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7\"/>
    </mc:Choice>
  </mc:AlternateContent>
  <bookViews>
    <workbookView xWindow="0" yWindow="0" windowWidth="23040" windowHeight="9375" tabRatio="559" activeTab="3"/>
  </bookViews>
  <sheets>
    <sheet name="Doplň. ukaz. 12_2017 " sheetId="1" r:id="rId1"/>
    <sheet name="Město_příjmy" sheetId="2" r:id="rId2"/>
    <sheet name="Město_výdaje " sheetId="3" r:id="rId3"/>
    <sheet name="Městské muzeum a galerie" sheetId="4" r:id="rId4"/>
    <sheet name="Městská knihovna" sheetId="5" r:id="rId5"/>
    <sheet name="Tereza" sheetId="6" r:id="rId6"/>
    <sheet name="Domov seniorů" sheetId="7" r:id="rId7"/>
    <sheet name="MŠ Břetislavova" sheetId="8" r:id="rId8"/>
    <sheet name="MŠ Hřbitovní" sheetId="9" r:id="rId9"/>
    <sheet name="MŠ Na Valtické" sheetId="10" r:id="rId10"/>
    <sheet name="MŠ U Splavu" sheetId="11" r:id="rId11"/>
    <sheet name="MŠ Okružní" sheetId="12" r:id="rId12"/>
    <sheet name="MŠ Osvobození" sheetId="13" r:id="rId13"/>
    <sheet name="ZŠ Komenského" sheetId="14" r:id="rId14"/>
    <sheet name="ZŠ a MŠ Kpt. Nálepky" sheetId="15" r:id="rId15"/>
    <sheet name="ZŠ a MŠ Kupkova" sheetId="16" r:id="rId16"/>
    <sheet name="ZŠ Na Valtické" sheetId="17" r:id="rId17"/>
    <sheet name="ZŠ Slovácká" sheetId="18" r:id="rId18"/>
    <sheet name="ZŠ Jana Noháče" sheetId="19" r:id="rId19"/>
    <sheet name="ZUŠ Křížkovského" sheetId="20" r:id="rId20"/>
  </sheets>
  <calcPr calcId="152511"/>
</workbook>
</file>

<file path=xl/calcChain.xml><?xml version="1.0" encoding="utf-8"?>
<calcChain xmlns="http://schemas.openxmlformats.org/spreadsheetml/2006/main">
  <c r="H11" i="20" l="1"/>
  <c r="I11" i="20"/>
  <c r="J11" i="20"/>
  <c r="H12" i="20"/>
  <c r="I12" i="20"/>
  <c r="J12" i="20"/>
  <c r="H13" i="20"/>
  <c r="I13" i="20"/>
  <c r="I18" i="20" s="1"/>
  <c r="J13" i="20"/>
  <c r="J18" i="20" s="1"/>
  <c r="H14" i="20"/>
  <c r="I14" i="20"/>
  <c r="J14" i="20"/>
  <c r="H15" i="20"/>
  <c r="I15" i="20"/>
  <c r="J15" i="20"/>
  <c r="H16" i="20"/>
  <c r="H18" i="20" s="1"/>
  <c r="I16" i="20"/>
  <c r="J16" i="20"/>
  <c r="H17" i="20"/>
  <c r="I17" i="20"/>
  <c r="J17" i="20"/>
  <c r="D18" i="20"/>
  <c r="G18" i="20"/>
  <c r="N18" i="20"/>
  <c r="O18" i="20"/>
  <c r="P18" i="20"/>
  <c r="H19" i="20"/>
  <c r="I19" i="20"/>
  <c r="J19" i="20"/>
  <c r="H20" i="20"/>
  <c r="I20" i="20"/>
  <c r="J20" i="20"/>
  <c r="H21" i="20"/>
  <c r="I21" i="20"/>
  <c r="J21" i="20"/>
  <c r="H22" i="20"/>
  <c r="I22" i="20"/>
  <c r="J22" i="20"/>
  <c r="H23" i="20"/>
  <c r="I23" i="20"/>
  <c r="J23" i="20"/>
  <c r="H24" i="20"/>
  <c r="I24" i="20"/>
  <c r="J24" i="20"/>
  <c r="K24" i="20"/>
  <c r="L24" i="20" s="1"/>
  <c r="H25" i="20"/>
  <c r="I25" i="20"/>
  <c r="J25" i="20"/>
  <c r="K25" i="20"/>
  <c r="L25" i="20" s="1"/>
  <c r="H26" i="20"/>
  <c r="I26" i="20"/>
  <c r="K26" i="20" s="1"/>
  <c r="L26" i="20" s="1"/>
  <c r="J26" i="20"/>
  <c r="H27" i="20"/>
  <c r="I27" i="20"/>
  <c r="I37" i="20" s="1"/>
  <c r="I46" i="20" s="1"/>
  <c r="I47" i="20" s="1"/>
  <c r="J27" i="20"/>
  <c r="H28" i="20"/>
  <c r="I28" i="20"/>
  <c r="K28" i="20" s="1"/>
  <c r="L28" i="20" s="1"/>
  <c r="J28" i="20"/>
  <c r="H30" i="20"/>
  <c r="I30" i="20"/>
  <c r="K30" i="20" s="1"/>
  <c r="L30" i="20" s="1"/>
  <c r="J30" i="20"/>
  <c r="J37" i="20" s="1"/>
  <c r="J46" i="20" s="1"/>
  <c r="J47" i="20" s="1"/>
  <c r="H31" i="20"/>
  <c r="I31" i="20"/>
  <c r="K31" i="20" s="1"/>
  <c r="L31" i="20" s="1"/>
  <c r="J31" i="20"/>
  <c r="H32" i="20"/>
  <c r="K32" i="20" s="1"/>
  <c r="L32" i="20" s="1"/>
  <c r="I32" i="20"/>
  <c r="J32" i="20"/>
  <c r="H33" i="20"/>
  <c r="I33" i="20"/>
  <c r="J33" i="20"/>
  <c r="K33" i="20"/>
  <c r="L33" i="20" s="1"/>
  <c r="H35" i="20"/>
  <c r="I35" i="20"/>
  <c r="J35" i="20"/>
  <c r="K35" i="20"/>
  <c r="L35" i="20" s="1"/>
  <c r="H36" i="20"/>
  <c r="I36" i="20"/>
  <c r="K36" i="20" s="1"/>
  <c r="L36" i="20" s="1"/>
  <c r="J36" i="20"/>
  <c r="D37" i="20"/>
  <c r="E37" i="20"/>
  <c r="F37" i="20"/>
  <c r="G37" i="20"/>
  <c r="H37" i="20"/>
  <c r="N37" i="20"/>
  <c r="O37" i="20"/>
  <c r="P37" i="20"/>
  <c r="H39" i="20"/>
  <c r="K39" i="20" s="1"/>
  <c r="L39" i="20" s="1"/>
  <c r="I39" i="20"/>
  <c r="J39" i="20"/>
  <c r="H41" i="20"/>
  <c r="I41" i="20"/>
  <c r="J41" i="20"/>
  <c r="K41" i="20"/>
  <c r="L41" i="20" s="1"/>
  <c r="H42" i="20"/>
  <c r="I42" i="20"/>
  <c r="J42" i="20"/>
  <c r="K42" i="20"/>
  <c r="L42" i="20" s="1"/>
  <c r="D43" i="20"/>
  <c r="D45" i="20" s="1"/>
  <c r="E43" i="20"/>
  <c r="E46" i="20" s="1"/>
  <c r="E47" i="20" s="1"/>
  <c r="F43" i="20"/>
  <c r="G43" i="20"/>
  <c r="I43" i="20"/>
  <c r="J43" i="20"/>
  <c r="J45" i="20" s="1"/>
  <c r="N43" i="20"/>
  <c r="N46" i="20" s="1"/>
  <c r="N47" i="20" s="1"/>
  <c r="O43" i="20"/>
  <c r="P43" i="20"/>
  <c r="F45" i="20"/>
  <c r="G45" i="20"/>
  <c r="I45" i="20"/>
  <c r="O45" i="20"/>
  <c r="P45" i="20"/>
  <c r="D46" i="20"/>
  <c r="D47" i="20" s="1"/>
  <c r="F46" i="20"/>
  <c r="G46" i="20"/>
  <c r="O46" i="20"/>
  <c r="P46" i="20"/>
  <c r="F47" i="20"/>
  <c r="G47" i="20"/>
  <c r="O47" i="20"/>
  <c r="P47" i="20"/>
  <c r="K37" i="20" l="1"/>
  <c r="L37" i="20" s="1"/>
  <c r="K27" i="20"/>
  <c r="L27" i="20" s="1"/>
  <c r="N45" i="20"/>
  <c r="E45" i="20"/>
  <c r="H43" i="20"/>
  <c r="H46" i="20" l="1"/>
  <c r="K43" i="20"/>
  <c r="L43" i="20" s="1"/>
  <c r="H45" i="20"/>
  <c r="K45" i="20" s="1"/>
  <c r="L45" i="20" s="1"/>
  <c r="K46" i="20" l="1"/>
  <c r="L46" i="20" s="1"/>
  <c r="H47" i="20"/>
  <c r="K47" i="20" s="1"/>
  <c r="L47" i="20" s="1"/>
  <c r="H9" i="19" l="1"/>
  <c r="I9" i="19"/>
  <c r="J9" i="19"/>
  <c r="H10" i="19"/>
  <c r="I10" i="19"/>
  <c r="J10" i="19"/>
  <c r="H11" i="19"/>
  <c r="I11" i="19"/>
  <c r="J11" i="19"/>
  <c r="H12" i="19"/>
  <c r="H16" i="19" s="1"/>
  <c r="I12" i="19"/>
  <c r="J12" i="19"/>
  <c r="H13" i="19"/>
  <c r="I13" i="19"/>
  <c r="J13" i="19"/>
  <c r="H14" i="19"/>
  <c r="I14" i="19"/>
  <c r="I16" i="19" s="1"/>
  <c r="J14" i="19"/>
  <c r="H15" i="19"/>
  <c r="I15" i="19"/>
  <c r="J15" i="19"/>
  <c r="D16" i="19"/>
  <c r="G16" i="19"/>
  <c r="J16" i="19"/>
  <c r="N16" i="19"/>
  <c r="O16" i="19"/>
  <c r="P16" i="19"/>
  <c r="H17" i="19"/>
  <c r="I17" i="19"/>
  <c r="J17" i="19"/>
  <c r="H18" i="19"/>
  <c r="I18" i="19"/>
  <c r="J18" i="19"/>
  <c r="H19" i="19"/>
  <c r="I19" i="19"/>
  <c r="J19" i="19"/>
  <c r="H20" i="19"/>
  <c r="I20" i="19"/>
  <c r="J20" i="19"/>
  <c r="H21" i="19"/>
  <c r="I21" i="19"/>
  <c r="J21" i="19"/>
  <c r="H22" i="19"/>
  <c r="I22" i="19"/>
  <c r="J22" i="19"/>
  <c r="K22" i="19"/>
  <c r="L22" i="19"/>
  <c r="H24" i="19"/>
  <c r="K24" i="19" s="1"/>
  <c r="L24" i="19" s="1"/>
  <c r="I24" i="19"/>
  <c r="J24" i="19"/>
  <c r="H25" i="19"/>
  <c r="H35" i="19" s="1"/>
  <c r="I25" i="19"/>
  <c r="I35" i="19" s="1"/>
  <c r="J25" i="19"/>
  <c r="J35" i="19" s="1"/>
  <c r="K25" i="19"/>
  <c r="L25" i="19" s="1"/>
  <c r="H26" i="19"/>
  <c r="I26" i="19"/>
  <c r="J26" i="19"/>
  <c r="K26" i="19"/>
  <c r="L26" i="19"/>
  <c r="H28" i="19"/>
  <c r="K28" i="19" s="1"/>
  <c r="L28" i="19" s="1"/>
  <c r="I28" i="19"/>
  <c r="J28" i="19"/>
  <c r="H29" i="19"/>
  <c r="I29" i="19"/>
  <c r="J29" i="19"/>
  <c r="K29" i="19"/>
  <c r="L29" i="19"/>
  <c r="H30" i="19"/>
  <c r="I30" i="19"/>
  <c r="K30" i="19" s="1"/>
  <c r="L30" i="19" s="1"/>
  <c r="J30" i="19"/>
  <c r="H31" i="19"/>
  <c r="K31" i="19" s="1"/>
  <c r="L31" i="19" s="1"/>
  <c r="I31" i="19"/>
  <c r="J31" i="19"/>
  <c r="H33" i="19"/>
  <c r="I33" i="19"/>
  <c r="J33" i="19"/>
  <c r="K33" i="19"/>
  <c r="L33" i="19"/>
  <c r="H34" i="19"/>
  <c r="K34" i="19" s="1"/>
  <c r="L34" i="19" s="1"/>
  <c r="I34" i="19"/>
  <c r="J34" i="19"/>
  <c r="D35" i="19"/>
  <c r="E35" i="19"/>
  <c r="E44" i="19" s="1"/>
  <c r="E45" i="19" s="1"/>
  <c r="F35" i="19"/>
  <c r="F44" i="19" s="1"/>
  <c r="F45" i="19" s="1"/>
  <c r="G35" i="19"/>
  <c r="G44" i="19" s="1"/>
  <c r="N35" i="19"/>
  <c r="N44" i="19" s="1"/>
  <c r="N45" i="19" s="1"/>
  <c r="O35" i="19"/>
  <c r="O44" i="19" s="1"/>
  <c r="O45" i="19" s="1"/>
  <c r="P35" i="19"/>
  <c r="P44" i="19" s="1"/>
  <c r="P45" i="19" s="1"/>
  <c r="H37" i="19"/>
  <c r="K37" i="19" s="1"/>
  <c r="L37" i="19" s="1"/>
  <c r="I37" i="19"/>
  <c r="J37" i="19"/>
  <c r="H39" i="19"/>
  <c r="K39" i="19" s="1"/>
  <c r="L39" i="19" s="1"/>
  <c r="I39" i="19"/>
  <c r="I41" i="19" s="1"/>
  <c r="J39" i="19"/>
  <c r="J41" i="19" s="1"/>
  <c r="H40" i="19"/>
  <c r="I40" i="19"/>
  <c r="J40" i="19"/>
  <c r="K40" i="19"/>
  <c r="L40" i="19"/>
  <c r="D41" i="19"/>
  <c r="D43" i="19" s="1"/>
  <c r="E41" i="19"/>
  <c r="F41" i="19"/>
  <c r="G41" i="19"/>
  <c r="N41" i="19"/>
  <c r="O41" i="19"/>
  <c r="P41" i="19"/>
  <c r="E43" i="19"/>
  <c r="F43" i="19"/>
  <c r="G43" i="19"/>
  <c r="N43" i="19"/>
  <c r="O43" i="19"/>
  <c r="P43" i="19"/>
  <c r="D44" i="19"/>
  <c r="D45" i="19" s="1"/>
  <c r="J43" i="19" l="1"/>
  <c r="J44" i="19"/>
  <c r="J45" i="19" s="1"/>
  <c r="I43" i="19"/>
  <c r="I44" i="19"/>
  <c r="I45" i="19" s="1"/>
  <c r="G45" i="19"/>
  <c r="H41" i="19"/>
  <c r="K35" i="19"/>
  <c r="L35" i="19" s="1"/>
  <c r="H43" i="19" l="1"/>
  <c r="K43" i="19" s="1"/>
  <c r="L43" i="19" s="1"/>
  <c r="K41" i="19"/>
  <c r="L41" i="19" s="1"/>
  <c r="H44" i="19"/>
  <c r="H45" i="19" l="1"/>
  <c r="K45" i="19" s="1"/>
  <c r="L45" i="19" s="1"/>
  <c r="K44" i="19"/>
  <c r="L44" i="19" s="1"/>
  <c r="H11" i="18" l="1"/>
  <c r="I11" i="18"/>
  <c r="J11" i="18"/>
  <c r="H12" i="18"/>
  <c r="I12" i="18"/>
  <c r="J12" i="18"/>
  <c r="H13" i="18"/>
  <c r="I13" i="18"/>
  <c r="I18" i="18" s="1"/>
  <c r="J13" i="18"/>
  <c r="H14" i="18"/>
  <c r="I14" i="18"/>
  <c r="J14" i="18"/>
  <c r="J18" i="18" s="1"/>
  <c r="H15" i="18"/>
  <c r="I15" i="18"/>
  <c r="J15" i="18"/>
  <c r="H16" i="18"/>
  <c r="I16" i="18"/>
  <c r="J16" i="18"/>
  <c r="H17" i="18"/>
  <c r="I17" i="18"/>
  <c r="J17" i="18"/>
  <c r="D18" i="18"/>
  <c r="G18" i="18"/>
  <c r="H18" i="18"/>
  <c r="N18" i="18"/>
  <c r="O18" i="18"/>
  <c r="P18" i="18"/>
  <c r="H19" i="18"/>
  <c r="I19" i="18"/>
  <c r="J19" i="18"/>
  <c r="H20" i="18"/>
  <c r="I20" i="18"/>
  <c r="J20" i="18"/>
  <c r="H21" i="18"/>
  <c r="I21" i="18"/>
  <c r="J21" i="18"/>
  <c r="H22" i="18"/>
  <c r="I22" i="18"/>
  <c r="J22" i="18"/>
  <c r="H23" i="18"/>
  <c r="I23" i="18"/>
  <c r="J23" i="18"/>
  <c r="H24" i="18"/>
  <c r="I24" i="18"/>
  <c r="J24" i="18"/>
  <c r="K24" i="18"/>
  <c r="L24" i="18" s="1"/>
  <c r="H26" i="18"/>
  <c r="I26" i="18"/>
  <c r="J26" i="18"/>
  <c r="K26" i="18"/>
  <c r="L26" i="18"/>
  <c r="H27" i="18"/>
  <c r="K27" i="18" s="1"/>
  <c r="L27" i="18" s="1"/>
  <c r="I27" i="18"/>
  <c r="I37" i="18" s="1"/>
  <c r="J27" i="18"/>
  <c r="H28" i="18"/>
  <c r="I28" i="18"/>
  <c r="K28" i="18" s="1"/>
  <c r="L28" i="18" s="1"/>
  <c r="J28" i="18"/>
  <c r="J37" i="18" s="1"/>
  <c r="J46" i="18" s="1"/>
  <c r="J47" i="18" s="1"/>
  <c r="H29" i="18"/>
  <c r="I29" i="18"/>
  <c r="K29" i="18" s="1"/>
  <c r="L29" i="18" s="1"/>
  <c r="J29" i="18"/>
  <c r="H30" i="18"/>
  <c r="K30" i="18" s="1"/>
  <c r="L30" i="18" s="1"/>
  <c r="I30" i="18"/>
  <c r="J30" i="18"/>
  <c r="H31" i="18"/>
  <c r="I31" i="18"/>
  <c r="J31" i="18"/>
  <c r="K31" i="18"/>
  <c r="L31" i="18" s="1"/>
  <c r="H32" i="18"/>
  <c r="K32" i="18" s="1"/>
  <c r="L32" i="18" s="1"/>
  <c r="I32" i="18"/>
  <c r="J32" i="18"/>
  <c r="H33" i="18"/>
  <c r="I33" i="18"/>
  <c r="J33" i="18"/>
  <c r="K33" i="18"/>
  <c r="L33" i="18" s="1"/>
  <c r="H35" i="18"/>
  <c r="I35" i="18"/>
  <c r="J35" i="18"/>
  <c r="K35" i="18"/>
  <c r="L35" i="18"/>
  <c r="H36" i="18"/>
  <c r="I36" i="18"/>
  <c r="K36" i="18" s="1"/>
  <c r="L36" i="18" s="1"/>
  <c r="J36" i="18"/>
  <c r="D37" i="18"/>
  <c r="E37" i="18"/>
  <c r="F37" i="18"/>
  <c r="G37" i="18"/>
  <c r="K37" i="18" s="1"/>
  <c r="L37" i="18" s="1"/>
  <c r="H37" i="18"/>
  <c r="N37" i="18"/>
  <c r="O37" i="18"/>
  <c r="P37" i="18"/>
  <c r="H39" i="18"/>
  <c r="K39" i="18" s="1"/>
  <c r="L39" i="18" s="1"/>
  <c r="I39" i="18"/>
  <c r="J39" i="18"/>
  <c r="H40" i="18"/>
  <c r="I40" i="18"/>
  <c r="I43" i="18" s="1"/>
  <c r="J40" i="18"/>
  <c r="K40" i="18"/>
  <c r="L40" i="18" s="1"/>
  <c r="H41" i="18"/>
  <c r="I41" i="18"/>
  <c r="J41" i="18"/>
  <c r="K41" i="18"/>
  <c r="L41" i="18"/>
  <c r="H42" i="18"/>
  <c r="I42" i="18"/>
  <c r="K42" i="18" s="1"/>
  <c r="L42" i="18" s="1"/>
  <c r="J42" i="18"/>
  <c r="D43" i="18"/>
  <c r="E43" i="18"/>
  <c r="E45" i="18" s="1"/>
  <c r="F43" i="18"/>
  <c r="F45" i="18" s="1"/>
  <c r="G43" i="18"/>
  <c r="H43" i="18"/>
  <c r="H45" i="18" s="1"/>
  <c r="J43" i="18"/>
  <c r="N43" i="18"/>
  <c r="N45" i="18" s="1"/>
  <c r="O43" i="18"/>
  <c r="O45" i="18" s="1"/>
  <c r="P43" i="18"/>
  <c r="P45" i="18" s="1"/>
  <c r="D45" i="18"/>
  <c r="J45" i="18"/>
  <c r="D46" i="18"/>
  <c r="E46" i="18"/>
  <c r="E47" i="18" s="1"/>
  <c r="F46" i="18"/>
  <c r="F47" i="18" s="1"/>
  <c r="G46" i="18"/>
  <c r="H46" i="18"/>
  <c r="H47" i="18" s="1"/>
  <c r="N46" i="18"/>
  <c r="N47" i="18" s="1"/>
  <c r="P46" i="18"/>
  <c r="P47" i="18" s="1"/>
  <c r="D47" i="18"/>
  <c r="I46" i="18" l="1"/>
  <c r="I47" i="18" s="1"/>
  <c r="I45" i="18"/>
  <c r="K46" i="18"/>
  <c r="L46" i="18" s="1"/>
  <c r="K43" i="18"/>
  <c r="L43" i="18" s="1"/>
  <c r="O46" i="18"/>
  <c r="O47" i="18" s="1"/>
  <c r="G47" i="18"/>
  <c r="K47" i="18" s="1"/>
  <c r="L47" i="18" s="1"/>
  <c r="G45" i="18"/>
  <c r="K45" i="18" s="1"/>
  <c r="L45" i="18" s="1"/>
  <c r="H11" i="17" l="1"/>
  <c r="I11" i="17"/>
  <c r="J11" i="17"/>
  <c r="H12" i="17"/>
  <c r="I12" i="17"/>
  <c r="J12" i="17"/>
  <c r="H13" i="17"/>
  <c r="I13" i="17"/>
  <c r="I18" i="17" s="1"/>
  <c r="J13" i="17"/>
  <c r="H14" i="17"/>
  <c r="I14" i="17"/>
  <c r="J14" i="17"/>
  <c r="J18" i="17" s="1"/>
  <c r="H15" i="17"/>
  <c r="I15" i="17"/>
  <c r="J15" i="17"/>
  <c r="H16" i="17"/>
  <c r="I16" i="17"/>
  <c r="J16" i="17"/>
  <c r="H17" i="17"/>
  <c r="I17" i="17"/>
  <c r="J17" i="17"/>
  <c r="D18" i="17"/>
  <c r="G18" i="17"/>
  <c r="H18" i="17"/>
  <c r="N18" i="17"/>
  <c r="O18" i="17"/>
  <c r="P18" i="17"/>
  <c r="H19" i="17"/>
  <c r="I19" i="17"/>
  <c r="J19" i="17"/>
  <c r="H20" i="17"/>
  <c r="I20" i="17"/>
  <c r="J20" i="17"/>
  <c r="H21" i="17"/>
  <c r="I21" i="17"/>
  <c r="J21" i="17"/>
  <c r="H22" i="17"/>
  <c r="I22" i="17"/>
  <c r="J22" i="17"/>
  <c r="H23" i="17"/>
  <c r="I23" i="17"/>
  <c r="J23" i="17"/>
  <c r="H24" i="17"/>
  <c r="I24" i="17"/>
  <c r="J24" i="17"/>
  <c r="K24" i="17"/>
  <c r="L24" i="17" s="1"/>
  <c r="H26" i="17"/>
  <c r="I26" i="17"/>
  <c r="J26" i="17"/>
  <c r="K26" i="17" s="1"/>
  <c r="L26" i="17" s="1"/>
  <c r="H27" i="17"/>
  <c r="I27" i="17"/>
  <c r="K27" i="17" s="1"/>
  <c r="L27" i="17" s="1"/>
  <c r="J27" i="17"/>
  <c r="H28" i="17"/>
  <c r="H37" i="17" s="1"/>
  <c r="I28" i="17"/>
  <c r="J28" i="17"/>
  <c r="J37" i="17" s="1"/>
  <c r="J46" i="17" s="1"/>
  <c r="J47" i="17" s="1"/>
  <c r="H30" i="17"/>
  <c r="I30" i="17"/>
  <c r="J30" i="17"/>
  <c r="K30" i="17"/>
  <c r="L30" i="17" s="1"/>
  <c r="H31" i="17"/>
  <c r="K31" i="17" s="1"/>
  <c r="L31" i="17" s="1"/>
  <c r="I31" i="17"/>
  <c r="J31" i="17"/>
  <c r="H32" i="17"/>
  <c r="I32" i="17"/>
  <c r="J32" i="17"/>
  <c r="K32" i="17"/>
  <c r="L32" i="17" s="1"/>
  <c r="H33" i="17"/>
  <c r="K33" i="17" s="1"/>
  <c r="L33" i="17" s="1"/>
  <c r="I33" i="17"/>
  <c r="J33" i="17"/>
  <c r="H35" i="17"/>
  <c r="I35" i="17"/>
  <c r="J35" i="17"/>
  <c r="K35" i="17"/>
  <c r="L35" i="17" s="1"/>
  <c r="H36" i="17"/>
  <c r="I36" i="17"/>
  <c r="J36" i="17"/>
  <c r="K36" i="17" s="1"/>
  <c r="L36" i="17" s="1"/>
  <c r="D37" i="17"/>
  <c r="E37" i="17"/>
  <c r="E46" i="17" s="1"/>
  <c r="E47" i="17" s="1"/>
  <c r="F37" i="17"/>
  <c r="G37" i="17"/>
  <c r="N37" i="17"/>
  <c r="N46" i="17" s="1"/>
  <c r="N47" i="17" s="1"/>
  <c r="O37" i="17"/>
  <c r="P37" i="17"/>
  <c r="H39" i="17"/>
  <c r="I39" i="17"/>
  <c r="I43" i="17" s="1"/>
  <c r="J39" i="17"/>
  <c r="K39" i="17"/>
  <c r="L39" i="17" s="1"/>
  <c r="H41" i="17"/>
  <c r="K41" i="17" s="1"/>
  <c r="L41" i="17" s="1"/>
  <c r="I41" i="17"/>
  <c r="J41" i="17"/>
  <c r="H42" i="17"/>
  <c r="I42" i="17"/>
  <c r="J42" i="17"/>
  <c r="K42" i="17"/>
  <c r="L42" i="17" s="1"/>
  <c r="D43" i="17"/>
  <c r="E43" i="17"/>
  <c r="E45" i="17" s="1"/>
  <c r="F43" i="17"/>
  <c r="G43" i="17"/>
  <c r="J43" i="17"/>
  <c r="J45" i="17" s="1"/>
  <c r="N43" i="17"/>
  <c r="N45" i="17" s="1"/>
  <c r="O43" i="17"/>
  <c r="P43" i="17"/>
  <c r="D45" i="17"/>
  <c r="F45" i="17"/>
  <c r="G45" i="17"/>
  <c r="O45" i="17"/>
  <c r="P45" i="17"/>
  <c r="D46" i="17"/>
  <c r="F46" i="17"/>
  <c r="G46" i="17"/>
  <c r="O46" i="17"/>
  <c r="P46" i="17"/>
  <c r="D47" i="17"/>
  <c r="F47" i="17"/>
  <c r="G47" i="17"/>
  <c r="O47" i="17"/>
  <c r="P47" i="17"/>
  <c r="I45" i="17" l="1"/>
  <c r="I46" i="17"/>
  <c r="I47" i="17" s="1"/>
  <c r="K28" i="17"/>
  <c r="L28" i="17" s="1"/>
  <c r="H43" i="17"/>
  <c r="I37" i="17"/>
  <c r="K37" i="17" s="1"/>
  <c r="L37" i="17" s="1"/>
  <c r="H11" i="16"/>
  <c r="I11" i="16"/>
  <c r="J11" i="16"/>
  <c r="H12" i="16"/>
  <c r="I12" i="16"/>
  <c r="J12" i="16"/>
  <c r="H13" i="16"/>
  <c r="I13" i="16"/>
  <c r="J13" i="16"/>
  <c r="J18" i="16" s="1"/>
  <c r="H14" i="16"/>
  <c r="I14" i="16"/>
  <c r="J14" i="16"/>
  <c r="H15" i="16"/>
  <c r="I15" i="16"/>
  <c r="J15" i="16"/>
  <c r="H16" i="16"/>
  <c r="I16" i="16"/>
  <c r="J16" i="16"/>
  <c r="H17" i="16"/>
  <c r="I17" i="16"/>
  <c r="J17" i="16"/>
  <c r="D18" i="16"/>
  <c r="G18" i="16"/>
  <c r="H18" i="16"/>
  <c r="I18" i="16"/>
  <c r="N18" i="16"/>
  <c r="O18" i="16"/>
  <c r="P18" i="16"/>
  <c r="H19" i="16"/>
  <c r="I19" i="16"/>
  <c r="J19" i="16"/>
  <c r="H20" i="16"/>
  <c r="I20" i="16"/>
  <c r="J20" i="16"/>
  <c r="H21" i="16"/>
  <c r="I21" i="16"/>
  <c r="J21" i="16"/>
  <c r="H22" i="16"/>
  <c r="I22" i="16"/>
  <c r="J22" i="16"/>
  <c r="H24" i="16"/>
  <c r="I24" i="16"/>
  <c r="J24" i="16"/>
  <c r="K24" i="16"/>
  <c r="L24" i="16" s="1"/>
  <c r="H25" i="16"/>
  <c r="K25" i="16" s="1"/>
  <c r="L25" i="16" s="1"/>
  <c r="I25" i="16"/>
  <c r="J25" i="16"/>
  <c r="H26" i="16"/>
  <c r="I26" i="16"/>
  <c r="K26" i="16" s="1"/>
  <c r="L26" i="16" s="1"/>
  <c r="J26" i="16"/>
  <c r="H27" i="16"/>
  <c r="H37" i="16" s="1"/>
  <c r="I27" i="16"/>
  <c r="J27" i="16"/>
  <c r="H28" i="16"/>
  <c r="I28" i="16"/>
  <c r="I37" i="16" s="1"/>
  <c r="J28" i="16"/>
  <c r="J37" i="16" s="1"/>
  <c r="K28" i="16"/>
  <c r="L28" i="16" s="1"/>
  <c r="H30" i="16"/>
  <c r="I30" i="16"/>
  <c r="J30" i="16"/>
  <c r="K30" i="16" s="1"/>
  <c r="L30" i="16" s="1"/>
  <c r="H31" i="16"/>
  <c r="K31" i="16" s="1"/>
  <c r="L31" i="16" s="1"/>
  <c r="I31" i="16"/>
  <c r="J31" i="16"/>
  <c r="H32" i="16"/>
  <c r="I32" i="16"/>
  <c r="J32" i="16"/>
  <c r="K32" i="16"/>
  <c r="L32" i="16"/>
  <c r="H33" i="16"/>
  <c r="I33" i="16"/>
  <c r="J33" i="16"/>
  <c r="K33" i="16"/>
  <c r="L33" i="16" s="1"/>
  <c r="H35" i="16"/>
  <c r="K35" i="16" s="1"/>
  <c r="L35" i="16" s="1"/>
  <c r="I35" i="16"/>
  <c r="J35" i="16"/>
  <c r="H36" i="16"/>
  <c r="I36" i="16"/>
  <c r="K36" i="16" s="1"/>
  <c r="L36" i="16" s="1"/>
  <c r="J36" i="16"/>
  <c r="D37" i="16"/>
  <c r="D46" i="16" s="1"/>
  <c r="D47" i="16" s="1"/>
  <c r="E37" i="16"/>
  <c r="F37" i="16"/>
  <c r="G37" i="16"/>
  <c r="N37" i="16"/>
  <c r="O37" i="16"/>
  <c r="P37" i="16"/>
  <c r="H38" i="16"/>
  <c r="H43" i="16" s="1"/>
  <c r="I38" i="16"/>
  <c r="J38" i="16"/>
  <c r="K38" i="16"/>
  <c r="L38" i="16"/>
  <c r="H39" i="16"/>
  <c r="I39" i="16"/>
  <c r="J39" i="16"/>
  <c r="K39" i="16"/>
  <c r="L39" i="16" s="1"/>
  <c r="H41" i="16"/>
  <c r="K41" i="16" s="1"/>
  <c r="L41" i="16" s="1"/>
  <c r="I41" i="16"/>
  <c r="I43" i="16" s="1"/>
  <c r="J41" i="16"/>
  <c r="J43" i="16" s="1"/>
  <c r="H42" i="16"/>
  <c r="I42" i="16"/>
  <c r="K42" i="16" s="1"/>
  <c r="L42" i="16" s="1"/>
  <c r="J42" i="16"/>
  <c r="D43" i="16"/>
  <c r="D45" i="16" s="1"/>
  <c r="E43" i="16"/>
  <c r="F43" i="16"/>
  <c r="G43" i="16"/>
  <c r="N43" i="16"/>
  <c r="O43" i="16"/>
  <c r="P43" i="16"/>
  <c r="E45" i="16"/>
  <c r="F45" i="16"/>
  <c r="G45" i="16"/>
  <c r="N45" i="16"/>
  <c r="O45" i="16"/>
  <c r="P45" i="16"/>
  <c r="E46" i="16"/>
  <c r="F46" i="16"/>
  <c r="G46" i="16"/>
  <c r="N46" i="16"/>
  <c r="O46" i="16"/>
  <c r="P46" i="16"/>
  <c r="E47" i="16"/>
  <c r="F47" i="16"/>
  <c r="G47" i="16"/>
  <c r="N47" i="16"/>
  <c r="O47" i="16"/>
  <c r="P47" i="16"/>
  <c r="K43" i="17" l="1"/>
  <c r="L43" i="17" s="1"/>
  <c r="H45" i="17"/>
  <c r="K45" i="17" s="1"/>
  <c r="L45" i="17" s="1"/>
  <c r="H46" i="17"/>
  <c r="J45" i="16"/>
  <c r="J46" i="16"/>
  <c r="J47" i="16" s="1"/>
  <c r="I45" i="16"/>
  <c r="I46" i="16"/>
  <c r="I47" i="16" s="1"/>
  <c r="K45" i="16"/>
  <c r="L45" i="16" s="1"/>
  <c r="H46" i="16"/>
  <c r="H45" i="16"/>
  <c r="K43" i="16"/>
  <c r="L43" i="16" s="1"/>
  <c r="K37" i="16"/>
  <c r="L37" i="16" s="1"/>
  <c r="K27" i="16"/>
  <c r="L27" i="16" s="1"/>
  <c r="H11" i="15"/>
  <c r="I11" i="15"/>
  <c r="J11" i="15"/>
  <c r="H12" i="15"/>
  <c r="I12" i="15"/>
  <c r="J12" i="15"/>
  <c r="H13" i="15"/>
  <c r="I13" i="15"/>
  <c r="I18" i="15" s="1"/>
  <c r="J13" i="15"/>
  <c r="H14" i="15"/>
  <c r="I14" i="15"/>
  <c r="J14" i="15"/>
  <c r="H15" i="15"/>
  <c r="I15" i="15"/>
  <c r="J15" i="15"/>
  <c r="H16" i="15"/>
  <c r="I16" i="15"/>
  <c r="J16" i="15"/>
  <c r="H17" i="15"/>
  <c r="I17" i="15"/>
  <c r="J17" i="15"/>
  <c r="D18" i="15"/>
  <c r="G18" i="15"/>
  <c r="H18" i="15"/>
  <c r="J18" i="15"/>
  <c r="N18" i="15"/>
  <c r="O18" i="15"/>
  <c r="P18" i="15"/>
  <c r="H19" i="15"/>
  <c r="I19" i="15"/>
  <c r="J19" i="15"/>
  <c r="H20" i="15"/>
  <c r="I20" i="15"/>
  <c r="J20" i="15"/>
  <c r="H21" i="15"/>
  <c r="I21" i="15"/>
  <c r="J21" i="15"/>
  <c r="H22" i="15"/>
  <c r="I22" i="15"/>
  <c r="J22" i="15"/>
  <c r="H23" i="15"/>
  <c r="I23" i="15"/>
  <c r="J23" i="15"/>
  <c r="H24" i="15"/>
  <c r="I24" i="15"/>
  <c r="J24" i="15"/>
  <c r="K24" i="15"/>
  <c r="L24" i="15" s="1"/>
  <c r="H26" i="15"/>
  <c r="K26" i="15" s="1"/>
  <c r="L26" i="15" s="1"/>
  <c r="I26" i="15"/>
  <c r="J26" i="15"/>
  <c r="H27" i="15"/>
  <c r="H37" i="15" s="1"/>
  <c r="I27" i="15"/>
  <c r="K27" i="15" s="1"/>
  <c r="L27" i="15" s="1"/>
  <c r="J27" i="15"/>
  <c r="H28" i="15"/>
  <c r="K28" i="15" s="1"/>
  <c r="L28" i="15" s="1"/>
  <c r="I28" i="15"/>
  <c r="J28" i="15"/>
  <c r="J37" i="15" s="1"/>
  <c r="J46" i="15" s="1"/>
  <c r="J47" i="15" s="1"/>
  <c r="H30" i="15"/>
  <c r="I30" i="15"/>
  <c r="K30" i="15" s="1"/>
  <c r="L30" i="15" s="1"/>
  <c r="J30" i="15"/>
  <c r="H31" i="15"/>
  <c r="K31" i="15" s="1"/>
  <c r="L31" i="15" s="1"/>
  <c r="I31" i="15"/>
  <c r="J31" i="15"/>
  <c r="H32" i="15"/>
  <c r="I32" i="15"/>
  <c r="K32" i="15" s="1"/>
  <c r="L32" i="15" s="1"/>
  <c r="J32" i="15"/>
  <c r="H33" i="15"/>
  <c r="K33" i="15" s="1"/>
  <c r="L33" i="15" s="1"/>
  <c r="I33" i="15"/>
  <c r="J33" i="15"/>
  <c r="H35" i="15"/>
  <c r="I35" i="15"/>
  <c r="J35" i="15"/>
  <c r="K35" i="15"/>
  <c r="L35" i="15" s="1"/>
  <c r="H36" i="15"/>
  <c r="K36" i="15" s="1"/>
  <c r="L36" i="15" s="1"/>
  <c r="I36" i="15"/>
  <c r="J36" i="15"/>
  <c r="D37" i="15"/>
  <c r="E37" i="15"/>
  <c r="E46" i="15" s="1"/>
  <c r="E47" i="15" s="1"/>
  <c r="F37" i="15"/>
  <c r="G37" i="15"/>
  <c r="G46" i="15" s="1"/>
  <c r="N37" i="15"/>
  <c r="N46" i="15" s="1"/>
  <c r="N47" i="15" s="1"/>
  <c r="O37" i="15"/>
  <c r="P37" i="15"/>
  <c r="P46" i="15" s="1"/>
  <c r="P47" i="15" s="1"/>
  <c r="H39" i="15"/>
  <c r="I39" i="15"/>
  <c r="K39" i="15" s="1"/>
  <c r="L39" i="15" s="1"/>
  <c r="J39" i="15"/>
  <c r="H41" i="15"/>
  <c r="K41" i="15" s="1"/>
  <c r="L41" i="15" s="1"/>
  <c r="I41" i="15"/>
  <c r="J41" i="15"/>
  <c r="H42" i="15"/>
  <c r="I42" i="15"/>
  <c r="J42" i="15"/>
  <c r="K42" i="15"/>
  <c r="L42" i="15" s="1"/>
  <c r="D43" i="15"/>
  <c r="D45" i="15" s="1"/>
  <c r="E43" i="15"/>
  <c r="F43" i="15"/>
  <c r="G43" i="15"/>
  <c r="J43" i="15"/>
  <c r="J45" i="15" s="1"/>
  <c r="N43" i="15"/>
  <c r="O43" i="15"/>
  <c r="P43" i="15"/>
  <c r="P45" i="15" s="1"/>
  <c r="E45" i="15"/>
  <c r="F45" i="15"/>
  <c r="N45" i="15"/>
  <c r="O45" i="15"/>
  <c r="D46" i="15"/>
  <c r="D47" i="15" s="1"/>
  <c r="F46" i="15"/>
  <c r="O46" i="15"/>
  <c r="F47" i="15"/>
  <c r="O47" i="15"/>
  <c r="K46" i="17" l="1"/>
  <c r="L46" i="17" s="1"/>
  <c r="H47" i="17"/>
  <c r="K47" i="17" s="1"/>
  <c r="L47" i="17" s="1"/>
  <c r="K46" i="16"/>
  <c r="L46" i="16" s="1"/>
  <c r="H47" i="16"/>
  <c r="K47" i="16" s="1"/>
  <c r="L47" i="16" s="1"/>
  <c r="G47" i="15"/>
  <c r="I43" i="15"/>
  <c r="H43" i="15"/>
  <c r="K37" i="15"/>
  <c r="L37" i="15" s="1"/>
  <c r="I37" i="15"/>
  <c r="G45" i="15"/>
  <c r="H11" i="14"/>
  <c r="I11" i="14"/>
  <c r="J11" i="14"/>
  <c r="H12" i="14"/>
  <c r="I12" i="14"/>
  <c r="J12" i="14"/>
  <c r="H13" i="14"/>
  <c r="H18" i="14" s="1"/>
  <c r="I13" i="14"/>
  <c r="I18" i="14" s="1"/>
  <c r="H14" i="14"/>
  <c r="I14" i="14"/>
  <c r="H15" i="14"/>
  <c r="I15" i="14"/>
  <c r="J15" i="14"/>
  <c r="H16" i="14"/>
  <c r="I16" i="14"/>
  <c r="J16" i="14"/>
  <c r="H17" i="14"/>
  <c r="I17" i="14"/>
  <c r="J17" i="14"/>
  <c r="D18" i="14"/>
  <c r="G18" i="14"/>
  <c r="J18" i="14"/>
  <c r="N18" i="14"/>
  <c r="O18" i="14"/>
  <c r="P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K24" i="14" s="1"/>
  <c r="L24" i="14" s="1"/>
  <c r="I24" i="14"/>
  <c r="J24" i="14"/>
  <c r="H25" i="14"/>
  <c r="K25" i="14" s="1"/>
  <c r="L25" i="14" s="1"/>
  <c r="I25" i="14"/>
  <c r="J25" i="14"/>
  <c r="H26" i="14"/>
  <c r="I26" i="14"/>
  <c r="J26" i="14"/>
  <c r="K26" i="14"/>
  <c r="L26" i="14"/>
  <c r="H27" i="14"/>
  <c r="H37" i="14" s="1"/>
  <c r="I27" i="14"/>
  <c r="J27" i="14"/>
  <c r="H28" i="14"/>
  <c r="I28" i="14"/>
  <c r="I37" i="14" s="1"/>
  <c r="J28" i="14"/>
  <c r="K28" i="14" s="1"/>
  <c r="L28" i="14" s="1"/>
  <c r="H30" i="14"/>
  <c r="I30" i="14"/>
  <c r="J30" i="14"/>
  <c r="K30" i="14"/>
  <c r="L30" i="14"/>
  <c r="H31" i="14"/>
  <c r="K31" i="14" s="1"/>
  <c r="L31" i="14" s="1"/>
  <c r="I31" i="14"/>
  <c r="J31" i="14"/>
  <c r="H32" i="14"/>
  <c r="I32" i="14"/>
  <c r="J32" i="14"/>
  <c r="K32" i="14"/>
  <c r="L32" i="14" s="1"/>
  <c r="H33" i="14"/>
  <c r="K33" i="14" s="1"/>
  <c r="L33" i="14" s="1"/>
  <c r="I33" i="14"/>
  <c r="J33" i="14"/>
  <c r="H35" i="14"/>
  <c r="K35" i="14" s="1"/>
  <c r="L35" i="14" s="1"/>
  <c r="I35" i="14"/>
  <c r="J35" i="14"/>
  <c r="H36" i="14"/>
  <c r="I36" i="14"/>
  <c r="J36" i="14"/>
  <c r="K36" i="14"/>
  <c r="L36" i="14"/>
  <c r="D37" i="14"/>
  <c r="E37" i="14"/>
  <c r="F37" i="14"/>
  <c r="G37" i="14"/>
  <c r="N37" i="14"/>
  <c r="O37" i="14"/>
  <c r="P37" i="14"/>
  <c r="H38" i="14"/>
  <c r="I38" i="14"/>
  <c r="J38" i="14"/>
  <c r="K38" i="14"/>
  <c r="L38" i="14" s="1"/>
  <c r="H39" i="14"/>
  <c r="K39" i="14" s="1"/>
  <c r="L39" i="14" s="1"/>
  <c r="I39" i="14"/>
  <c r="J39" i="14"/>
  <c r="H41" i="14"/>
  <c r="K41" i="14" s="1"/>
  <c r="L41" i="14" s="1"/>
  <c r="I41" i="14"/>
  <c r="I43" i="14" s="1"/>
  <c r="J41" i="14"/>
  <c r="J43" i="14" s="1"/>
  <c r="H42" i="14"/>
  <c r="I42" i="14"/>
  <c r="J42" i="14"/>
  <c r="K42" i="14"/>
  <c r="L42" i="14"/>
  <c r="D43" i="14"/>
  <c r="D45" i="14" s="1"/>
  <c r="E43" i="14"/>
  <c r="E45" i="14" s="1"/>
  <c r="F43" i="14"/>
  <c r="G43" i="14"/>
  <c r="N43" i="14"/>
  <c r="N45" i="14" s="1"/>
  <c r="O43" i="14"/>
  <c r="P43" i="14"/>
  <c r="F45" i="14"/>
  <c r="G45" i="14"/>
  <c r="O45" i="14"/>
  <c r="P45" i="14"/>
  <c r="D46" i="14"/>
  <c r="D47" i="14" s="1"/>
  <c r="E46" i="14"/>
  <c r="E47" i="14" s="1"/>
  <c r="F46" i="14"/>
  <c r="G46" i="14"/>
  <c r="N46" i="14"/>
  <c r="N47" i="14" s="1"/>
  <c r="O46" i="14"/>
  <c r="P46" i="14"/>
  <c r="F47" i="14"/>
  <c r="G47" i="14"/>
  <c r="O47" i="14"/>
  <c r="P47" i="14"/>
  <c r="K45" i="15" l="1"/>
  <c r="L45" i="15" s="1"/>
  <c r="H45" i="15"/>
  <c r="H46" i="15"/>
  <c r="I45" i="15"/>
  <c r="I46" i="15"/>
  <c r="I47" i="15" s="1"/>
  <c r="K43" i="15"/>
  <c r="L43" i="15" s="1"/>
  <c r="I45" i="14"/>
  <c r="I46" i="14"/>
  <c r="I47" i="14" s="1"/>
  <c r="J45" i="14"/>
  <c r="J37" i="14"/>
  <c r="J46" i="14" s="1"/>
  <c r="J47" i="14" s="1"/>
  <c r="H43" i="14"/>
  <c r="K27" i="14"/>
  <c r="L27" i="14" s="1"/>
  <c r="H11" i="13"/>
  <c r="I11" i="13"/>
  <c r="J11" i="13"/>
  <c r="H12" i="13"/>
  <c r="I12" i="13"/>
  <c r="J12" i="13"/>
  <c r="H13" i="13"/>
  <c r="I13" i="13"/>
  <c r="I18" i="13" s="1"/>
  <c r="J13" i="13"/>
  <c r="H14" i="13"/>
  <c r="I14" i="13"/>
  <c r="J14" i="13"/>
  <c r="J18" i="13" s="1"/>
  <c r="H15" i="13"/>
  <c r="H18" i="13" s="1"/>
  <c r="I15" i="13"/>
  <c r="J15" i="13"/>
  <c r="H16" i="13"/>
  <c r="I16" i="13"/>
  <c r="J16" i="13"/>
  <c r="H17" i="13"/>
  <c r="I17" i="13"/>
  <c r="J17" i="13"/>
  <c r="D18" i="13"/>
  <c r="G18" i="13"/>
  <c r="N18" i="13"/>
  <c r="O18" i="13"/>
  <c r="P18" i="13"/>
  <c r="H19" i="13"/>
  <c r="I19" i="13"/>
  <c r="J19" i="13"/>
  <c r="H20" i="13"/>
  <c r="I20" i="13"/>
  <c r="J20" i="13"/>
  <c r="H21" i="13"/>
  <c r="I21" i="13"/>
  <c r="J21" i="13"/>
  <c r="H22" i="13"/>
  <c r="I22" i="13"/>
  <c r="J22" i="13"/>
  <c r="H23" i="13"/>
  <c r="I23" i="13"/>
  <c r="J23" i="13"/>
  <c r="H24" i="13"/>
  <c r="K24" i="13" s="1"/>
  <c r="L24" i="13" s="1"/>
  <c r="I24" i="13"/>
  <c r="J24" i="13"/>
  <c r="H26" i="13"/>
  <c r="I26" i="13"/>
  <c r="J26" i="13"/>
  <c r="K26" i="13"/>
  <c r="L26" i="13"/>
  <c r="H27" i="13"/>
  <c r="K27" i="13" s="1"/>
  <c r="L27" i="13" s="1"/>
  <c r="I27" i="13"/>
  <c r="J27" i="13"/>
  <c r="H28" i="13"/>
  <c r="H37" i="13" s="1"/>
  <c r="I28" i="13"/>
  <c r="I37" i="13" s="1"/>
  <c r="J28" i="13"/>
  <c r="J37" i="13" s="1"/>
  <c r="H30" i="13"/>
  <c r="I30" i="13"/>
  <c r="J30" i="13"/>
  <c r="K30" i="13"/>
  <c r="L30" i="13"/>
  <c r="H31" i="13"/>
  <c r="K31" i="13" s="1"/>
  <c r="L31" i="13" s="1"/>
  <c r="I31" i="13"/>
  <c r="J31" i="13"/>
  <c r="H32" i="13"/>
  <c r="I32" i="13"/>
  <c r="J32" i="13"/>
  <c r="K32" i="13"/>
  <c r="L32" i="13" s="1"/>
  <c r="H33" i="13"/>
  <c r="K33" i="13" s="1"/>
  <c r="L33" i="13" s="1"/>
  <c r="I33" i="13"/>
  <c r="J33" i="13"/>
  <c r="H35" i="13"/>
  <c r="K35" i="13" s="1"/>
  <c r="L35" i="13" s="1"/>
  <c r="I35" i="13"/>
  <c r="J35" i="13"/>
  <c r="H36" i="13"/>
  <c r="I36" i="13"/>
  <c r="J36" i="13"/>
  <c r="K36" i="13"/>
  <c r="L36" i="13"/>
  <c r="D37" i="13"/>
  <c r="E37" i="13"/>
  <c r="E46" i="13" s="1"/>
  <c r="E47" i="13" s="1"/>
  <c r="F37" i="13"/>
  <c r="G37" i="13"/>
  <c r="N37" i="13"/>
  <c r="N46" i="13" s="1"/>
  <c r="N47" i="13" s="1"/>
  <c r="O37" i="13"/>
  <c r="P37" i="13"/>
  <c r="H39" i="13"/>
  <c r="I39" i="13"/>
  <c r="I43" i="13" s="1"/>
  <c r="J39" i="13"/>
  <c r="J43" i="13" s="1"/>
  <c r="K39" i="13"/>
  <c r="L39" i="13" s="1"/>
  <c r="H41" i="13"/>
  <c r="K41" i="13" s="1"/>
  <c r="L41" i="13" s="1"/>
  <c r="I41" i="13"/>
  <c r="J41" i="13"/>
  <c r="H42" i="13"/>
  <c r="K42" i="13" s="1"/>
  <c r="L42" i="13" s="1"/>
  <c r="I42" i="13"/>
  <c r="J42" i="13"/>
  <c r="D43" i="13"/>
  <c r="E43" i="13"/>
  <c r="F43" i="13"/>
  <c r="F46" i="13" s="1"/>
  <c r="F47" i="13" s="1"/>
  <c r="G43" i="13"/>
  <c r="H43" i="13"/>
  <c r="H45" i="13" s="1"/>
  <c r="N43" i="13"/>
  <c r="O43" i="13"/>
  <c r="O45" i="13" s="1"/>
  <c r="P43" i="13"/>
  <c r="P45" i="13" s="1"/>
  <c r="D45" i="13"/>
  <c r="E45" i="13"/>
  <c r="N45" i="13"/>
  <c r="D46" i="13"/>
  <c r="G46" i="13"/>
  <c r="O46" i="13"/>
  <c r="O47" i="13" s="1"/>
  <c r="P46" i="13"/>
  <c r="P47" i="13" s="1"/>
  <c r="D47" i="13"/>
  <c r="H47" i="15" l="1"/>
  <c r="K47" i="15" s="1"/>
  <c r="L47" i="15" s="1"/>
  <c r="K46" i="15"/>
  <c r="L46" i="15" s="1"/>
  <c r="K37" i="14"/>
  <c r="L37" i="14" s="1"/>
  <c r="H45" i="14"/>
  <c r="K45" i="14" s="1"/>
  <c r="L45" i="14" s="1"/>
  <c r="H46" i="14"/>
  <c r="K43" i="14"/>
  <c r="L43" i="14" s="1"/>
  <c r="I45" i="13"/>
  <c r="I46" i="13"/>
  <c r="I47" i="13" s="1"/>
  <c r="J46" i="13"/>
  <c r="J47" i="13" s="1"/>
  <c r="J45" i="13"/>
  <c r="K37" i="13"/>
  <c r="L37" i="13" s="1"/>
  <c r="H46" i="13"/>
  <c r="H47" i="13" s="1"/>
  <c r="K43" i="13"/>
  <c r="L43" i="13" s="1"/>
  <c r="F45" i="13"/>
  <c r="K28" i="13"/>
  <c r="L28" i="13" s="1"/>
  <c r="G47" i="13"/>
  <c r="K47" i="13" s="1"/>
  <c r="L47" i="13" s="1"/>
  <c r="G45" i="13"/>
  <c r="K45" i="13" s="1"/>
  <c r="L45" i="13" s="1"/>
  <c r="K46" i="14" l="1"/>
  <c r="L46" i="14" s="1"/>
  <c r="H47" i="14"/>
  <c r="K47" i="14" s="1"/>
  <c r="L47" i="14" s="1"/>
  <c r="K46" i="13"/>
  <c r="L46" i="13" s="1"/>
  <c r="H11" i="12" l="1"/>
  <c r="I11" i="12"/>
  <c r="J11" i="12"/>
  <c r="H12" i="12"/>
  <c r="I12" i="12"/>
  <c r="J12" i="12"/>
  <c r="H13" i="12"/>
  <c r="I13" i="12"/>
  <c r="I18" i="12" s="1"/>
  <c r="J13" i="12"/>
  <c r="H14" i="12"/>
  <c r="I14" i="12"/>
  <c r="J14" i="12"/>
  <c r="H15" i="12"/>
  <c r="I15" i="12"/>
  <c r="J15" i="12"/>
  <c r="J18" i="12" s="1"/>
  <c r="H16" i="12"/>
  <c r="I16" i="12"/>
  <c r="J16" i="12"/>
  <c r="H17" i="12"/>
  <c r="I17" i="12"/>
  <c r="J17" i="12"/>
  <c r="D18" i="12"/>
  <c r="G18" i="12"/>
  <c r="H18" i="12"/>
  <c r="N18" i="12"/>
  <c r="O18" i="12"/>
  <c r="P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H24" i="12"/>
  <c r="I24" i="12"/>
  <c r="K24" i="12" s="1"/>
  <c r="L24" i="12" s="1"/>
  <c r="J24" i="12"/>
  <c r="H26" i="12"/>
  <c r="I26" i="12"/>
  <c r="J26" i="12"/>
  <c r="K26" i="12"/>
  <c r="L26" i="12"/>
  <c r="H27" i="12"/>
  <c r="K27" i="12" s="1"/>
  <c r="L27" i="12" s="1"/>
  <c r="I27" i="12"/>
  <c r="I37" i="12" s="1"/>
  <c r="J27" i="12"/>
  <c r="H28" i="12"/>
  <c r="I28" i="12"/>
  <c r="J28" i="12"/>
  <c r="J37" i="12" s="1"/>
  <c r="J46" i="12" s="1"/>
  <c r="J47" i="12" s="1"/>
  <c r="H30" i="12"/>
  <c r="I30" i="12"/>
  <c r="K30" i="12" s="1"/>
  <c r="L30" i="12" s="1"/>
  <c r="J30" i="12"/>
  <c r="H31" i="12"/>
  <c r="K31" i="12" s="1"/>
  <c r="L31" i="12" s="1"/>
  <c r="I31" i="12"/>
  <c r="J31" i="12"/>
  <c r="H32" i="12"/>
  <c r="I32" i="12"/>
  <c r="J32" i="12"/>
  <c r="K32" i="12"/>
  <c r="L32" i="12" s="1"/>
  <c r="H33" i="12"/>
  <c r="K33" i="12" s="1"/>
  <c r="L33" i="12" s="1"/>
  <c r="I33" i="12"/>
  <c r="J33" i="12"/>
  <c r="H35" i="12"/>
  <c r="I35" i="12"/>
  <c r="K35" i="12" s="1"/>
  <c r="L35" i="12" s="1"/>
  <c r="J35" i="12"/>
  <c r="H36" i="12"/>
  <c r="I36" i="12"/>
  <c r="J36" i="12"/>
  <c r="K36" i="12"/>
  <c r="L36" i="12"/>
  <c r="D37" i="12"/>
  <c r="D46" i="12" s="1"/>
  <c r="D47" i="12" s="1"/>
  <c r="E37" i="12"/>
  <c r="E46" i="12" s="1"/>
  <c r="E47" i="12" s="1"/>
  <c r="F37" i="12"/>
  <c r="G37" i="12"/>
  <c r="N37" i="12"/>
  <c r="N46" i="12" s="1"/>
  <c r="N47" i="12" s="1"/>
  <c r="O37" i="12"/>
  <c r="P37" i="12"/>
  <c r="H39" i="12"/>
  <c r="I39" i="12"/>
  <c r="J39" i="12"/>
  <c r="K39" i="12"/>
  <c r="L39" i="12" s="1"/>
  <c r="H41" i="12"/>
  <c r="K41" i="12" s="1"/>
  <c r="L41" i="12" s="1"/>
  <c r="I41" i="12"/>
  <c r="J41" i="12"/>
  <c r="H42" i="12"/>
  <c r="I42" i="12"/>
  <c r="I43" i="12" s="1"/>
  <c r="J42" i="12"/>
  <c r="D43" i="12"/>
  <c r="E43" i="12"/>
  <c r="F43" i="12"/>
  <c r="G43" i="12"/>
  <c r="K43" i="12" s="1"/>
  <c r="L43" i="12" s="1"/>
  <c r="H43" i="12"/>
  <c r="H45" i="12" s="1"/>
  <c r="J43" i="12"/>
  <c r="J45" i="12" s="1"/>
  <c r="N43" i="12"/>
  <c r="O43" i="12"/>
  <c r="P43" i="12"/>
  <c r="P45" i="12" s="1"/>
  <c r="D45" i="12"/>
  <c r="E45" i="12"/>
  <c r="F45" i="12"/>
  <c r="N45" i="12"/>
  <c r="O45" i="12"/>
  <c r="F46" i="12"/>
  <c r="G46" i="12"/>
  <c r="O46" i="12"/>
  <c r="P46" i="12"/>
  <c r="P47" i="12" s="1"/>
  <c r="F47" i="12"/>
  <c r="O47" i="12"/>
  <c r="K46" i="12" l="1"/>
  <c r="L46" i="12" s="1"/>
  <c r="I45" i="12"/>
  <c r="I46" i="12"/>
  <c r="I47" i="12" s="1"/>
  <c r="K42" i="12"/>
  <c r="L42" i="12" s="1"/>
  <c r="K28" i="12"/>
  <c r="L28" i="12" s="1"/>
  <c r="H46" i="12"/>
  <c r="H47" i="12" s="1"/>
  <c r="H37" i="12"/>
  <c r="K37" i="12" s="1"/>
  <c r="L37" i="12" s="1"/>
  <c r="G47" i="12"/>
  <c r="K47" i="12" s="1"/>
  <c r="L47" i="12" s="1"/>
  <c r="G45" i="12"/>
  <c r="H11" i="11"/>
  <c r="J11" i="11"/>
  <c r="H12" i="11"/>
  <c r="J12" i="11"/>
  <c r="H13" i="11"/>
  <c r="H18" i="11" s="1"/>
  <c r="I13" i="11"/>
  <c r="J13" i="11"/>
  <c r="J18" i="11" s="1"/>
  <c r="H14" i="11"/>
  <c r="I14" i="11"/>
  <c r="J14" i="11"/>
  <c r="H16" i="11"/>
  <c r="I16" i="11"/>
  <c r="J16" i="11"/>
  <c r="H17" i="11"/>
  <c r="I17" i="11"/>
  <c r="I18" i="11" s="1"/>
  <c r="J17" i="11"/>
  <c r="D18" i="11"/>
  <c r="G18" i="11"/>
  <c r="N18" i="11"/>
  <c r="O18" i="11"/>
  <c r="P18" i="11"/>
  <c r="H19" i="11"/>
  <c r="I19" i="11"/>
  <c r="J19" i="11"/>
  <c r="H20" i="11"/>
  <c r="I20" i="11"/>
  <c r="J20" i="11"/>
  <c r="H21" i="11"/>
  <c r="I21" i="11"/>
  <c r="J21" i="11"/>
  <c r="H22" i="11"/>
  <c r="I22" i="11"/>
  <c r="J22" i="11"/>
  <c r="H23" i="11"/>
  <c r="I23" i="11"/>
  <c r="J23" i="11"/>
  <c r="H24" i="11"/>
  <c r="K24" i="11" s="1"/>
  <c r="L24" i="11" s="1"/>
  <c r="I24" i="11"/>
  <c r="J24" i="11"/>
  <c r="H26" i="11"/>
  <c r="I26" i="11"/>
  <c r="J26" i="11"/>
  <c r="K26" i="11"/>
  <c r="L26" i="11" s="1"/>
  <c r="H27" i="11"/>
  <c r="I27" i="11"/>
  <c r="J27" i="11"/>
  <c r="K27" i="11" s="1"/>
  <c r="L27" i="11" s="1"/>
  <c r="H28" i="11"/>
  <c r="K28" i="11" s="1"/>
  <c r="L28" i="11" s="1"/>
  <c r="I28" i="11"/>
  <c r="I37" i="11" s="1"/>
  <c r="J28" i="11"/>
  <c r="H30" i="11"/>
  <c r="I30" i="11"/>
  <c r="J30" i="11"/>
  <c r="K30" i="11"/>
  <c r="L30" i="11"/>
  <c r="H31" i="11"/>
  <c r="I31" i="11"/>
  <c r="J31" i="11"/>
  <c r="K31" i="11"/>
  <c r="L31" i="11" s="1"/>
  <c r="H32" i="11"/>
  <c r="K32" i="11" s="1"/>
  <c r="L32" i="11" s="1"/>
  <c r="I32" i="11"/>
  <c r="J32" i="11"/>
  <c r="H33" i="11"/>
  <c r="I33" i="11"/>
  <c r="K33" i="11" s="1"/>
  <c r="L33" i="11" s="1"/>
  <c r="J33" i="11"/>
  <c r="H35" i="11"/>
  <c r="K35" i="11" s="1"/>
  <c r="L35" i="11" s="1"/>
  <c r="I35" i="11"/>
  <c r="J35" i="11"/>
  <c r="H36" i="11"/>
  <c r="I36" i="11"/>
  <c r="J36" i="11"/>
  <c r="K36" i="11"/>
  <c r="L36" i="11" s="1"/>
  <c r="D37" i="11"/>
  <c r="E37" i="11"/>
  <c r="F37" i="11"/>
  <c r="G37" i="11"/>
  <c r="J37" i="11"/>
  <c r="N37" i="11"/>
  <c r="O37" i="11"/>
  <c r="P37" i="11"/>
  <c r="H39" i="11"/>
  <c r="K39" i="11" s="1"/>
  <c r="L39" i="11" s="1"/>
  <c r="I39" i="11"/>
  <c r="I43" i="11" s="1"/>
  <c r="J39" i="11"/>
  <c r="J43" i="11" s="1"/>
  <c r="H41" i="11"/>
  <c r="K41" i="11" s="1"/>
  <c r="L41" i="11" s="1"/>
  <c r="I41" i="11"/>
  <c r="J41" i="11"/>
  <c r="H42" i="11"/>
  <c r="K42" i="11" s="1"/>
  <c r="L42" i="11" s="1"/>
  <c r="I42" i="11"/>
  <c r="J42" i="11"/>
  <c r="D43" i="11"/>
  <c r="D45" i="11" s="1"/>
  <c r="E43" i="11"/>
  <c r="E45" i="11" s="1"/>
  <c r="F43" i="11"/>
  <c r="F45" i="11" s="1"/>
  <c r="G43" i="11"/>
  <c r="N43" i="11"/>
  <c r="N45" i="11" s="1"/>
  <c r="O43" i="11"/>
  <c r="O45" i="11" s="1"/>
  <c r="P43" i="11"/>
  <c r="P45" i="11" s="1"/>
  <c r="D46" i="11"/>
  <c r="D47" i="11" s="1"/>
  <c r="E46" i="11"/>
  <c r="E47" i="11" s="1"/>
  <c r="F46" i="11"/>
  <c r="F47" i="11" s="1"/>
  <c r="N46" i="11"/>
  <c r="N47" i="11" s="1"/>
  <c r="O46" i="11"/>
  <c r="O47" i="11" s="1"/>
  <c r="P46" i="11"/>
  <c r="P47" i="11" s="1"/>
  <c r="K45" i="12" l="1"/>
  <c r="L45" i="12" s="1"/>
  <c r="J46" i="11"/>
  <c r="J47" i="11" s="1"/>
  <c r="J45" i="11"/>
  <c r="I46" i="11"/>
  <c r="I47" i="11" s="1"/>
  <c r="I45" i="11"/>
  <c r="G46" i="11"/>
  <c r="H37" i="11"/>
  <c r="K37" i="11" s="1"/>
  <c r="L37" i="11" s="1"/>
  <c r="G45" i="11"/>
  <c r="H43" i="11"/>
  <c r="H11" i="10"/>
  <c r="I11" i="10"/>
  <c r="J11" i="10"/>
  <c r="H12" i="10"/>
  <c r="I12" i="10"/>
  <c r="J12" i="10"/>
  <c r="H13" i="10"/>
  <c r="I13" i="10"/>
  <c r="I18" i="10" s="1"/>
  <c r="J13" i="10"/>
  <c r="H14" i="10"/>
  <c r="I14" i="10"/>
  <c r="J14" i="10"/>
  <c r="H15" i="10"/>
  <c r="I15" i="10"/>
  <c r="J15" i="10"/>
  <c r="J18" i="10" s="1"/>
  <c r="H16" i="10"/>
  <c r="I16" i="10"/>
  <c r="J16" i="10"/>
  <c r="H17" i="10"/>
  <c r="I17" i="10"/>
  <c r="J17" i="10"/>
  <c r="D18" i="10"/>
  <c r="G18" i="10"/>
  <c r="H18" i="10"/>
  <c r="N18" i="10"/>
  <c r="O18" i="10"/>
  <c r="P18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4" i="10"/>
  <c r="I24" i="10"/>
  <c r="K24" i="10" s="1"/>
  <c r="L24" i="10" s="1"/>
  <c r="J24" i="10"/>
  <c r="J25" i="10"/>
  <c r="H26" i="10"/>
  <c r="I26" i="10"/>
  <c r="J26" i="10"/>
  <c r="K26" i="10"/>
  <c r="L26" i="10" s="1"/>
  <c r="H27" i="10"/>
  <c r="K27" i="10" s="1"/>
  <c r="L27" i="10" s="1"/>
  <c r="I27" i="10"/>
  <c r="J27" i="10"/>
  <c r="H28" i="10"/>
  <c r="I28" i="10"/>
  <c r="I37" i="10" s="1"/>
  <c r="J28" i="10"/>
  <c r="H30" i="10"/>
  <c r="I30" i="10"/>
  <c r="K30" i="10" s="1"/>
  <c r="L30" i="10" s="1"/>
  <c r="J30" i="10"/>
  <c r="H31" i="10"/>
  <c r="K31" i="10" s="1"/>
  <c r="L31" i="10" s="1"/>
  <c r="I31" i="10"/>
  <c r="J31" i="10"/>
  <c r="H32" i="10"/>
  <c r="I32" i="10"/>
  <c r="J32" i="10"/>
  <c r="K32" i="10" s="1"/>
  <c r="L32" i="10" s="1"/>
  <c r="H33" i="10"/>
  <c r="I33" i="10"/>
  <c r="J33" i="10"/>
  <c r="K33" i="10"/>
  <c r="L33" i="10" s="1"/>
  <c r="H35" i="10"/>
  <c r="K35" i="10" s="1"/>
  <c r="L35" i="10" s="1"/>
  <c r="I35" i="10"/>
  <c r="J35" i="10"/>
  <c r="J37" i="10" s="1"/>
  <c r="H36" i="10"/>
  <c r="I36" i="10"/>
  <c r="J36" i="10"/>
  <c r="K36" i="10"/>
  <c r="L36" i="10" s="1"/>
  <c r="D37" i="10"/>
  <c r="D46" i="10" s="1"/>
  <c r="D47" i="10" s="1"/>
  <c r="E37" i="10"/>
  <c r="F37" i="10"/>
  <c r="G37" i="10"/>
  <c r="N37" i="10"/>
  <c r="O37" i="10"/>
  <c r="P37" i="10"/>
  <c r="H39" i="10"/>
  <c r="I39" i="10"/>
  <c r="J39" i="10"/>
  <c r="J43" i="10" s="1"/>
  <c r="H41" i="10"/>
  <c r="I41" i="10"/>
  <c r="J41" i="10"/>
  <c r="K41" i="10"/>
  <c r="L41" i="10" s="1"/>
  <c r="H42" i="10"/>
  <c r="K42" i="10" s="1"/>
  <c r="L42" i="10" s="1"/>
  <c r="I42" i="10"/>
  <c r="J42" i="10"/>
  <c r="D43" i="10"/>
  <c r="E43" i="10"/>
  <c r="F43" i="10"/>
  <c r="G43" i="10"/>
  <c r="I43" i="10"/>
  <c r="I45" i="10" s="1"/>
  <c r="N43" i="10"/>
  <c r="O43" i="10"/>
  <c r="P43" i="10"/>
  <c r="P45" i="10" s="1"/>
  <c r="D45" i="10"/>
  <c r="E45" i="10"/>
  <c r="F45" i="10"/>
  <c r="N45" i="10"/>
  <c r="O45" i="10"/>
  <c r="E46" i="10"/>
  <c r="F46" i="10"/>
  <c r="G46" i="10"/>
  <c r="N46" i="10"/>
  <c r="O46" i="10"/>
  <c r="P46" i="10"/>
  <c r="P47" i="10" s="1"/>
  <c r="E47" i="10"/>
  <c r="F47" i="10"/>
  <c r="N47" i="10"/>
  <c r="O47" i="10"/>
  <c r="K46" i="11" l="1"/>
  <c r="L46" i="11" s="1"/>
  <c r="G47" i="11"/>
  <c r="K47" i="11" s="1"/>
  <c r="L47" i="11" s="1"/>
  <c r="H46" i="11"/>
  <c r="H47" i="11" s="1"/>
  <c r="H45" i="11"/>
  <c r="K43" i="11"/>
  <c r="L43" i="11" s="1"/>
  <c r="K45" i="11"/>
  <c r="L45" i="11" s="1"/>
  <c r="K43" i="10"/>
  <c r="L43" i="10" s="1"/>
  <c r="J46" i="10"/>
  <c r="J47" i="10" s="1"/>
  <c r="J45" i="10"/>
  <c r="K28" i="10"/>
  <c r="L28" i="10" s="1"/>
  <c r="I46" i="10"/>
  <c r="I47" i="10" s="1"/>
  <c r="H43" i="10"/>
  <c r="K39" i="10"/>
  <c r="L39" i="10" s="1"/>
  <c r="H37" i="10"/>
  <c r="K37" i="10" s="1"/>
  <c r="L37" i="10" s="1"/>
  <c r="G47" i="10"/>
  <c r="G45" i="10"/>
  <c r="H11" i="9"/>
  <c r="I11" i="9"/>
  <c r="J11" i="9"/>
  <c r="H12" i="9"/>
  <c r="I12" i="9"/>
  <c r="J12" i="9"/>
  <c r="H13" i="9"/>
  <c r="I13" i="9"/>
  <c r="I18" i="9" s="1"/>
  <c r="J13" i="9"/>
  <c r="H14" i="9"/>
  <c r="I14" i="9"/>
  <c r="J14" i="9"/>
  <c r="H15" i="9"/>
  <c r="I15" i="9"/>
  <c r="J15" i="9"/>
  <c r="J18" i="9" s="1"/>
  <c r="H16" i="9"/>
  <c r="I16" i="9"/>
  <c r="J16" i="9"/>
  <c r="H17" i="9"/>
  <c r="I17" i="9"/>
  <c r="J17" i="9"/>
  <c r="D18" i="9"/>
  <c r="G18" i="9"/>
  <c r="H18" i="9"/>
  <c r="N18" i="9"/>
  <c r="O18" i="9"/>
  <c r="P18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K24" i="9"/>
  <c r="L24" i="9" s="1"/>
  <c r="H26" i="9"/>
  <c r="I26" i="9"/>
  <c r="J26" i="9"/>
  <c r="K26" i="9"/>
  <c r="L26" i="9" s="1"/>
  <c r="H27" i="9"/>
  <c r="K27" i="9" s="1"/>
  <c r="L27" i="9" s="1"/>
  <c r="I27" i="9"/>
  <c r="I37" i="9" s="1"/>
  <c r="I46" i="9" s="1"/>
  <c r="I47" i="9" s="1"/>
  <c r="J27" i="9"/>
  <c r="H28" i="9"/>
  <c r="I28" i="9"/>
  <c r="J28" i="9"/>
  <c r="K28" i="9"/>
  <c r="L28" i="9"/>
  <c r="H30" i="9"/>
  <c r="I30" i="9"/>
  <c r="K30" i="9" s="1"/>
  <c r="L30" i="9" s="1"/>
  <c r="J30" i="9"/>
  <c r="H31" i="9"/>
  <c r="I31" i="9"/>
  <c r="K31" i="9" s="1"/>
  <c r="L31" i="9" s="1"/>
  <c r="J31" i="9"/>
  <c r="J37" i="9" s="1"/>
  <c r="J46" i="9" s="1"/>
  <c r="J47" i="9" s="1"/>
  <c r="H32" i="9"/>
  <c r="I32" i="9"/>
  <c r="K32" i="9" s="1"/>
  <c r="L32" i="9" s="1"/>
  <c r="J32" i="9"/>
  <c r="H33" i="9"/>
  <c r="K33" i="9" s="1"/>
  <c r="L33" i="9" s="1"/>
  <c r="I33" i="9"/>
  <c r="J33" i="9"/>
  <c r="H35" i="9"/>
  <c r="I35" i="9"/>
  <c r="J35" i="9"/>
  <c r="K35" i="9"/>
  <c r="L35" i="9" s="1"/>
  <c r="H36" i="9"/>
  <c r="I36" i="9"/>
  <c r="J36" i="9"/>
  <c r="K36" i="9"/>
  <c r="L36" i="9" s="1"/>
  <c r="D37" i="9"/>
  <c r="D46" i="9" s="1"/>
  <c r="D47" i="9" s="1"/>
  <c r="E37" i="9"/>
  <c r="E46" i="9" s="1"/>
  <c r="E47" i="9" s="1"/>
  <c r="F37" i="9"/>
  <c r="G37" i="9"/>
  <c r="N37" i="9"/>
  <c r="N46" i="9" s="1"/>
  <c r="N47" i="9" s="1"/>
  <c r="O37" i="9"/>
  <c r="P37" i="9"/>
  <c r="H39" i="9"/>
  <c r="I39" i="9"/>
  <c r="J39" i="9"/>
  <c r="K39" i="9" s="1"/>
  <c r="L39" i="9" s="1"/>
  <c r="H41" i="9"/>
  <c r="K41" i="9" s="1"/>
  <c r="L41" i="9" s="1"/>
  <c r="I41" i="9"/>
  <c r="J41" i="9"/>
  <c r="H42" i="9"/>
  <c r="I42" i="9"/>
  <c r="J42" i="9"/>
  <c r="K42" i="9"/>
  <c r="L42" i="9" s="1"/>
  <c r="D43" i="9"/>
  <c r="E43" i="9"/>
  <c r="F43" i="9"/>
  <c r="G43" i="9"/>
  <c r="I43" i="9"/>
  <c r="I45" i="9" s="1"/>
  <c r="J43" i="9"/>
  <c r="J45" i="9" s="1"/>
  <c r="N43" i="9"/>
  <c r="O43" i="9"/>
  <c r="P43" i="9"/>
  <c r="D45" i="9"/>
  <c r="E45" i="9"/>
  <c r="F45" i="9"/>
  <c r="G45" i="9"/>
  <c r="N45" i="9"/>
  <c r="O45" i="9"/>
  <c r="P45" i="9"/>
  <c r="F46" i="9"/>
  <c r="G46" i="9"/>
  <c r="O46" i="9"/>
  <c r="P46" i="9"/>
  <c r="F47" i="9"/>
  <c r="G47" i="9"/>
  <c r="O47" i="9"/>
  <c r="P47" i="9"/>
  <c r="H45" i="10" l="1"/>
  <c r="K45" i="10" s="1"/>
  <c r="L45" i="10" s="1"/>
  <c r="H46" i="10"/>
  <c r="H43" i="9"/>
  <c r="H37" i="9"/>
  <c r="K37" i="9" s="1"/>
  <c r="L37" i="9" s="1"/>
  <c r="H11" i="8"/>
  <c r="I11" i="8"/>
  <c r="J11" i="8"/>
  <c r="H12" i="8"/>
  <c r="I12" i="8"/>
  <c r="J12" i="8"/>
  <c r="H13" i="8"/>
  <c r="I13" i="8"/>
  <c r="I18" i="8" s="1"/>
  <c r="J13" i="8"/>
  <c r="H14" i="8"/>
  <c r="I14" i="8"/>
  <c r="J14" i="8"/>
  <c r="J18" i="8" s="1"/>
  <c r="H15" i="8"/>
  <c r="I15" i="8"/>
  <c r="J15" i="8"/>
  <c r="H16" i="8"/>
  <c r="I16" i="8"/>
  <c r="J16" i="8"/>
  <c r="H17" i="8"/>
  <c r="I17" i="8"/>
  <c r="J17" i="8"/>
  <c r="D18" i="8"/>
  <c r="G18" i="8"/>
  <c r="H18" i="8"/>
  <c r="N18" i="8"/>
  <c r="O18" i="8"/>
  <c r="P18" i="8"/>
  <c r="H19" i="8"/>
  <c r="I19" i="8"/>
  <c r="J19" i="8"/>
  <c r="H20" i="8"/>
  <c r="I20" i="8"/>
  <c r="J20" i="8"/>
  <c r="H21" i="8"/>
  <c r="I21" i="8"/>
  <c r="J21" i="8"/>
  <c r="H22" i="8"/>
  <c r="I22" i="8"/>
  <c r="J22" i="8"/>
  <c r="H23" i="8"/>
  <c r="I23" i="8"/>
  <c r="J23" i="8"/>
  <c r="H24" i="8"/>
  <c r="I24" i="8"/>
  <c r="J24" i="8"/>
  <c r="K24" i="8"/>
  <c r="L24" i="8" s="1"/>
  <c r="H25" i="8"/>
  <c r="I25" i="8"/>
  <c r="K25" i="8"/>
  <c r="L25" i="8" s="1"/>
  <c r="H26" i="8"/>
  <c r="K26" i="8" s="1"/>
  <c r="L26" i="8" s="1"/>
  <c r="I26" i="8"/>
  <c r="J26" i="8"/>
  <c r="H27" i="8"/>
  <c r="I27" i="8"/>
  <c r="J27" i="8"/>
  <c r="K27" i="8"/>
  <c r="L27" i="8"/>
  <c r="H28" i="8"/>
  <c r="K28" i="8" s="1"/>
  <c r="L28" i="8" s="1"/>
  <c r="I28" i="8"/>
  <c r="J28" i="8"/>
  <c r="H29" i="8"/>
  <c r="I29" i="8"/>
  <c r="K29" i="8"/>
  <c r="L29" i="8"/>
  <c r="H30" i="8"/>
  <c r="I30" i="8"/>
  <c r="J30" i="8"/>
  <c r="K30" i="8"/>
  <c r="L30" i="8" s="1"/>
  <c r="H31" i="8"/>
  <c r="K31" i="8" s="1"/>
  <c r="L31" i="8" s="1"/>
  <c r="I31" i="8"/>
  <c r="I37" i="8" s="1"/>
  <c r="J31" i="8"/>
  <c r="J37" i="8" s="1"/>
  <c r="J46" i="8" s="1"/>
  <c r="J47" i="8" s="1"/>
  <c r="H32" i="8"/>
  <c r="I32" i="8"/>
  <c r="J32" i="8"/>
  <c r="K32" i="8"/>
  <c r="L32" i="8"/>
  <c r="H33" i="8"/>
  <c r="K33" i="8" s="1"/>
  <c r="L33" i="8" s="1"/>
  <c r="I33" i="8"/>
  <c r="J33" i="8"/>
  <c r="K34" i="8"/>
  <c r="L34" i="8"/>
  <c r="H35" i="8"/>
  <c r="K35" i="8" s="1"/>
  <c r="L35" i="8" s="1"/>
  <c r="I35" i="8"/>
  <c r="J35" i="8"/>
  <c r="H36" i="8"/>
  <c r="I36" i="8"/>
  <c r="J36" i="8"/>
  <c r="K36" i="8"/>
  <c r="L36" i="8"/>
  <c r="D37" i="8"/>
  <c r="E37" i="8"/>
  <c r="F37" i="8"/>
  <c r="G37" i="8"/>
  <c r="N37" i="8"/>
  <c r="O37" i="8"/>
  <c r="P37" i="8"/>
  <c r="H38" i="8"/>
  <c r="I38" i="8"/>
  <c r="K38" i="8"/>
  <c r="L38" i="8"/>
  <c r="H39" i="8"/>
  <c r="I39" i="8"/>
  <c r="J39" i="8"/>
  <c r="K39" i="8"/>
  <c r="L39" i="8" s="1"/>
  <c r="K40" i="8"/>
  <c r="L40" i="8"/>
  <c r="H41" i="8"/>
  <c r="K41" i="8" s="1"/>
  <c r="L41" i="8" s="1"/>
  <c r="I41" i="8"/>
  <c r="J41" i="8"/>
  <c r="H42" i="8"/>
  <c r="I42" i="8"/>
  <c r="J42" i="8"/>
  <c r="K42" i="8"/>
  <c r="L42" i="8" s="1"/>
  <c r="D43" i="8"/>
  <c r="E43" i="8"/>
  <c r="F43" i="8"/>
  <c r="G43" i="8"/>
  <c r="I43" i="8"/>
  <c r="J43" i="8"/>
  <c r="J45" i="8" s="1"/>
  <c r="N43" i="8"/>
  <c r="O43" i="8"/>
  <c r="P43" i="8"/>
  <c r="D45" i="8"/>
  <c r="E45" i="8"/>
  <c r="F45" i="8"/>
  <c r="G45" i="8"/>
  <c r="N45" i="8"/>
  <c r="O45" i="8"/>
  <c r="P45" i="8"/>
  <c r="D46" i="8"/>
  <c r="E46" i="8"/>
  <c r="F46" i="8"/>
  <c r="G46" i="8"/>
  <c r="N46" i="8"/>
  <c r="O46" i="8"/>
  <c r="P46" i="8"/>
  <c r="D47" i="8"/>
  <c r="E47" i="8"/>
  <c r="F47" i="8"/>
  <c r="G47" i="8"/>
  <c r="N47" i="8"/>
  <c r="O47" i="8"/>
  <c r="P47" i="8"/>
  <c r="H47" i="10" l="1"/>
  <c r="K47" i="10" s="1"/>
  <c r="L47" i="10" s="1"/>
  <c r="K46" i="10"/>
  <c r="L46" i="10" s="1"/>
  <c r="K43" i="9"/>
  <c r="L43" i="9" s="1"/>
  <c r="H45" i="9"/>
  <c r="K45" i="9" s="1"/>
  <c r="L45" i="9" s="1"/>
  <c r="H46" i="9"/>
  <c r="I46" i="8"/>
  <c r="I47" i="8" s="1"/>
  <c r="H43" i="8"/>
  <c r="H37" i="8"/>
  <c r="K37" i="8" s="1"/>
  <c r="L37" i="8" s="1"/>
  <c r="I45" i="8"/>
  <c r="H11" i="7"/>
  <c r="I11" i="7"/>
  <c r="J11" i="7"/>
  <c r="H12" i="7"/>
  <c r="I12" i="7"/>
  <c r="J12" i="7"/>
  <c r="H13" i="7"/>
  <c r="I13" i="7"/>
  <c r="I18" i="7" s="1"/>
  <c r="J13" i="7"/>
  <c r="H14" i="7"/>
  <c r="I14" i="7"/>
  <c r="J14" i="7"/>
  <c r="J18" i="7" s="1"/>
  <c r="H15" i="7"/>
  <c r="I15" i="7"/>
  <c r="J15" i="7"/>
  <c r="H16" i="7"/>
  <c r="H18" i="7" s="1"/>
  <c r="I16" i="7"/>
  <c r="J16" i="7"/>
  <c r="H17" i="7"/>
  <c r="I17" i="7"/>
  <c r="J17" i="7"/>
  <c r="D18" i="7"/>
  <c r="G18" i="7"/>
  <c r="N18" i="7"/>
  <c r="O18" i="7"/>
  <c r="P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K24" i="7"/>
  <c r="L24" i="7" s="1"/>
  <c r="J25" i="7"/>
  <c r="K25" i="7"/>
  <c r="L25" i="7" s="1"/>
  <c r="H26" i="7"/>
  <c r="I26" i="7"/>
  <c r="J26" i="7"/>
  <c r="K26" i="7"/>
  <c r="L26" i="7" s="1"/>
  <c r="H27" i="7"/>
  <c r="I27" i="7"/>
  <c r="K27" i="7" s="1"/>
  <c r="L27" i="7" s="1"/>
  <c r="J27" i="7"/>
  <c r="H28" i="7"/>
  <c r="K28" i="7" s="1"/>
  <c r="L28" i="7" s="1"/>
  <c r="I28" i="7"/>
  <c r="I37" i="7" s="1"/>
  <c r="J28" i="7"/>
  <c r="H30" i="7"/>
  <c r="I30" i="7"/>
  <c r="J30" i="7"/>
  <c r="K30" i="7"/>
  <c r="L30" i="7"/>
  <c r="H31" i="7"/>
  <c r="I31" i="7"/>
  <c r="J31" i="7"/>
  <c r="K31" i="7"/>
  <c r="L31" i="7" s="1"/>
  <c r="H32" i="7"/>
  <c r="K32" i="7" s="1"/>
  <c r="L32" i="7" s="1"/>
  <c r="I32" i="7"/>
  <c r="J32" i="7"/>
  <c r="H33" i="7"/>
  <c r="K33" i="7" s="1"/>
  <c r="L33" i="7" s="1"/>
  <c r="I33" i="7"/>
  <c r="J33" i="7"/>
  <c r="H35" i="7"/>
  <c r="K35" i="7" s="1"/>
  <c r="L35" i="7" s="1"/>
  <c r="I35" i="7"/>
  <c r="J35" i="7"/>
  <c r="H36" i="7"/>
  <c r="I36" i="7"/>
  <c r="J36" i="7"/>
  <c r="K36" i="7"/>
  <c r="L36" i="7" s="1"/>
  <c r="D37" i="7"/>
  <c r="E37" i="7"/>
  <c r="F37" i="7"/>
  <c r="G37" i="7"/>
  <c r="J37" i="7"/>
  <c r="N37" i="7"/>
  <c r="O37" i="7"/>
  <c r="P37" i="7"/>
  <c r="H38" i="7"/>
  <c r="K38" i="7" s="1"/>
  <c r="L38" i="7" s="1"/>
  <c r="I38" i="7"/>
  <c r="J38" i="7"/>
  <c r="H39" i="7"/>
  <c r="I39" i="7"/>
  <c r="J39" i="7"/>
  <c r="K39" i="7"/>
  <c r="L39" i="7" s="1"/>
  <c r="H41" i="7"/>
  <c r="K41" i="7" s="1"/>
  <c r="L41" i="7" s="1"/>
  <c r="I41" i="7"/>
  <c r="J41" i="7"/>
  <c r="H42" i="7"/>
  <c r="I42" i="7"/>
  <c r="I43" i="7" s="1"/>
  <c r="J42" i="7"/>
  <c r="K42" i="7"/>
  <c r="L42" i="7" s="1"/>
  <c r="D43" i="7"/>
  <c r="E43" i="7"/>
  <c r="F43" i="7"/>
  <c r="G43" i="7"/>
  <c r="J43" i="7"/>
  <c r="J45" i="7" s="1"/>
  <c r="N43" i="7"/>
  <c r="O43" i="7"/>
  <c r="P43" i="7"/>
  <c r="P45" i="7" s="1"/>
  <c r="D45" i="7"/>
  <c r="E45" i="7"/>
  <c r="F45" i="7"/>
  <c r="N45" i="7"/>
  <c r="O45" i="7"/>
  <c r="D46" i="7"/>
  <c r="E46" i="7"/>
  <c r="F46" i="7"/>
  <c r="G46" i="7"/>
  <c r="J46" i="7"/>
  <c r="J47" i="7" s="1"/>
  <c r="N46" i="7"/>
  <c r="O46" i="7"/>
  <c r="P46" i="7"/>
  <c r="P47" i="7" s="1"/>
  <c r="D47" i="7"/>
  <c r="E47" i="7"/>
  <c r="F47" i="7"/>
  <c r="N47" i="7"/>
  <c r="O47" i="7"/>
  <c r="K46" i="9" l="1"/>
  <c r="L46" i="9" s="1"/>
  <c r="H47" i="9"/>
  <c r="K47" i="9" s="1"/>
  <c r="L47" i="9" s="1"/>
  <c r="K43" i="8"/>
  <c r="L43" i="8" s="1"/>
  <c r="H45" i="8"/>
  <c r="K45" i="8" s="1"/>
  <c r="L45" i="8" s="1"/>
  <c r="H46" i="8"/>
  <c r="I45" i="7"/>
  <c r="I46" i="7"/>
  <c r="I47" i="7" s="1"/>
  <c r="K37" i="7"/>
  <c r="L37" i="7" s="1"/>
  <c r="H43" i="7"/>
  <c r="H37" i="7"/>
  <c r="G47" i="7"/>
  <c r="G45" i="7"/>
  <c r="H11" i="6"/>
  <c r="I11" i="6"/>
  <c r="J11" i="6"/>
  <c r="H12" i="6"/>
  <c r="I12" i="6"/>
  <c r="J12" i="6"/>
  <c r="H13" i="6"/>
  <c r="I13" i="6"/>
  <c r="I20" i="6" s="1"/>
  <c r="J13" i="6"/>
  <c r="H14" i="6"/>
  <c r="I14" i="6"/>
  <c r="J14" i="6"/>
  <c r="H17" i="6"/>
  <c r="I17" i="6"/>
  <c r="J17" i="6"/>
  <c r="J20" i="6" s="1"/>
  <c r="H18" i="6"/>
  <c r="I18" i="6"/>
  <c r="J18" i="6"/>
  <c r="H19" i="6"/>
  <c r="I19" i="6"/>
  <c r="J19" i="6"/>
  <c r="D20" i="6"/>
  <c r="G20" i="6"/>
  <c r="H20" i="6"/>
  <c r="N20" i="6"/>
  <c r="O20" i="6"/>
  <c r="P20" i="6"/>
  <c r="H21" i="6"/>
  <c r="I21" i="6"/>
  <c r="J21" i="6"/>
  <c r="H22" i="6"/>
  <c r="I22" i="6"/>
  <c r="J22" i="6"/>
  <c r="H23" i="6"/>
  <c r="I23" i="6"/>
  <c r="J23" i="6"/>
  <c r="H24" i="6"/>
  <c r="I24" i="6"/>
  <c r="J24" i="6"/>
  <c r="H25" i="6"/>
  <c r="I25" i="6"/>
  <c r="J25" i="6"/>
  <c r="H26" i="6"/>
  <c r="I26" i="6"/>
  <c r="J26" i="6"/>
  <c r="K26" i="6"/>
  <c r="L26" i="6" s="1"/>
  <c r="H27" i="6"/>
  <c r="I27" i="6"/>
  <c r="J27" i="6"/>
  <c r="K27" i="6"/>
  <c r="L27" i="6"/>
  <c r="H28" i="6"/>
  <c r="K28" i="6" s="1"/>
  <c r="L28" i="6" s="1"/>
  <c r="I28" i="6"/>
  <c r="J28" i="6"/>
  <c r="H29" i="6"/>
  <c r="I29" i="6"/>
  <c r="J29" i="6"/>
  <c r="K29" i="6"/>
  <c r="L29" i="6"/>
  <c r="H30" i="6"/>
  <c r="I30" i="6"/>
  <c r="K30" i="6" s="1"/>
  <c r="L30" i="6" s="1"/>
  <c r="J30" i="6"/>
  <c r="H31" i="6"/>
  <c r="K31" i="6" s="1"/>
  <c r="L31" i="6" s="1"/>
  <c r="I31" i="6"/>
  <c r="I39" i="6" s="1"/>
  <c r="J31" i="6"/>
  <c r="J39" i="6" s="1"/>
  <c r="H32" i="6"/>
  <c r="I32" i="6"/>
  <c r="J32" i="6"/>
  <c r="K32" i="6"/>
  <c r="L32" i="6"/>
  <c r="H33" i="6"/>
  <c r="K33" i="6" s="1"/>
  <c r="L33" i="6" s="1"/>
  <c r="I33" i="6"/>
  <c r="J33" i="6"/>
  <c r="H34" i="6"/>
  <c r="I34" i="6"/>
  <c r="J34" i="6"/>
  <c r="K34" i="6"/>
  <c r="L34" i="6" s="1"/>
  <c r="H35" i="6"/>
  <c r="I35" i="6"/>
  <c r="J35" i="6"/>
  <c r="K35" i="6"/>
  <c r="L35" i="6"/>
  <c r="H37" i="6"/>
  <c r="K37" i="6" s="1"/>
  <c r="L37" i="6" s="1"/>
  <c r="I37" i="6"/>
  <c r="J37" i="6"/>
  <c r="H38" i="6"/>
  <c r="I38" i="6"/>
  <c r="J38" i="6"/>
  <c r="K38" i="6"/>
  <c r="L38" i="6"/>
  <c r="D39" i="6"/>
  <c r="E39" i="6"/>
  <c r="F39" i="6"/>
  <c r="G39" i="6"/>
  <c r="N39" i="6"/>
  <c r="O39" i="6"/>
  <c r="P39" i="6"/>
  <c r="H41" i="6"/>
  <c r="I41" i="6"/>
  <c r="J41" i="6"/>
  <c r="J45" i="6" s="1"/>
  <c r="K41" i="6"/>
  <c r="L41" i="6" s="1"/>
  <c r="H42" i="6"/>
  <c r="K42" i="6" s="1"/>
  <c r="L42" i="6" s="1"/>
  <c r="I42" i="6"/>
  <c r="J42" i="6"/>
  <c r="H43" i="6"/>
  <c r="K43" i="6" s="1"/>
  <c r="L43" i="6" s="1"/>
  <c r="I43" i="6"/>
  <c r="I45" i="6" s="1"/>
  <c r="J43" i="6"/>
  <c r="H44" i="6"/>
  <c r="I44" i="6"/>
  <c r="J44" i="6"/>
  <c r="K44" i="6"/>
  <c r="L44" i="6"/>
  <c r="D45" i="6"/>
  <c r="E45" i="6"/>
  <c r="F45" i="6"/>
  <c r="G45" i="6"/>
  <c r="N45" i="6"/>
  <c r="O45" i="6"/>
  <c r="P45" i="6"/>
  <c r="D47" i="6"/>
  <c r="E47" i="6"/>
  <c r="F47" i="6"/>
  <c r="G47" i="6"/>
  <c r="N47" i="6"/>
  <c r="O47" i="6"/>
  <c r="P47" i="6"/>
  <c r="D48" i="6"/>
  <c r="E48" i="6"/>
  <c r="F48" i="6"/>
  <c r="G48" i="6"/>
  <c r="N48" i="6"/>
  <c r="O48" i="6"/>
  <c r="P48" i="6"/>
  <c r="D49" i="6"/>
  <c r="E49" i="6"/>
  <c r="F49" i="6"/>
  <c r="G49" i="6"/>
  <c r="N49" i="6"/>
  <c r="O49" i="6"/>
  <c r="P49" i="6"/>
  <c r="H47" i="8" l="1"/>
  <c r="K47" i="8" s="1"/>
  <c r="L47" i="8" s="1"/>
  <c r="K46" i="8"/>
  <c r="L46" i="8" s="1"/>
  <c r="H45" i="7"/>
  <c r="H46" i="7"/>
  <c r="K45" i="7"/>
  <c r="L45" i="7" s="1"/>
  <c r="K43" i="7"/>
  <c r="L43" i="7" s="1"/>
  <c r="J47" i="6"/>
  <c r="J48" i="6"/>
  <c r="J49" i="6" s="1"/>
  <c r="I47" i="6"/>
  <c r="I48" i="6"/>
  <c r="I49" i="6" s="1"/>
  <c r="H45" i="6"/>
  <c r="H39" i="6"/>
  <c r="K39" i="6" s="1"/>
  <c r="L39" i="6" s="1"/>
  <c r="H11" i="5"/>
  <c r="I11" i="5"/>
  <c r="J11" i="5"/>
  <c r="H12" i="5"/>
  <c r="I12" i="5"/>
  <c r="J12" i="5"/>
  <c r="H13" i="5"/>
  <c r="I13" i="5"/>
  <c r="I18" i="5" s="1"/>
  <c r="J13" i="5"/>
  <c r="H14" i="5"/>
  <c r="I14" i="5"/>
  <c r="J14" i="5"/>
  <c r="H15" i="5"/>
  <c r="I15" i="5"/>
  <c r="J15" i="5"/>
  <c r="H16" i="5"/>
  <c r="I16" i="5"/>
  <c r="J16" i="5"/>
  <c r="H17" i="5"/>
  <c r="I17" i="5"/>
  <c r="J17" i="5"/>
  <c r="D18" i="5"/>
  <c r="G18" i="5"/>
  <c r="H18" i="5"/>
  <c r="J18" i="5"/>
  <c r="N18" i="5"/>
  <c r="O18" i="5"/>
  <c r="P18" i="5"/>
  <c r="H19" i="5"/>
  <c r="I19" i="5"/>
  <c r="J19" i="5"/>
  <c r="H20" i="5"/>
  <c r="I20" i="5"/>
  <c r="J20" i="5"/>
  <c r="H21" i="5"/>
  <c r="I21" i="5"/>
  <c r="J21" i="5"/>
  <c r="H22" i="5"/>
  <c r="I22" i="5"/>
  <c r="J22" i="5"/>
  <c r="H23" i="5"/>
  <c r="I23" i="5"/>
  <c r="J23" i="5"/>
  <c r="H24" i="5"/>
  <c r="I24" i="5"/>
  <c r="J24" i="5"/>
  <c r="K24" i="5"/>
  <c r="L24" i="5" s="1"/>
  <c r="H26" i="5"/>
  <c r="K26" i="5" s="1"/>
  <c r="L26" i="5" s="1"/>
  <c r="I26" i="5"/>
  <c r="J26" i="5"/>
  <c r="H27" i="5"/>
  <c r="H37" i="5" s="1"/>
  <c r="I27" i="5"/>
  <c r="J27" i="5"/>
  <c r="K27" i="5"/>
  <c r="L27" i="5" s="1"/>
  <c r="H28" i="5"/>
  <c r="K28" i="5" s="1"/>
  <c r="L28" i="5" s="1"/>
  <c r="I28" i="5"/>
  <c r="J28" i="5"/>
  <c r="H30" i="5"/>
  <c r="I30" i="5"/>
  <c r="J30" i="5"/>
  <c r="K30" i="5"/>
  <c r="L30" i="5" s="1"/>
  <c r="H31" i="5"/>
  <c r="K31" i="5" s="1"/>
  <c r="L31" i="5" s="1"/>
  <c r="I31" i="5"/>
  <c r="J31" i="5"/>
  <c r="J37" i="5" s="1"/>
  <c r="H32" i="5"/>
  <c r="I32" i="5"/>
  <c r="K32" i="5" s="1"/>
  <c r="L32" i="5" s="1"/>
  <c r="J32" i="5"/>
  <c r="H33" i="5"/>
  <c r="K33" i="5" s="1"/>
  <c r="L33" i="5" s="1"/>
  <c r="I33" i="5"/>
  <c r="J33" i="5"/>
  <c r="H35" i="5"/>
  <c r="I35" i="5"/>
  <c r="J35" i="5"/>
  <c r="K35" i="5"/>
  <c r="L35" i="5" s="1"/>
  <c r="H36" i="5"/>
  <c r="K36" i="5" s="1"/>
  <c r="L36" i="5" s="1"/>
  <c r="I36" i="5"/>
  <c r="J36" i="5"/>
  <c r="D37" i="5"/>
  <c r="E37" i="5"/>
  <c r="E46" i="5" s="1"/>
  <c r="E47" i="5" s="1"/>
  <c r="F37" i="5"/>
  <c r="G37" i="5"/>
  <c r="G46" i="5" s="1"/>
  <c r="I37" i="5"/>
  <c r="N37" i="5"/>
  <c r="N46" i="5" s="1"/>
  <c r="N47" i="5" s="1"/>
  <c r="O37" i="5"/>
  <c r="P37" i="5"/>
  <c r="P46" i="5" s="1"/>
  <c r="P47" i="5" s="1"/>
  <c r="H39" i="5"/>
  <c r="I39" i="5"/>
  <c r="K39" i="5" s="1"/>
  <c r="L39" i="5" s="1"/>
  <c r="J39" i="5"/>
  <c r="H41" i="5"/>
  <c r="K41" i="5" s="1"/>
  <c r="L41" i="5" s="1"/>
  <c r="I41" i="5"/>
  <c r="J41" i="5"/>
  <c r="J43" i="5" s="1"/>
  <c r="H42" i="5"/>
  <c r="I42" i="5"/>
  <c r="J42" i="5"/>
  <c r="K42" i="5"/>
  <c r="L42" i="5" s="1"/>
  <c r="D43" i="5"/>
  <c r="D45" i="5" s="1"/>
  <c r="E43" i="5"/>
  <c r="F43" i="5"/>
  <c r="F46" i="5" s="1"/>
  <c r="F47" i="5" s="1"/>
  <c r="G43" i="5"/>
  <c r="N43" i="5"/>
  <c r="O43" i="5"/>
  <c r="O45" i="5" s="1"/>
  <c r="P43" i="5"/>
  <c r="P45" i="5" s="1"/>
  <c r="E45" i="5"/>
  <c r="N45" i="5"/>
  <c r="D46" i="5"/>
  <c r="D47" i="5" s="1"/>
  <c r="H47" i="7" l="1"/>
  <c r="K47" i="7" s="1"/>
  <c r="L47" i="7" s="1"/>
  <c r="K46" i="7"/>
  <c r="L46" i="7" s="1"/>
  <c r="H47" i="6"/>
  <c r="K47" i="6" s="1"/>
  <c r="L47" i="6" s="1"/>
  <c r="H48" i="6"/>
  <c r="K45" i="6"/>
  <c r="L45" i="6" s="1"/>
  <c r="G47" i="5"/>
  <c r="J45" i="5"/>
  <c r="J46" i="5"/>
  <c r="J47" i="5" s="1"/>
  <c r="O46" i="5"/>
  <c r="O47" i="5" s="1"/>
  <c r="I43" i="5"/>
  <c r="H43" i="5"/>
  <c r="K37" i="5"/>
  <c r="L37" i="5" s="1"/>
  <c r="F45" i="5"/>
  <c r="G45" i="5"/>
  <c r="P47" i="4"/>
  <c r="N47" i="4"/>
  <c r="G47" i="4"/>
  <c r="E47" i="4"/>
  <c r="P45" i="4"/>
  <c r="P48" i="4" s="1"/>
  <c r="P49" i="4" s="1"/>
  <c r="O45" i="4"/>
  <c r="O47" i="4" s="1"/>
  <c r="N45" i="4"/>
  <c r="N48" i="4" s="1"/>
  <c r="N49" i="4" s="1"/>
  <c r="G45" i="4"/>
  <c r="G48" i="4" s="1"/>
  <c r="F45" i="4"/>
  <c r="F47" i="4" s="1"/>
  <c r="E45" i="4"/>
  <c r="E48" i="4" s="1"/>
  <c r="E49" i="4" s="1"/>
  <c r="D45" i="4"/>
  <c r="D47" i="4" s="1"/>
  <c r="J44" i="4"/>
  <c r="I44" i="4"/>
  <c r="H44" i="4"/>
  <c r="K44" i="4" s="1"/>
  <c r="L44" i="4" s="1"/>
  <c r="J43" i="4"/>
  <c r="I43" i="4"/>
  <c r="H43" i="4"/>
  <c r="K43" i="4" s="1"/>
  <c r="L43" i="4" s="1"/>
  <c r="J42" i="4"/>
  <c r="I42" i="4"/>
  <c r="H42" i="4"/>
  <c r="K42" i="4" s="1"/>
  <c r="L42" i="4" s="1"/>
  <c r="J41" i="4"/>
  <c r="J45" i="4" s="1"/>
  <c r="I41" i="4"/>
  <c r="K41" i="4" s="1"/>
  <c r="L41" i="4" s="1"/>
  <c r="H41" i="4"/>
  <c r="H45" i="4" s="1"/>
  <c r="P39" i="4"/>
  <c r="O39" i="4"/>
  <c r="N39" i="4"/>
  <c r="G39" i="4"/>
  <c r="F39" i="4"/>
  <c r="E39" i="4"/>
  <c r="D39" i="4"/>
  <c r="J38" i="4"/>
  <c r="I38" i="4"/>
  <c r="H38" i="4"/>
  <c r="K38" i="4" s="1"/>
  <c r="L38" i="4" s="1"/>
  <c r="J37" i="4"/>
  <c r="I37" i="4"/>
  <c r="H37" i="4"/>
  <c r="K37" i="4" s="1"/>
  <c r="L37" i="4" s="1"/>
  <c r="J35" i="4"/>
  <c r="I35" i="4"/>
  <c r="H35" i="4"/>
  <c r="K35" i="4" s="1"/>
  <c r="L35" i="4" s="1"/>
  <c r="K34" i="4"/>
  <c r="L34" i="4" s="1"/>
  <c r="J34" i="4"/>
  <c r="I34" i="4"/>
  <c r="I39" i="4" s="1"/>
  <c r="H34" i="4"/>
  <c r="J33" i="4"/>
  <c r="I33" i="4"/>
  <c r="H33" i="4"/>
  <c r="K33" i="4" s="1"/>
  <c r="L33" i="4" s="1"/>
  <c r="K32" i="4"/>
  <c r="L32" i="4" s="1"/>
  <c r="J32" i="4"/>
  <c r="I32" i="4"/>
  <c r="H32" i="4"/>
  <c r="J31" i="4"/>
  <c r="I31" i="4"/>
  <c r="H31" i="4"/>
  <c r="K31" i="4" s="1"/>
  <c r="L31" i="4" s="1"/>
  <c r="J30" i="4"/>
  <c r="I30" i="4"/>
  <c r="H30" i="4"/>
  <c r="K30" i="4" s="1"/>
  <c r="L30" i="4" s="1"/>
  <c r="J29" i="4"/>
  <c r="J39" i="4" s="1"/>
  <c r="I29" i="4"/>
  <c r="H29" i="4"/>
  <c r="K29" i="4" s="1"/>
  <c r="L29" i="4" s="1"/>
  <c r="O28" i="4"/>
  <c r="I28" i="4" s="1"/>
  <c r="J28" i="4"/>
  <c r="H28" i="4"/>
  <c r="K28" i="4" s="1"/>
  <c r="L28" i="4" s="1"/>
  <c r="J27" i="4"/>
  <c r="I27" i="4"/>
  <c r="H27" i="4"/>
  <c r="K27" i="4" s="1"/>
  <c r="L27" i="4" s="1"/>
  <c r="J26" i="4"/>
  <c r="I26" i="4"/>
  <c r="H26" i="4"/>
  <c r="K26" i="4" s="1"/>
  <c r="L26" i="4" s="1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P20" i="4"/>
  <c r="O20" i="4"/>
  <c r="N20" i="4"/>
  <c r="G20" i="4"/>
  <c r="D20" i="4"/>
  <c r="J19" i="4"/>
  <c r="I19" i="4"/>
  <c r="H19" i="4"/>
  <c r="J18" i="4"/>
  <c r="I18" i="4"/>
  <c r="H18" i="4"/>
  <c r="J17" i="4"/>
  <c r="J20" i="4" s="1"/>
  <c r="I17" i="4"/>
  <c r="H17" i="4"/>
  <c r="H20" i="4" s="1"/>
  <c r="J16" i="4"/>
  <c r="I16" i="4"/>
  <c r="J15" i="4"/>
  <c r="I15" i="4"/>
  <c r="I20" i="4" s="1"/>
  <c r="J14" i="4"/>
  <c r="I14" i="4"/>
  <c r="H14" i="4"/>
  <c r="J13" i="4"/>
  <c r="I13" i="4"/>
  <c r="H13" i="4"/>
  <c r="J12" i="4"/>
  <c r="I12" i="4"/>
  <c r="H12" i="4"/>
  <c r="J11" i="4"/>
  <c r="I11" i="4"/>
  <c r="H11" i="4"/>
  <c r="H49" i="6" l="1"/>
  <c r="K49" i="6" s="1"/>
  <c r="L49" i="6" s="1"/>
  <c r="K48" i="6"/>
  <c r="L48" i="6" s="1"/>
  <c r="H45" i="5"/>
  <c r="H46" i="5"/>
  <c r="I45" i="5"/>
  <c r="I46" i="5"/>
  <c r="I47" i="5" s="1"/>
  <c r="K45" i="5"/>
  <c r="L45" i="5" s="1"/>
  <c r="K43" i="5"/>
  <c r="L43" i="5" s="1"/>
  <c r="G49" i="4"/>
  <c r="K45" i="4"/>
  <c r="L45" i="4" s="1"/>
  <c r="H47" i="4"/>
  <c r="J48" i="4"/>
  <c r="J49" i="4" s="1"/>
  <c r="J47" i="4"/>
  <c r="D48" i="4"/>
  <c r="D49" i="4" s="1"/>
  <c r="F48" i="4"/>
  <c r="F49" i="4" s="1"/>
  <c r="O48" i="4"/>
  <c r="O49" i="4" s="1"/>
  <c r="H39" i="4"/>
  <c r="K39" i="4" s="1"/>
  <c r="L39" i="4" s="1"/>
  <c r="I45" i="4"/>
  <c r="H47" i="5" l="1"/>
  <c r="K47" i="5" s="1"/>
  <c r="L47" i="5" s="1"/>
  <c r="K46" i="5"/>
  <c r="L46" i="5" s="1"/>
  <c r="I48" i="4"/>
  <c r="I49" i="4" s="1"/>
  <c r="I47" i="4"/>
  <c r="K47" i="4" s="1"/>
  <c r="L47" i="4" s="1"/>
  <c r="H48" i="4"/>
  <c r="H49" i="4" l="1"/>
  <c r="K49" i="4" s="1"/>
  <c r="L49" i="4" s="1"/>
  <c r="K48" i="4"/>
  <c r="L48" i="4" s="1"/>
  <c r="D15" i="1" l="1"/>
  <c r="D19" i="1" l="1"/>
  <c r="H195" i="2" l="1"/>
  <c r="H194" i="2"/>
  <c r="H193" i="2"/>
  <c r="H192" i="2"/>
  <c r="H191" i="2"/>
  <c r="H190" i="2"/>
  <c r="H189" i="2" l="1"/>
  <c r="H188" i="2"/>
  <c r="H187" i="2"/>
  <c r="H186" i="2"/>
  <c r="H185" i="2"/>
  <c r="H184" i="2"/>
  <c r="H183" i="2"/>
  <c r="H182" i="2"/>
  <c r="H181" i="2"/>
  <c r="H180" i="2"/>
  <c r="H179" i="2"/>
  <c r="H178" i="2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H389" i="2"/>
  <c r="H363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16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60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27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198" i="2"/>
  <c r="H177" i="2"/>
  <c r="H165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99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F287" i="3" l="1"/>
  <c r="E287" i="3"/>
  <c r="G285" i="3"/>
  <c r="F18" i="1" l="1"/>
  <c r="F14" i="1"/>
  <c r="F13" i="1"/>
  <c r="F12" i="1"/>
  <c r="H46" i="2" l="1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G282" i="3" l="1"/>
  <c r="G378" i="2" l="1"/>
  <c r="G201" i="3" l="1"/>
  <c r="G108" i="3"/>
  <c r="G106" i="3"/>
  <c r="F99" i="2" l="1"/>
  <c r="G176" i="3" l="1"/>
  <c r="G79" i="3" l="1"/>
  <c r="G224" i="3" l="1"/>
  <c r="H377" i="2" l="1"/>
  <c r="H237" i="2"/>
  <c r="H236" i="2"/>
  <c r="H235" i="2"/>
  <c r="H13" i="2" l="1"/>
  <c r="G175" i="3" l="1"/>
  <c r="G144" i="3"/>
  <c r="G143" i="3"/>
  <c r="G142" i="3"/>
  <c r="G141" i="3"/>
  <c r="G132" i="3"/>
  <c r="G49" i="3"/>
  <c r="E15" i="1" l="1"/>
  <c r="F15" i="1" s="1"/>
  <c r="G283" i="3" l="1"/>
  <c r="D277" i="3"/>
  <c r="D287" i="3" s="1"/>
  <c r="G272" i="3"/>
  <c r="G271" i="3"/>
  <c r="G269" i="3"/>
  <c r="G199" i="3"/>
  <c r="G179" i="3"/>
  <c r="G145" i="3"/>
  <c r="G137" i="3"/>
  <c r="G124" i="3"/>
  <c r="G118" i="3"/>
  <c r="D152" i="3"/>
  <c r="F61" i="3"/>
  <c r="E61" i="3"/>
  <c r="D61" i="3"/>
  <c r="G47" i="3"/>
  <c r="G41" i="3"/>
  <c r="G284" i="3"/>
  <c r="G281" i="3"/>
  <c r="G280" i="3"/>
  <c r="G279" i="3"/>
  <c r="G278" i="3"/>
  <c r="G277" i="3"/>
  <c r="G276" i="3"/>
  <c r="G275" i="3"/>
  <c r="G274" i="3"/>
  <c r="G273" i="3"/>
  <c r="G270" i="3"/>
  <c r="F255" i="3"/>
  <c r="E255" i="3"/>
  <c r="D255" i="3"/>
  <c r="G253" i="3"/>
  <c r="G252" i="3"/>
  <c r="G251" i="3"/>
  <c r="G250" i="3"/>
  <c r="G249" i="3"/>
  <c r="G248" i="3"/>
  <c r="F240" i="3"/>
  <c r="E240" i="3"/>
  <c r="D240" i="3"/>
  <c r="G238" i="3"/>
  <c r="G237" i="3"/>
  <c r="F229" i="3"/>
  <c r="E229" i="3"/>
  <c r="D229" i="3"/>
  <c r="G227" i="3"/>
  <c r="G226" i="3"/>
  <c r="G225" i="3"/>
  <c r="G223" i="3"/>
  <c r="F207" i="3"/>
  <c r="E207" i="3"/>
  <c r="D207" i="3"/>
  <c r="G205" i="3"/>
  <c r="G204" i="3"/>
  <c r="G203" i="3"/>
  <c r="G202" i="3"/>
  <c r="G200" i="3"/>
  <c r="G198" i="3"/>
  <c r="G197" i="3"/>
  <c r="F185" i="3"/>
  <c r="E185" i="3"/>
  <c r="D185" i="3"/>
  <c r="G183" i="3"/>
  <c r="G182" i="3"/>
  <c r="G181" i="3"/>
  <c r="G180" i="3"/>
  <c r="G178" i="3"/>
  <c r="G177" i="3"/>
  <c r="G174" i="3"/>
  <c r="G173" i="3"/>
  <c r="G172" i="3"/>
  <c r="G171" i="3"/>
  <c r="G170" i="3"/>
  <c r="F152" i="3"/>
  <c r="G150" i="3"/>
  <c r="G149" i="3"/>
  <c r="G148" i="3"/>
  <c r="G147" i="3"/>
  <c r="G146" i="3"/>
  <c r="G140" i="3"/>
  <c r="G139" i="3"/>
  <c r="G138" i="3"/>
  <c r="G136" i="3"/>
  <c r="G135" i="3"/>
  <c r="G134" i="3"/>
  <c r="G133" i="3"/>
  <c r="G131" i="3"/>
  <c r="G130" i="3"/>
  <c r="G129" i="3"/>
  <c r="G128" i="3"/>
  <c r="G127" i="3"/>
  <c r="G126" i="3"/>
  <c r="G125" i="3"/>
  <c r="G123" i="3"/>
  <c r="G122" i="3"/>
  <c r="G121" i="3"/>
  <c r="G120" i="3"/>
  <c r="G119" i="3"/>
  <c r="G117" i="3"/>
  <c r="G116" i="3"/>
  <c r="G115" i="3"/>
  <c r="G114" i="3"/>
  <c r="G113" i="3"/>
  <c r="G112" i="3"/>
  <c r="G111" i="3"/>
  <c r="G110" i="3"/>
  <c r="G109" i="3"/>
  <c r="G107" i="3"/>
  <c r="G105" i="3"/>
  <c r="G104" i="3"/>
  <c r="G103" i="3"/>
  <c r="G102" i="3"/>
  <c r="G101" i="3"/>
  <c r="F90" i="3"/>
  <c r="E90" i="3"/>
  <c r="D90" i="3"/>
  <c r="G88" i="3"/>
  <c r="G87" i="3"/>
  <c r="G86" i="3"/>
  <c r="G85" i="3"/>
  <c r="G84" i="3"/>
  <c r="G83" i="3"/>
  <c r="G82" i="3"/>
  <c r="G81" i="3"/>
  <c r="G80" i="3"/>
  <c r="G78" i="3"/>
  <c r="G77" i="3"/>
  <c r="G76" i="3"/>
  <c r="G75" i="3"/>
  <c r="G74" i="3"/>
  <c r="F58" i="3"/>
  <c r="E58" i="3"/>
  <c r="D58" i="3"/>
  <c r="G56" i="3"/>
  <c r="G55" i="3"/>
  <c r="G54" i="3"/>
  <c r="G53" i="3"/>
  <c r="G52" i="3"/>
  <c r="G51" i="3"/>
  <c r="G50" i="3"/>
  <c r="G48" i="3"/>
  <c r="G46" i="3"/>
  <c r="G45" i="3"/>
  <c r="G44" i="3"/>
  <c r="G43" i="3"/>
  <c r="G42" i="3"/>
  <c r="G12" i="3"/>
  <c r="H10" i="2"/>
  <c r="H11" i="2"/>
  <c r="H12" i="2"/>
  <c r="H14" i="2"/>
  <c r="H15" i="2"/>
  <c r="H16" i="2"/>
  <c r="H47" i="2"/>
  <c r="E49" i="2"/>
  <c r="F49" i="2"/>
  <c r="G49" i="2"/>
  <c r="E99" i="2"/>
  <c r="G99" i="2"/>
  <c r="E165" i="2"/>
  <c r="F165" i="2"/>
  <c r="G165" i="2"/>
  <c r="H176" i="2"/>
  <c r="E198" i="2"/>
  <c r="F198" i="2"/>
  <c r="G198" i="2"/>
  <c r="E227" i="2"/>
  <c r="F227" i="2"/>
  <c r="G227" i="2"/>
  <c r="E260" i="2"/>
  <c r="F260" i="2"/>
  <c r="G260" i="2"/>
  <c r="H274" i="2"/>
  <c r="H275" i="2"/>
  <c r="H276" i="2"/>
  <c r="H277" i="2"/>
  <c r="H278" i="2"/>
  <c r="E280" i="2"/>
  <c r="F280" i="2"/>
  <c r="G280" i="2"/>
  <c r="E316" i="2"/>
  <c r="F316" i="2"/>
  <c r="G316" i="2"/>
  <c r="H347" i="2"/>
  <c r="E363" i="2"/>
  <c r="F363" i="2"/>
  <c r="G363" i="2"/>
  <c r="H374" i="2"/>
  <c r="E378" i="2"/>
  <c r="F378" i="2"/>
  <c r="H404" i="2"/>
  <c r="H405" i="2"/>
  <c r="H406" i="2"/>
  <c r="H407" i="2"/>
  <c r="H408" i="2"/>
  <c r="H409" i="2"/>
  <c r="E410" i="2"/>
  <c r="F410" i="2"/>
  <c r="G410" i="2"/>
  <c r="H410" i="2" s="1"/>
  <c r="E415" i="2"/>
  <c r="E418" i="2"/>
  <c r="E424" i="2"/>
  <c r="E430" i="2"/>
  <c r="F430" i="2"/>
  <c r="G430" i="2"/>
  <c r="H430" i="2"/>
  <c r="E431" i="2"/>
  <c r="F431" i="2"/>
  <c r="G431" i="2"/>
  <c r="E432" i="2"/>
  <c r="F432" i="2"/>
  <c r="G432" i="2"/>
  <c r="H432" i="2"/>
  <c r="E433" i="2"/>
  <c r="F433" i="2"/>
  <c r="G433" i="2"/>
  <c r="H433" i="2"/>
  <c r="E436" i="2"/>
  <c r="F436" i="2"/>
  <c r="G436" i="2"/>
  <c r="H436" i="2"/>
  <c r="E437" i="2"/>
  <c r="F437" i="2"/>
  <c r="G437" i="2"/>
  <c r="H437" i="2"/>
  <c r="E438" i="2"/>
  <c r="F438" i="2"/>
  <c r="G438" i="2"/>
  <c r="H438" i="2"/>
  <c r="E439" i="2"/>
  <c r="F439" i="2"/>
  <c r="G439" i="2"/>
  <c r="H439" i="2"/>
  <c r="E442" i="2"/>
  <c r="E445" i="2" s="1"/>
  <c r="F442" i="2"/>
  <c r="F445" i="2" s="1"/>
  <c r="G442" i="2"/>
  <c r="G445" i="2" s="1"/>
  <c r="H442" i="2"/>
  <c r="H445" i="2" s="1"/>
  <c r="E443" i="2"/>
  <c r="F443" i="2"/>
  <c r="G443" i="2"/>
  <c r="H443" i="2"/>
  <c r="C19" i="1"/>
  <c r="E19" i="1"/>
  <c r="F19" i="1" s="1"/>
  <c r="C15" i="1"/>
  <c r="F11" i="1"/>
  <c r="G207" i="3" l="1"/>
  <c r="D293" i="3"/>
  <c r="G240" i="3"/>
  <c r="E152" i="3"/>
  <c r="G287" i="3"/>
  <c r="G58" i="3"/>
  <c r="G90" i="3"/>
  <c r="G185" i="3"/>
  <c r="G229" i="3"/>
  <c r="G255" i="3"/>
  <c r="H431" i="2"/>
  <c r="H378" i="2"/>
  <c r="E389" i="2"/>
  <c r="E416" i="2" s="1"/>
  <c r="F389" i="2"/>
  <c r="F416" i="2" s="1"/>
  <c r="H280" i="2"/>
  <c r="H49" i="2"/>
  <c r="G389" i="2"/>
  <c r="G416" i="2" s="1"/>
  <c r="F293" i="3"/>
  <c r="G61" i="3"/>
  <c r="F17" i="1"/>
  <c r="E293" i="3" l="1"/>
  <c r="G293" i="3" s="1"/>
  <c r="G152" i="3"/>
  <c r="G435" i="2"/>
  <c r="F435" i="2"/>
  <c r="E435" i="2"/>
  <c r="H416" i="2"/>
  <c r="H435" i="2"/>
</calcChain>
</file>

<file path=xl/sharedStrings.xml><?xml version="1.0" encoding="utf-8"?>
<sst xmlns="http://schemas.openxmlformats.org/spreadsheetml/2006/main" count="3624" uniqueCount="662">
  <si>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</si>
  <si>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</si>
  <si>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</si>
  <si>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</si>
  <si>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</si>
  <si>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</si>
  <si>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</si>
  <si>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</si>
  <si>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</si>
  <si>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</si>
  <si>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</si>
  <si>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</si>
  <si>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</si>
  <si>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</si>
  <si>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</si>
  <si>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</si>
  <si>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</si>
  <si>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</si>
  <si>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</si>
  <si>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</si>
  <si>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</si>
  <si>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</si>
  <si>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</si>
  <si>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</si>
  <si>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</si>
  <si>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</si>
  <si>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</si>
  <si>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</si>
  <si>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</si>
  <si>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</si>
  <si>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</si>
  <si>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</si>
  <si>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</si>
  <si>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</si>
  <si>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</si>
  <si>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</si>
  <si>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</si>
  <si>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</si>
  <si>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</si>
  <si>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</si>
  <si>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</si>
  <si>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</si>
  <si>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</si>
  <si>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</si>
  <si>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</si>
  <si>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</si>
  <si>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</si>
  <si>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</si>
  <si>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</si>
  <si>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1-12/2016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</si>
  <si>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</si>
  <si>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</si>
  <si>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</si>
  <si>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</si>
  <si>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</si>
  <si>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</si>
  <si>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</si>
  <si>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</si>
  <si>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</si>
  <si>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</si>
  <si>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</si>
  <si>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</si>
  <si>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</si>
  <si>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</si>
  <si>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</si>
  <si>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</si>
  <si>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</si>
  <si>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</si>
  <si>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</si>
  <si>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</si>
  <si>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</si>
  <si>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</si>
  <si>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</si>
  <si>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</si>
  <si>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</si>
  <si>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</si>
  <si>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</si>
  <si>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</si>
  <si>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</si>
  <si>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</si>
  <si>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</si>
  <si>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</si>
  <si>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</si>
  <si>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</si>
  <si>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</si>
  <si>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</si>
  <si>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</si>
  <si>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</si>
  <si>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</si>
  <si>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</si>
  <si>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</si>
  <si>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</si>
  <si>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</si>
  <si>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</si>
  <si>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</si>
  <si>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</si>
  <si>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</si>
  <si>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</si>
  <si>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</si>
  <si>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ODBOR STAVEBNÍHO ŘÁDU A OBECNÍHO ŽIVNOSTEN. ÚŘADU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</si>
  <si>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</si>
  <si>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</si>
  <si>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</si>
  <si>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</si>
  <si>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</si>
  <si>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Neinv. příjaté dotace od obcí - veřejnoprávní smlouvy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</si>
  <si>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</si>
  <si>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</si>
  <si>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</si>
  <si>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</si>
  <si>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</si>
  <si>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</si>
  <si>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</si>
  <si>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</si>
  <si>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</si>
  <si>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</si>
  <si>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</si>
  <si>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</si>
  <si>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</si>
  <si>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</si>
  <si>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</si>
  <si>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</si>
  <si>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</si>
  <si>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</si>
  <si>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</si>
  <si>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</si>
  <si>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</si>
  <si>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</si>
  <si>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</si>
  <si>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</si>
  <si>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</si>
  <si>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</si>
  <si>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</si>
  <si>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</si>
  <si>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</si>
  <si>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</si>
  <si>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</si>
  <si>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</si>
  <si>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</si>
  <si>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</si>
  <si>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</si>
  <si>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</si>
  <si>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</si>
  <si>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</si>
  <si>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</si>
  <si>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</si>
  <si>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</si>
  <si>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</si>
  <si>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</si>
  <si>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</si>
  <si>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</si>
  <si>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</si>
  <si>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</si>
  <si>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</si>
  <si>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</si>
  <si>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</si>
  <si>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</si>
  <si>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</si>
  <si>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</si>
  <si>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</si>
  <si>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</si>
  <si>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</si>
  <si>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</si>
  <si>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</si>
  <si>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</si>
  <si>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</si>
  <si>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</si>
  <si>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</si>
  <si>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</si>
  <si>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</si>
  <si>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</si>
  <si>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</si>
  <si>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</si>
  <si>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</si>
  <si>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</si>
  <si>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</si>
  <si>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</si>
  <si>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</si>
  <si>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</si>
  <si>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</si>
  <si>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</si>
  <si>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</si>
  <si>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</si>
  <si>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</si>
  <si>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</si>
  <si>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</si>
  <si>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</si>
  <si>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</si>
  <si>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</si>
  <si>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</si>
  <si>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</si>
  <si>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</si>
  <si>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</si>
  <si>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 xml:space="preserve">Ostat. neinv. přij. transfery ze SR </t>
  </si>
  <si>
    <t>Splátky půjčených prostředků - SOJM</t>
  </si>
  <si>
    <t xml:space="preserve">ODBOR ROZVOJE  A SPRÁVY              </t>
  </si>
  <si>
    <t>tis. Kč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</si>
  <si>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</si>
  <si>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</si>
  <si>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</si>
  <si>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</si>
  <si>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</si>
  <si>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</si>
  <si>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</si>
  <si>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</si>
  <si>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</si>
  <si>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</si>
  <si>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</si>
  <si>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</si>
  <si>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</si>
  <si>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</si>
  <si>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</si>
  <si>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</si>
  <si>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</si>
  <si>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</si>
  <si>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</si>
  <si>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</si>
  <si>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</si>
  <si>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</si>
  <si>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</si>
  <si>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</si>
  <si>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</si>
  <si>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</si>
  <si>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</si>
  <si>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</si>
  <si>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</si>
  <si>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</si>
  <si>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</si>
  <si>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</si>
  <si>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</si>
  <si>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</si>
  <si>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</si>
  <si>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</si>
  <si>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</si>
  <si>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</si>
  <si>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</si>
  <si>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</si>
  <si>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</si>
  <si>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Projektová a manažerská příprava na vybrané investiční akce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</si>
  <si>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</si>
  <si>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</si>
  <si>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</si>
  <si>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</si>
  <si>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</si>
  <si>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</si>
  <si>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</si>
  <si>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</si>
  <si>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</si>
  <si>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</si>
  <si>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</si>
  <si>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</si>
  <si>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</si>
  <si>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</si>
  <si>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</si>
  <si>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</si>
  <si>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 xml:space="preserve">Finanční vypořádání minulých let </t>
  </si>
  <si>
    <t>VÝDAJE ORJ 30 + 31  CELKEM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</si>
  <si>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</si>
  <si>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</si>
  <si>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</si>
  <si>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</si>
  <si>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</si>
  <si>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</si>
  <si>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</si>
  <si>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</si>
  <si>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</si>
  <si>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</si>
  <si>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</si>
  <si>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</si>
  <si>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</si>
  <si>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</si>
  <si>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</si>
  <si>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</si>
  <si>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</si>
  <si>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</si>
  <si>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</si>
  <si>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</si>
  <si>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</si>
  <si>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</si>
  <si>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</si>
  <si>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</si>
  <si>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</si>
  <si>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</si>
  <si>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</si>
  <si>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</si>
  <si>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</si>
  <si>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</si>
  <si>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</si>
  <si>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</si>
  <si>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</si>
  <si>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</si>
  <si>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</si>
  <si>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</si>
  <si>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</si>
  <si>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</si>
  <si>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</si>
  <si>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</si>
  <si>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</si>
  <si>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</si>
  <si>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</si>
  <si>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</si>
  <si>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</si>
  <si>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</si>
  <si>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</si>
  <si>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</si>
  <si>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</si>
  <si>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</si>
  <si>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</si>
  <si>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</si>
  <si>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</si>
  <si>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</si>
  <si>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</si>
  <si>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</si>
  <si>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</si>
  <si>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</si>
  <si>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</si>
  <si>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</si>
  <si>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</si>
  <si>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</si>
  <si>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</si>
  <si>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</si>
  <si>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</si>
  <si>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</si>
  <si>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</si>
  <si>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</si>
  <si>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</si>
  <si>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</si>
  <si>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</si>
  <si>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</si>
  <si>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</si>
  <si>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 xml:space="preserve">                                       ROZPOČET  VÝDAJŮ  NA  ROK  2017</t>
  </si>
  <si>
    <t>1-12/2017</t>
  </si>
  <si>
    <t xml:space="preserve">                                                ROZPOČET PŘÍJMŮ NA ROK 2017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</si>
  <si>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</si>
  <si>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</si>
  <si>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</si>
  <si>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</si>
  <si>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</si>
  <si>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</si>
  <si>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</si>
  <si>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</si>
  <si>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</si>
  <si>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Ost. neinvest. přij. transfery ze SR-</t>
  </si>
  <si>
    <t>Ost. neinvest.přij. transfery ze SR-</t>
  </si>
  <si>
    <t>Neinv. přij. transtery od obcí-Veřejnopráv. sml. SPOD</t>
  </si>
  <si>
    <t>Neinv. přij. transfery od krajů - OP potravin a mater. pomoci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</si>
  <si>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</si>
  <si>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</si>
  <si>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</si>
  <si>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</si>
  <si>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</si>
  <si>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</si>
  <si>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</si>
  <si>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</si>
  <si>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</si>
  <si>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</si>
  <si>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</si>
  <si>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</si>
  <si>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</si>
  <si>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</si>
  <si>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</si>
  <si>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</si>
  <si>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</si>
  <si>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</si>
  <si>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</si>
  <si>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</si>
  <si>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</si>
  <si>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</si>
  <si>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nekapitálové příspěvky - náklady řízení - Čin.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</si>
  <si>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</si>
  <si>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</si>
  <si>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</si>
  <si>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</si>
  <si>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</si>
  <si>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Veřejné osvětlení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</si>
  <si>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</si>
  <si>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</si>
  <si>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</si>
  <si>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</si>
  <si>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</si>
  <si>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</si>
  <si>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</si>
  <si>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</si>
  <si>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</si>
  <si>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</si>
  <si>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</si>
  <si>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</si>
  <si>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</si>
  <si>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</si>
  <si>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</si>
  <si>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</si>
  <si>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</si>
  <si>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</si>
  <si>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</si>
  <si>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</si>
  <si>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</si>
  <si>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</si>
  <si>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</si>
  <si>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</si>
  <si>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</si>
  <si>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</si>
  <si>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</si>
  <si>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</si>
  <si>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</si>
  <si>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</si>
  <si>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</si>
  <si>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</si>
  <si>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</si>
  <si>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</si>
  <si>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</si>
  <si>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</si>
  <si>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</si>
  <si>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</si>
  <si>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</si>
  <si>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</si>
  <si>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</si>
  <si>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</si>
  <si>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</si>
  <si>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</si>
  <si>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</si>
  <si>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</si>
  <si>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</si>
  <si>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</si>
  <si>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</si>
  <si>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</si>
  <si>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</si>
  <si>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</si>
  <si>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</si>
  <si>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</si>
  <si>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</si>
  <si>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</si>
  <si>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</si>
  <si>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</si>
  <si>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</si>
  <si>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</si>
  <si>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</si>
  <si>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</si>
  <si>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</si>
  <si>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</si>
  <si>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</si>
  <si>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</si>
  <si>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</si>
  <si>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</si>
  <si>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</si>
  <si>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r>
      <t xml:space="preserve">Cestovní ruch  </t>
    </r>
    <r>
      <rPr>
        <b/>
        <sz val="12"/>
        <rFont val="Arial"/>
        <family val="2"/>
        <charset val="238"/>
      </rPr>
      <t>(Organizač. změna od 1. 7. 2015 TIC pod MMG)</t>
    </r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</si>
  <si>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</si>
  <si>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</si>
  <si>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</si>
  <si>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</si>
  <si>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</si>
  <si>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</si>
  <si>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</si>
  <si>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</si>
  <si>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</si>
  <si>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Ostat. neinv. přij. transfery ze SR + EU</t>
  </si>
  <si>
    <t>Ostat. investič. přij. transf. ze SR + EU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</si>
  <si>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</si>
  <si>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</si>
  <si>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</si>
  <si>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</si>
  <si>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</si>
  <si>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</si>
  <si>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</si>
  <si>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</si>
  <si>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</si>
  <si>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</si>
  <si>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</si>
  <si>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</si>
  <si>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</si>
  <si>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</si>
  <si>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Investiční přijaté transfery ze státních fondů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</si>
  <si>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</si>
  <si>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</si>
  <si>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</si>
  <si>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</si>
  <si>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Ostatní záležitosti předškolního vzdělávání</t>
  </si>
  <si>
    <t>Ostatní záležitosti vzdělávání</t>
  </si>
  <si>
    <t>Ostat. Nedaňové příjmy - provoz veř. silniční dopravy</t>
  </si>
  <si>
    <t>Ost. inv. přijaté transfery - ZŠ Poštorná</t>
  </si>
  <si>
    <t>Mateřské školy - odvody přísp. org.</t>
  </si>
  <si>
    <t>Sankční platby - rybářství</t>
  </si>
  <si>
    <t>Volby do parlamentu ČR</t>
  </si>
  <si>
    <t>Azyl. domy, nízkoprahové denní centra a noclehárny</t>
  </si>
  <si>
    <t>Příjmy z pronájmu ost. nemovitostí a jejich částí</t>
  </si>
  <si>
    <t>Neidentifikovatelné příjmy</t>
  </si>
  <si>
    <t xml:space="preserve">                    Tabulka doplňujících ukazatelů za období 12/2017</t>
  </si>
  <si>
    <t>Neidentifikované příjmy</t>
  </si>
  <si>
    <t>Ostatní přijaté vratky transferů- ZŠ Slovácká</t>
  </si>
  <si>
    <t>Příjmy z prodeje hmotného dlouh. majetku</t>
  </si>
  <si>
    <t>Sankční popltaky - odvod hotovosti za vybrané pokutové bloky</t>
  </si>
  <si>
    <t>Sankční poplatky - odvod hotovosti za pokutové bloky</t>
  </si>
  <si>
    <t>Přijaté nekapitálové příspěvky a náhrady - činnost místní správy</t>
  </si>
  <si>
    <t>Ostatní záležitosti pož. ochrany a int. zách. syst.</t>
  </si>
  <si>
    <t>Pasport vybraných rozvahových a výsledovkových položek - HODNOCENÍ - rok 2017</t>
  </si>
  <si>
    <t xml:space="preserve">Příspěvková organizace:   </t>
  </si>
  <si>
    <t>108 Městské muzeum a galerie Břeclav, příspěvková organizace</t>
  </si>
  <si>
    <t>v  tisicích Kč, bez des.míst</t>
  </si>
  <si>
    <t>Účet</t>
  </si>
  <si>
    <t>Schvál. R.</t>
  </si>
  <si>
    <t>Uprav. R.</t>
  </si>
  <si>
    <t>měsíc</t>
  </si>
  <si>
    <t>r. 2017</t>
  </si>
  <si>
    <t>Plnění</t>
  </si>
  <si>
    <t xml:space="preserve">Závěrka </t>
  </si>
  <si>
    <t>Závěrka</t>
  </si>
  <si>
    <t>řádek</t>
  </si>
  <si>
    <t>r. 2016</t>
  </si>
  <si>
    <t>březen</t>
  </si>
  <si>
    <t>červen</t>
  </si>
  <si>
    <t>září</t>
  </si>
  <si>
    <t>prosinec</t>
  </si>
  <si>
    <t>celkem</t>
  </si>
  <si>
    <t>roční v %</t>
  </si>
  <si>
    <t>k 30.06.2017</t>
  </si>
  <si>
    <t>k 30.09.2017</t>
  </si>
  <si>
    <t>k 31.12.2017</t>
  </si>
  <si>
    <t>Počet pracovníků - fyzický stav</t>
  </si>
  <si>
    <t>x</t>
  </si>
  <si>
    <t>Počet pracovníků - přepočtený stav</t>
  </si>
  <si>
    <t>Dlouhodobý hmotný majetek (DHM)</t>
  </si>
  <si>
    <t>A II, sl.1</t>
  </si>
  <si>
    <t>02x</t>
  </si>
  <si>
    <t>Oprávky k DHM</t>
  </si>
  <si>
    <t>A II, sl.2</t>
  </si>
  <si>
    <t>08x</t>
  </si>
  <si>
    <t>Dlouhodobý nehmotný majetek (DNM)</t>
  </si>
  <si>
    <t>01x</t>
  </si>
  <si>
    <t>Opraváky k DNM</t>
  </si>
  <si>
    <t>Zásoby</t>
  </si>
  <si>
    <t>B I, sl.1</t>
  </si>
  <si>
    <t>1xx</t>
  </si>
  <si>
    <t>Pohledávky</t>
  </si>
  <si>
    <t>A IV+B II, sl.1</t>
  </si>
  <si>
    <t>Finanční majetek</t>
  </si>
  <si>
    <t>B III,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</si>
  <si>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</si>
  <si>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</si>
  <si>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</si>
  <si>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</si>
  <si>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</si>
  <si>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</si>
  <si>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</si>
  <si>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</si>
  <si>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II, sl.1</t>
  </si>
  <si>
    <t>Krátkodobé závazky</t>
  </si>
  <si>
    <t>D III, sl.1</t>
  </si>
  <si>
    <t>Bankovní úvěry</t>
  </si>
  <si>
    <t>D II.1+D III.1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</si>
  <si>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</si>
  <si>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</si>
  <si>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</si>
  <si>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</si>
  <si>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</si>
  <si>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</si>
  <si>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</si>
  <si>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</si>
  <si>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</si>
  <si>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</si>
  <si>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</si>
  <si>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</si>
  <si>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</si>
  <si>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</si>
  <si>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</si>
  <si>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</si>
  <si>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</si>
  <si>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</si>
  <si>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ř.14-17</t>
  </si>
  <si>
    <t>524-8</t>
  </si>
  <si>
    <t>Odpis pohledávek</t>
  </si>
  <si>
    <t>A I, ř.31</t>
  </si>
  <si>
    <t>Odpisy dlouhodobého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</si>
  <si>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</si>
  <si>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</si>
  <si>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</si>
  <si>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</si>
  <si>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</si>
  <si>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</si>
  <si>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</si>
  <si>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</si>
  <si>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</si>
  <si>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</si>
  <si>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</si>
  <si>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</si>
  <si>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</si>
  <si>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</si>
  <si>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</si>
  <si>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</si>
  <si>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</si>
  <si>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</si>
  <si>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</si>
  <si>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</si>
  <si>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</si>
  <si>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</si>
  <si>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</si>
  <si>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</si>
  <si>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</si>
  <si>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</si>
  <si>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>Zpracovala: Ing. Naděžda Lupačová, 12.10.2017</t>
  </si>
  <si>
    <t>Schválil: Ing. Petr Dlouhý</t>
  </si>
  <si>
    <t>Schválil: Mgr. Marek Uhlíř</t>
  </si>
  <si>
    <t>Zpracovala: Iveta Klučková</t>
  </si>
  <si>
    <t>216 Městská knihovna Břeclav, příspěvková organizace</t>
  </si>
  <si>
    <t>Schválil: Ing. Dymo Piškula</t>
  </si>
  <si>
    <t>Zpracovala: Kamila Rausová</t>
  </si>
  <si>
    <t>Oprávky k DNM</t>
  </si>
  <si>
    <t>Tereza Břeclav, příspěvková organizace</t>
  </si>
  <si>
    <t>Schválil: PhDr. David Malinkovič</t>
  </si>
  <si>
    <t>Zpracovala: Ing. Marcela Pardovská</t>
  </si>
  <si>
    <t>Domov seniorů Břeclav, příspěvková organizace</t>
  </si>
  <si>
    <t>Schválila: Lenka Čudová</t>
  </si>
  <si>
    <t>Zpracovala: Veronika Třetinová,</t>
  </si>
  <si>
    <t>Vyplnit také počty pracovníků - fyzický i přepočtený stav</t>
  </si>
  <si>
    <t xml:space="preserve">  </t>
  </si>
  <si>
    <t>Náklady celkem</t>
  </si>
  <si>
    <t>Mzdové náklady</t>
  </si>
  <si>
    <t>4002 Mateřská škola Břeclav, Břetislavova 6 , příspěvková organizace</t>
  </si>
  <si>
    <t>Schválil: Mgr. Jitka Kocábová</t>
  </si>
  <si>
    <t xml:space="preserve">Zpracovala: Trněná </t>
  </si>
  <si>
    <t>4004 Mateřská škola Břeclav, Hřbitovní 8, příspěvková organizace</t>
  </si>
  <si>
    <t>Schválila: Marta Kaufová</t>
  </si>
  <si>
    <t>Zpracovala: Olga Strachová</t>
  </si>
  <si>
    <t>4005 Mateřská škola Břeclav, Na Valtické 727, příspěvková organizace</t>
  </si>
  <si>
    <t>Schválila: Zdeňka Krutišová</t>
  </si>
  <si>
    <t xml:space="preserve">Zpracovala: Césarová </t>
  </si>
  <si>
    <t>4007 Mateřská škola Břeclav, U Splavu 2765, příspěvková organizace</t>
  </si>
  <si>
    <t>Schválila: Mgr.  Zdeňka Stanická</t>
  </si>
  <si>
    <t xml:space="preserve">Zpracovala: Ing. Markéta Hladká, </t>
  </si>
  <si>
    <t>Komentář:  V řádku "Jmění" je součet účtu 401 - Změní účetní jednotky ve výši 187 tis. a účetu 408 - Opravy přecházejících účetních období ve výši -47 tis. Kč</t>
  </si>
  <si>
    <t>4010 Mateřská škola Břeclav, Okružní 7, příspěvková organizace</t>
  </si>
  <si>
    <t>Schválila: Bc. Eva Čevelová</t>
  </si>
  <si>
    <t>4011 Mateřská škola Břeclav, Osvobození 1, příspěvková organizace</t>
  </si>
  <si>
    <t>Schválila: Mgr. Yveta Polanská</t>
  </si>
  <si>
    <t xml:space="preserve">Zpracovala: Renata Hlávková </t>
  </si>
  <si>
    <t>4204 Základní škola Břeclav, Komenského 2, příspěvková organizace</t>
  </si>
  <si>
    <t>Schválila: Mgr. Jitka Šaierová</t>
  </si>
  <si>
    <t>Zpracovala: Ing. Olga Rajnochová</t>
  </si>
  <si>
    <t>4205 Základní škol a Mateřská škola Břeclav, Kpt. Nálepky 7, příspěvková organizace</t>
  </si>
  <si>
    <t>Pasport vybraných rozvahových a výsledovkových položek - ze závěrky k 31. 12. 2017</t>
  </si>
  <si>
    <t>Schválil: PaedDr. Igor Huleja</t>
  </si>
  <si>
    <t xml:space="preserve">Zpracovala: Cupalová, </t>
  </si>
  <si>
    <t>4206 Základní škola a Mateřská škola Břeclav, Kupkova 1, příspěvková organizace</t>
  </si>
  <si>
    <t>Schválila: Mgr. Dagmar Krystíková</t>
  </si>
  <si>
    <t>Zpracovala: Ivana Frýbertová</t>
  </si>
  <si>
    <t>4207 Základní škola Břeclav, Na Valtické 31 A, příspěvková organizace</t>
  </si>
  <si>
    <t xml:space="preserve">Schválila: Mgr. Iva Jobánková </t>
  </si>
  <si>
    <t xml:space="preserve">Zpracovala: Jana Menšíková, </t>
  </si>
  <si>
    <t>4209 Základní škola Břeclav, Slovácká 40, příspěvková organizace</t>
  </si>
  <si>
    <t>Pasport vybraných rozvahových a výsledovkových položek -k 31.12.2017</t>
  </si>
  <si>
    <t>Schválila: Mgr.  Iva Karlínová</t>
  </si>
  <si>
    <t>Dle komunikace s paní Sýkorovou je navýšeno čerpání rozpočtu na odpisy podle nového odpisového plánu</t>
  </si>
  <si>
    <t>Komenář - vysvětlení změny upraveného rozpočtu pro rok 2017:</t>
  </si>
  <si>
    <t>V řádku "Jmění" je součet účtu 401 - Změní účetní jednotky ve výši 238 tis. a účtu 408 - Opravy přecházejících účetních období ve výši -121 tis. Kč viz komentář víše.</t>
  </si>
  <si>
    <t xml:space="preserve">Dále dle doporučení auditorské společnosti (při prověrce závěrky roku 2016) jsme provedli zaúčtování odpisů u majetku, který nebyl v letech 2013 - 2016 odepisován. Tento účetní případ ovlivnil hospodářský výsledek ponížením o 121.185,- Kč v závěrce k 30.9.2017. Dle prověrky auditorské společnosti dne 10.1.2018 a zprávy z ní jsme přeúčtovali tyto odpisy z účtu 551 na účet 408. </t>
  </si>
  <si>
    <t>Základní škole vyhází k 30.9.2017 ztráta ve výši 201 tis. Kč a to z důvodu zaúčtování inventarizačního rozdílu od předchozí účetní - tento účetní případ ovlivňuje hospodářský výsledek ponížením o 225.023,10 Kč.</t>
  </si>
  <si>
    <t>Komenář - vysvětlení hospodářského výsledku:</t>
  </si>
  <si>
    <t>4211 Základní škola Jana Noháče, Břeclav, Školní 16, příspěvková organizace</t>
  </si>
  <si>
    <t>neúčtován do výnosů ale přes inv.fond</t>
  </si>
  <si>
    <t>50 tis příspěvek na investici</t>
  </si>
  <si>
    <t>Rozdíl řádků 24 a 41 k 31.12.2017</t>
  </si>
  <si>
    <t>Schválil: Radek Pudelka</t>
  </si>
  <si>
    <t xml:space="preserve">Zpracovala: Trněná, </t>
  </si>
  <si>
    <t>4306 Základní umělecká škola Břeclav, Křížkovského 4,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</si>
</sst>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[$-405]General"/>
    <numFmt numFmtId="167" formatCode="[$-405]#,##0"/>
    <numFmt numFmtId="168" formatCode="[$-405]#,##0.00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b/>
      <i/>
      <sz val="18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b/>
      <sz val="12"/>
      <color indexed="22"/>
      <name val="Arial CE"/>
      <charset val="238"/>
    </font>
    <font>
      <sz val="14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i/>
      <sz val="11"/>
      <name val="Arial CE"/>
      <family val="2"/>
      <charset val="238"/>
    </font>
    <font>
      <b/>
      <i/>
      <u/>
      <sz val="11"/>
      <name val="Arial CE"/>
      <family val="2"/>
      <charset val="238"/>
    </font>
    <font>
      <b/>
      <i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 CE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i/>
      <sz val="11"/>
      <color rgb="FF000000"/>
      <name val="Arial CE"/>
      <family val="2"/>
      <charset val="238"/>
    </font>
    <font>
      <b/>
      <i/>
      <u/>
      <sz val="11"/>
      <color rgb="FF000000"/>
      <name val="Arial CE"/>
      <family val="2"/>
      <charset val="238"/>
    </font>
    <font>
      <b/>
      <sz val="11"/>
      <color rgb="FF000000"/>
      <name val="Arial CE"/>
      <family val="2"/>
      <charset val="238"/>
    </font>
    <font>
      <b/>
      <i/>
      <sz val="10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sz val="11"/>
      <color rgb="FF000000"/>
      <name val="Arial CE1"/>
      <charset val="238"/>
    </font>
    <font>
      <sz val="10"/>
      <color rgb="FF000000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14"/>
      <color rgb="FF000000"/>
      <name val="Arial"/>
      <family val="2"/>
      <charset val="238"/>
    </font>
    <font>
      <b/>
      <sz val="12"/>
      <color rgb="FF000000"/>
      <name val="Arial CE1"/>
      <charset val="238"/>
    </font>
    <font>
      <b/>
      <sz val="12"/>
      <color rgb="FF000000"/>
      <name val="Arial CE"/>
      <family val="2"/>
      <charset val="238"/>
    </font>
    <font>
      <b/>
      <sz val="14"/>
      <color rgb="FF000000"/>
      <name val="Arial CE1"/>
      <charset val="238"/>
    </font>
    <font>
      <b/>
      <sz val="14"/>
      <color rgb="FF000000"/>
      <name val="Arial CE"/>
      <family val="2"/>
      <charset val="238"/>
    </font>
    <font>
      <b/>
      <i/>
      <sz val="14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2"/>
      <color rgb="FF000000"/>
      <name val="Arial"/>
      <family val="2"/>
      <charset val="238"/>
    </font>
    <font>
      <b/>
      <sz val="12"/>
      <color indexed="22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1"/>
      <color indexed="8"/>
      <name val="Calibri"/>
      <family val="2"/>
      <charset val="238"/>
    </font>
    <font>
      <b/>
      <i/>
      <sz val="1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indexed="42"/>
        <bgColor indexed="27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1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1">
    <xf numFmtId="0" fontId="0" fillId="0" borderId="0"/>
    <xf numFmtId="0" fontId="12" fillId="0" borderId="0"/>
    <xf numFmtId="0" fontId="2" fillId="0" borderId="0"/>
    <xf numFmtId="0" fontId="12" fillId="0" borderId="0"/>
    <xf numFmtId="0" fontId="12" fillId="0" borderId="0" applyProtection="0"/>
    <xf numFmtId="0" fontId="1" fillId="0" borderId="0"/>
    <xf numFmtId="0" fontId="47" fillId="0" borderId="0"/>
    <xf numFmtId="166" fontId="48" fillId="0" borderId="0"/>
    <xf numFmtId="166" fontId="65" fillId="0" borderId="0"/>
    <xf numFmtId="166" fontId="48" fillId="0" borderId="0"/>
    <xf numFmtId="0" fontId="69" fillId="0" borderId="0"/>
  </cellStyleXfs>
  <cellXfs count="10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4" fontId="4" fillId="0" borderId="8" xfId="0" applyNumberFormat="1" applyFont="1" applyBorder="1"/>
    <xf numFmtId="4" fontId="12" fillId="0" borderId="9" xfId="0" applyNumberFormat="1" applyFont="1" applyFill="1" applyBorder="1"/>
    <xf numFmtId="0" fontId="4" fillId="0" borderId="10" xfId="0" applyFont="1" applyBorder="1"/>
    <xf numFmtId="4" fontId="4" fillId="0" borderId="11" xfId="0" applyNumberFormat="1" applyFont="1" applyBorder="1"/>
    <xf numFmtId="4" fontId="12" fillId="0" borderId="12" xfId="0" applyNumberFormat="1" applyFont="1" applyFill="1" applyBorder="1"/>
    <xf numFmtId="0" fontId="4" fillId="0" borderId="13" xfId="0" applyFont="1" applyBorder="1"/>
    <xf numFmtId="0" fontId="5" fillId="0" borderId="14" xfId="0" applyFont="1" applyBorder="1"/>
    <xf numFmtId="4" fontId="5" fillId="0" borderId="15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0" fontId="12" fillId="0" borderId="9" xfId="0" applyFont="1" applyBorder="1"/>
    <xf numFmtId="0" fontId="0" fillId="0" borderId="18" xfId="0" applyBorder="1"/>
    <xf numFmtId="0" fontId="5" fillId="0" borderId="19" xfId="0" applyFont="1" applyBorder="1"/>
    <xf numFmtId="4" fontId="5" fillId="0" borderId="8" xfId="0" applyNumberFormat="1" applyFont="1" applyBorder="1"/>
    <xf numFmtId="0" fontId="0" fillId="0" borderId="9" xfId="0" applyBorder="1"/>
    <xf numFmtId="0" fontId="5" fillId="0" borderId="20" xfId="0" applyFont="1" applyFill="1" applyBorder="1"/>
    <xf numFmtId="4" fontId="4" fillId="0" borderId="17" xfId="0" applyNumberFormat="1" applyFont="1" applyFill="1" applyBorder="1"/>
    <xf numFmtId="0" fontId="0" fillId="0" borderId="21" xfId="0" applyBorder="1"/>
    <xf numFmtId="4" fontId="5" fillId="0" borderId="17" xfId="0" applyNumberFormat="1" applyFont="1" applyFill="1" applyBorder="1"/>
    <xf numFmtId="0" fontId="0" fillId="0" borderId="22" xfId="0" applyBorder="1"/>
    <xf numFmtId="0" fontId="5" fillId="0" borderId="23" xfId="0" applyFont="1" applyBorder="1"/>
    <xf numFmtId="4" fontId="5" fillId="0" borderId="24" xfId="0" applyNumberFormat="1" applyFont="1" applyFill="1" applyBorder="1"/>
    <xf numFmtId="0" fontId="0" fillId="0" borderId="25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4" fontId="8" fillId="0" borderId="0" xfId="0" applyNumberFormat="1" applyFont="1" applyFill="1"/>
    <xf numFmtId="0" fontId="7" fillId="0" borderId="0" xfId="0" applyFont="1" applyFill="1"/>
    <xf numFmtId="4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4" fontId="14" fillId="0" borderId="26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Border="1"/>
    <xf numFmtId="4" fontId="15" fillId="0" borderId="0" xfId="0" applyNumberFormat="1" applyFont="1" applyFill="1"/>
    <xf numFmtId="4" fontId="8" fillId="0" borderId="0" xfId="0" applyNumberFormat="1" applyFont="1" applyFill="1" applyBorder="1"/>
    <xf numFmtId="4" fontId="16" fillId="0" borderId="0" xfId="0" applyNumberFormat="1" applyFont="1" applyFill="1" applyBorder="1"/>
    <xf numFmtId="0" fontId="8" fillId="0" borderId="0" xfId="0" applyFont="1" applyFill="1" applyBorder="1"/>
    <xf numFmtId="4" fontId="8" fillId="0" borderId="27" xfId="0" applyNumberFormat="1" applyFont="1" applyFill="1" applyBorder="1"/>
    <xf numFmtId="4" fontId="8" fillId="3" borderId="27" xfId="0" applyNumberFormat="1" applyFont="1" applyFill="1" applyBorder="1"/>
    <xf numFmtId="4" fontId="8" fillId="4" borderId="27" xfId="0" applyNumberFormat="1" applyFont="1" applyFill="1" applyBorder="1"/>
    <xf numFmtId="0" fontId="8" fillId="0" borderId="24" xfId="0" applyFont="1" applyFill="1" applyBorder="1"/>
    <xf numFmtId="0" fontId="14" fillId="0" borderId="27" xfId="0" applyFont="1" applyFill="1" applyBorder="1"/>
    <xf numFmtId="4" fontId="14" fillId="0" borderId="28" xfId="0" applyNumberFormat="1" applyFont="1" applyFill="1" applyBorder="1"/>
    <xf numFmtId="4" fontId="14" fillId="3" borderId="28" xfId="0" applyNumberFormat="1" applyFont="1" applyFill="1" applyBorder="1"/>
    <xf numFmtId="4" fontId="14" fillId="4" borderId="28" xfId="0" applyNumberFormat="1" applyFont="1" applyFill="1" applyBorder="1"/>
    <xf numFmtId="0" fontId="14" fillId="0" borderId="15" xfId="0" applyFont="1" applyFill="1" applyBorder="1"/>
    <xf numFmtId="0" fontId="14" fillId="0" borderId="28" xfId="0" applyFont="1" applyFill="1" applyBorder="1"/>
    <xf numFmtId="4" fontId="14" fillId="3" borderId="26" xfId="0" applyNumberFormat="1" applyFont="1" applyFill="1" applyBorder="1"/>
    <xf numFmtId="4" fontId="14" fillId="4" borderId="26" xfId="0" applyNumberFormat="1" applyFont="1" applyFill="1" applyBorder="1"/>
    <xf numFmtId="0" fontId="14" fillId="0" borderId="11" xfId="0" applyFont="1" applyFill="1" applyBorder="1"/>
    <xf numFmtId="0" fontId="14" fillId="0" borderId="26" xfId="0" applyFont="1" applyFill="1" applyBorder="1"/>
    <xf numFmtId="4" fontId="14" fillId="0" borderId="29" xfId="0" applyNumberFormat="1" applyFont="1" applyFill="1" applyBorder="1"/>
    <xf numFmtId="4" fontId="14" fillId="3" borderId="30" xfId="0" applyNumberFormat="1" applyFont="1" applyFill="1" applyBorder="1"/>
    <xf numFmtId="4" fontId="14" fillId="4" borderId="30" xfId="0" applyNumberFormat="1" applyFont="1" applyFill="1" applyBorder="1"/>
    <xf numFmtId="4" fontId="14" fillId="0" borderId="30" xfId="0" applyNumberFormat="1" applyFont="1" applyFill="1" applyBorder="1"/>
    <xf numFmtId="0" fontId="14" fillId="0" borderId="17" xfId="0" applyFont="1" applyFill="1" applyBorder="1"/>
    <xf numFmtId="0" fontId="14" fillId="0" borderId="30" xfId="0" applyFont="1" applyFill="1" applyBorder="1"/>
    <xf numFmtId="4" fontId="14" fillId="3" borderId="31" xfId="0" applyNumberFormat="1" applyFont="1" applyFill="1" applyBorder="1" applyAlignment="1">
      <alignment horizontal="right"/>
    </xf>
    <xf numFmtId="4" fontId="14" fillId="3" borderId="29" xfId="0" applyNumberFormat="1" applyFont="1" applyFill="1" applyBorder="1"/>
    <xf numFmtId="4" fontId="14" fillId="4" borderId="29" xfId="0" applyNumberFormat="1" applyFont="1" applyFill="1" applyBorder="1"/>
    <xf numFmtId="0" fontId="14" fillId="0" borderId="32" xfId="0" applyFont="1" applyFill="1" applyBorder="1"/>
    <xf numFmtId="4" fontId="14" fillId="4" borderId="31" xfId="0" applyNumberFormat="1" applyFont="1" applyFill="1" applyBorder="1" applyAlignment="1">
      <alignment horizontal="right"/>
    </xf>
    <xf numFmtId="4" fontId="13" fillId="0" borderId="26" xfId="0" applyNumberFormat="1" applyFont="1" applyFill="1" applyBorder="1" applyAlignment="1">
      <alignment horizontal="right"/>
    </xf>
    <xf numFmtId="4" fontId="8" fillId="0" borderId="26" xfId="0" applyNumberFormat="1" applyFont="1" applyFill="1" applyBorder="1" applyAlignment="1">
      <alignment horizontal="center"/>
    </xf>
    <xf numFmtId="4" fontId="8" fillId="3" borderId="26" xfId="0" applyNumberFormat="1" applyFont="1" applyFill="1" applyBorder="1" applyAlignment="1">
      <alignment horizontal="center"/>
    </xf>
    <xf numFmtId="4" fontId="8" fillId="4" borderId="26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26" xfId="0" applyFont="1" applyFill="1" applyBorder="1" applyAlignment="1">
      <alignment horizontal="center"/>
    </xf>
    <xf numFmtId="4" fontId="7" fillId="5" borderId="33" xfId="1" applyNumberFormat="1" applyFont="1" applyFill="1" applyBorder="1" applyAlignment="1">
      <alignment horizontal="center"/>
    </xf>
    <xf numFmtId="49" fontId="7" fillId="5" borderId="33" xfId="1" applyNumberFormat="1" applyFont="1" applyFill="1" applyBorder="1" applyAlignment="1">
      <alignment horizontal="center"/>
    </xf>
    <xf numFmtId="0" fontId="8" fillId="5" borderId="34" xfId="0" applyFont="1" applyFill="1" applyBorder="1"/>
    <xf numFmtId="0" fontId="8" fillId="5" borderId="33" xfId="0" applyFont="1" applyFill="1" applyBorder="1" applyAlignment="1">
      <alignment horizontal="center"/>
    </xf>
    <xf numFmtId="4" fontId="7" fillId="5" borderId="35" xfId="1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8" fillId="0" borderId="27" xfId="0" applyNumberFormat="1" applyFont="1" applyFill="1" applyBorder="1" applyAlignment="1">
      <alignment vertical="center"/>
    </xf>
    <xf numFmtId="4" fontId="8" fillId="3" borderId="27" xfId="0" applyNumberFormat="1" applyFont="1" applyFill="1" applyBorder="1" applyAlignment="1">
      <alignment vertical="center"/>
    </xf>
    <xf numFmtId="4" fontId="8" fillId="4" borderId="27" xfId="0" applyNumberFormat="1" applyFont="1" applyFill="1" applyBorder="1" applyAlignment="1">
      <alignment vertical="center"/>
    </xf>
    <xf numFmtId="4" fontId="8" fillId="0" borderId="24" xfId="0" applyNumberFormat="1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center"/>
    </xf>
    <xf numFmtId="0" fontId="8" fillId="0" borderId="37" xfId="0" applyFont="1" applyFill="1" applyBorder="1" applyAlignment="1">
      <alignment vertical="center"/>
    </xf>
    <xf numFmtId="0" fontId="8" fillId="0" borderId="27" xfId="0" applyFont="1" applyFill="1" applyBorder="1"/>
    <xf numFmtId="4" fontId="14" fillId="0" borderId="0" xfId="0" applyNumberFormat="1" applyFont="1" applyFill="1" applyBorder="1"/>
    <xf numFmtId="4" fontId="8" fillId="0" borderId="37" xfId="0" applyNumberFormat="1" applyFont="1" applyFill="1" applyBorder="1"/>
    <xf numFmtId="4" fontId="14" fillId="3" borderId="26" xfId="0" applyNumberFormat="1" applyFont="1" applyFill="1" applyBorder="1" applyAlignment="1">
      <alignment horizontal="right"/>
    </xf>
    <xf numFmtId="4" fontId="14" fillId="0" borderId="31" xfId="0" applyNumberFormat="1" applyFont="1" applyFill="1" applyBorder="1"/>
    <xf numFmtId="4" fontId="14" fillId="3" borderId="31" xfId="0" applyNumberFormat="1" applyFont="1" applyFill="1" applyBorder="1"/>
    <xf numFmtId="4" fontId="14" fillId="4" borderId="31" xfId="0" applyNumberFormat="1" applyFont="1" applyFill="1" applyBorder="1"/>
    <xf numFmtId="0" fontId="8" fillId="0" borderId="31" xfId="0" applyFont="1" applyFill="1" applyBorder="1"/>
    <xf numFmtId="0" fontId="8" fillId="0" borderId="31" xfId="0" applyFont="1" applyFill="1" applyBorder="1" applyAlignment="1">
      <alignment horizontal="center"/>
    </xf>
    <xf numFmtId="4" fontId="17" fillId="0" borderId="0" xfId="0" applyNumberFormat="1" applyFont="1" applyFill="1" applyAlignment="1">
      <alignment horizontal="right"/>
    </xf>
    <xf numFmtId="4" fontId="14" fillId="0" borderId="33" xfId="0" applyNumberFormat="1" applyFont="1" applyFill="1" applyBorder="1"/>
    <xf numFmtId="4" fontId="14" fillId="3" borderId="33" xfId="0" applyNumberFormat="1" applyFont="1" applyFill="1" applyBorder="1"/>
    <xf numFmtId="4" fontId="14" fillId="4" borderId="33" xfId="0" applyNumberFormat="1" applyFont="1" applyFill="1" applyBorder="1"/>
    <xf numFmtId="0" fontId="14" fillId="0" borderId="33" xfId="0" applyFont="1" applyFill="1" applyBorder="1"/>
    <xf numFmtId="0" fontId="14" fillId="0" borderId="31" xfId="0" applyFont="1" applyFill="1" applyBorder="1"/>
    <xf numFmtId="0" fontId="14" fillId="0" borderId="29" xfId="0" applyFont="1" applyFill="1" applyBorder="1"/>
    <xf numFmtId="4" fontId="14" fillId="6" borderId="26" xfId="0" applyNumberFormat="1" applyFont="1" applyFill="1" applyBorder="1"/>
    <xf numFmtId="4" fontId="14" fillId="4" borderId="26" xfId="0" applyNumberFormat="1" applyFont="1" applyFill="1" applyBorder="1" applyAlignment="1">
      <alignment horizontal="right"/>
    </xf>
    <xf numFmtId="4" fontId="14" fillId="0" borderId="26" xfId="0" applyNumberFormat="1" applyFont="1" applyFill="1" applyBorder="1" applyAlignment="1">
      <alignment horizontal="right"/>
    </xf>
    <xf numFmtId="0" fontId="8" fillId="0" borderId="26" xfId="0" applyFont="1" applyFill="1" applyBorder="1"/>
    <xf numFmtId="4" fontId="8" fillId="0" borderId="28" xfId="0" applyNumberFormat="1" applyFont="1" applyFill="1" applyBorder="1"/>
    <xf numFmtId="4" fontId="8" fillId="3" borderId="28" xfId="0" applyNumberFormat="1" applyFont="1" applyFill="1" applyBorder="1"/>
    <xf numFmtId="4" fontId="8" fillId="4" borderId="28" xfId="0" applyNumberFormat="1" applyFont="1" applyFill="1" applyBorder="1"/>
    <xf numFmtId="4" fontId="13" fillId="3" borderId="31" xfId="0" applyNumberFormat="1" applyFont="1" applyFill="1" applyBorder="1"/>
    <xf numFmtId="4" fontId="14" fillId="4" borderId="11" xfId="0" applyNumberFormat="1" applyFont="1" applyFill="1" applyBorder="1"/>
    <xf numFmtId="4" fontId="14" fillId="0" borderId="11" xfId="0" applyNumberFormat="1" applyFont="1" applyFill="1" applyBorder="1"/>
    <xf numFmtId="4" fontId="13" fillId="4" borderId="26" xfId="0" applyNumberFormat="1" applyFont="1" applyFill="1" applyBorder="1"/>
    <xf numFmtId="4" fontId="13" fillId="0" borderId="26" xfId="0" applyNumberFormat="1" applyFont="1" applyFill="1" applyBorder="1"/>
    <xf numFmtId="4" fontId="13" fillId="4" borderId="31" xfId="0" applyNumberFormat="1" applyFont="1" applyFill="1" applyBorder="1"/>
    <xf numFmtId="4" fontId="13" fillId="0" borderId="31" xfId="0" applyNumberFormat="1" applyFont="1" applyFill="1" applyBorder="1"/>
    <xf numFmtId="4" fontId="18" fillId="4" borderId="31" xfId="0" applyNumberFormat="1" applyFont="1" applyFill="1" applyBorder="1"/>
    <xf numFmtId="4" fontId="18" fillId="6" borderId="31" xfId="0" applyNumberFormat="1" applyFont="1" applyFill="1" applyBorder="1"/>
    <xf numFmtId="4" fontId="14" fillId="6" borderId="31" xfId="0" applyNumberFormat="1" applyFont="1" applyFill="1" applyBorder="1"/>
    <xf numFmtId="0" fontId="13" fillId="0" borderId="26" xfId="0" applyFont="1" applyFill="1" applyBorder="1"/>
    <xf numFmtId="0" fontId="13" fillId="0" borderId="11" xfId="0" applyFont="1" applyFill="1" applyBorder="1"/>
    <xf numFmtId="0" fontId="8" fillId="0" borderId="11" xfId="0" applyFont="1" applyFill="1" applyBorder="1"/>
    <xf numFmtId="4" fontId="18" fillId="0" borderId="31" xfId="0" applyNumberFormat="1" applyFont="1" applyFill="1" applyBorder="1"/>
    <xf numFmtId="4" fontId="14" fillId="6" borderId="30" xfId="0" applyNumberFormat="1" applyFont="1" applyFill="1" applyBorder="1"/>
    <xf numFmtId="0" fontId="7" fillId="0" borderId="26" xfId="0" applyFont="1" applyFill="1" applyBorder="1"/>
    <xf numFmtId="4" fontId="14" fillId="3" borderId="26" xfId="0" applyNumberFormat="1" applyFont="1" applyFill="1" applyBorder="1" applyAlignment="1"/>
    <xf numFmtId="4" fontId="14" fillId="4" borderId="26" xfId="0" applyNumberFormat="1" applyFont="1" applyFill="1" applyBorder="1" applyAlignment="1" applyProtection="1">
      <protection locked="0"/>
    </xf>
    <xf numFmtId="4" fontId="14" fillId="0" borderId="26" xfId="0" applyNumberFormat="1" applyFont="1" applyFill="1" applyBorder="1" applyAlignment="1" applyProtection="1">
      <protection locked="0"/>
    </xf>
    <xf numFmtId="4" fontId="14" fillId="4" borderId="26" xfId="0" applyNumberFormat="1" applyFont="1" applyFill="1" applyBorder="1" applyAlignment="1" applyProtection="1">
      <alignment horizontal="right"/>
      <protection locked="0"/>
    </xf>
    <xf numFmtId="4" fontId="14" fillId="0" borderId="26" xfId="0" applyNumberFormat="1" applyFont="1" applyFill="1" applyBorder="1" applyAlignment="1" applyProtection="1">
      <alignment horizontal="right"/>
      <protection locked="0"/>
    </xf>
    <xf numFmtId="4" fontId="14" fillId="4" borderId="26" xfId="0" applyNumberFormat="1" applyFont="1" applyFill="1" applyBorder="1" applyAlignment="1"/>
    <xf numFmtId="4" fontId="14" fillId="0" borderId="31" xfId="0" applyNumberFormat="1" applyFont="1" applyFill="1" applyBorder="1" applyAlignment="1"/>
    <xf numFmtId="4" fontId="14" fillId="0" borderId="26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0" borderId="24" xfId="0" applyFont="1" applyFill="1" applyBorder="1"/>
    <xf numFmtId="4" fontId="18" fillId="3" borderId="31" xfId="0" applyNumberFormat="1" applyFont="1" applyFill="1" applyBorder="1"/>
    <xf numFmtId="4" fontId="13" fillId="6" borderId="31" xfId="0" applyNumberFormat="1" applyFont="1" applyFill="1" applyBorder="1"/>
    <xf numFmtId="0" fontId="14" fillId="0" borderId="8" xfId="0" applyFont="1" applyFill="1" applyBorder="1"/>
    <xf numFmtId="4" fontId="14" fillId="0" borderId="38" xfId="0" applyNumberFormat="1" applyFont="1" applyFill="1" applyBorder="1"/>
    <xf numFmtId="4" fontId="14" fillId="3" borderId="38" xfId="0" applyNumberFormat="1" applyFont="1" applyFill="1" applyBorder="1"/>
    <xf numFmtId="4" fontId="14" fillId="4" borderId="38" xfId="0" applyNumberFormat="1" applyFont="1" applyFill="1" applyBorder="1"/>
    <xf numFmtId="0" fontId="8" fillId="0" borderId="8" xfId="0" applyFont="1" applyFill="1" applyBorder="1" applyAlignment="1">
      <alignment horizontal="center"/>
    </xf>
    <xf numFmtId="4" fontId="8" fillId="3" borderId="37" xfId="0" applyNumberFormat="1" applyFont="1" applyFill="1" applyBorder="1"/>
    <xf numFmtId="4" fontId="8" fillId="4" borderId="37" xfId="0" applyNumberFormat="1" applyFont="1" applyFill="1" applyBorder="1"/>
    <xf numFmtId="0" fontId="8" fillId="0" borderId="37" xfId="0" applyFont="1" applyFill="1" applyBorder="1"/>
    <xf numFmtId="0" fontId="14" fillId="0" borderId="37" xfId="0" applyFont="1" applyFill="1" applyBorder="1"/>
    <xf numFmtId="0" fontId="14" fillId="0" borderId="39" xfId="0" applyFont="1" applyFill="1" applyBorder="1"/>
    <xf numFmtId="0" fontId="14" fillId="0" borderId="17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left"/>
    </xf>
    <xf numFmtId="0" fontId="14" fillId="0" borderId="26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right"/>
    </xf>
    <xf numFmtId="0" fontId="13" fillId="0" borderId="11" xfId="1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13" fillId="0" borderId="29" xfId="1" applyFont="1" applyFill="1" applyBorder="1" applyAlignment="1">
      <alignment horizontal="right"/>
    </xf>
    <xf numFmtId="0" fontId="13" fillId="0" borderId="32" xfId="1" applyFont="1" applyFill="1" applyBorder="1" applyAlignment="1">
      <alignment horizontal="right"/>
    </xf>
    <xf numFmtId="0" fontId="14" fillId="0" borderId="30" xfId="0" applyFont="1" applyFill="1" applyBorder="1" applyAlignment="1">
      <alignment horizontal="right"/>
    </xf>
    <xf numFmtId="0" fontId="13" fillId="0" borderId="8" xfId="0" applyFont="1" applyFill="1" applyBorder="1" applyAlignment="1">
      <alignment horizontal="right"/>
    </xf>
    <xf numFmtId="0" fontId="13" fillId="0" borderId="31" xfId="0" applyFont="1" applyFill="1" applyBorder="1"/>
    <xf numFmtId="0" fontId="13" fillId="0" borderId="31" xfId="0" applyFont="1" applyFill="1" applyBorder="1" applyAlignment="1">
      <alignment horizontal="right"/>
    </xf>
    <xf numFmtId="4" fontId="9" fillId="0" borderId="0" xfId="0" applyNumberFormat="1" applyFont="1" applyFill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left"/>
    </xf>
    <xf numFmtId="4" fontId="0" fillId="0" borderId="0" xfId="0" applyNumberFormat="1" applyAlignment="1"/>
    <xf numFmtId="4" fontId="19" fillId="0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4" fontId="0" fillId="0" borderId="0" xfId="0" applyNumberFormat="1" applyFill="1"/>
    <xf numFmtId="0" fontId="20" fillId="0" borderId="0" xfId="0" applyFont="1" applyFill="1" applyAlignment="1"/>
    <xf numFmtId="0" fontId="0" fillId="0" borderId="0" xfId="0" applyFill="1" applyAlignment="1"/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Border="1"/>
    <xf numFmtId="4" fontId="7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33" xfId="0" applyFont="1" applyFill="1" applyBorder="1"/>
    <xf numFmtId="49" fontId="7" fillId="5" borderId="33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" fontId="13" fillId="3" borderId="26" xfId="0" applyNumberFormat="1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8" xfId="0" applyFont="1" applyFill="1" applyBorder="1"/>
    <xf numFmtId="4" fontId="13" fillId="6" borderId="26" xfId="0" applyNumberFormat="1" applyFont="1" applyFill="1" applyBorder="1"/>
    <xf numFmtId="0" fontId="7" fillId="0" borderId="31" xfId="0" applyFont="1" applyFill="1" applyBorder="1"/>
    <xf numFmtId="0" fontId="13" fillId="0" borderId="26" xfId="0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/>
    </xf>
    <xf numFmtId="0" fontId="14" fillId="0" borderId="26" xfId="0" applyFont="1" applyBorder="1"/>
    <xf numFmtId="0" fontId="8" fillId="0" borderId="11" xfId="0" applyFont="1" applyFill="1" applyBorder="1" applyAlignment="1">
      <alignment horizontal="center"/>
    </xf>
    <xf numFmtId="4" fontId="8" fillId="0" borderId="26" xfId="0" applyNumberFormat="1" applyFont="1" applyFill="1" applyBorder="1"/>
    <xf numFmtId="4" fontId="8" fillId="4" borderId="26" xfId="0" applyNumberFormat="1" applyFont="1" applyFill="1" applyBorder="1"/>
    <xf numFmtId="4" fontId="8" fillId="3" borderId="26" xfId="0" applyNumberFormat="1" applyFont="1" applyFill="1" applyBorder="1"/>
    <xf numFmtId="0" fontId="7" fillId="0" borderId="30" xfId="0" applyFont="1" applyFill="1" applyBorder="1"/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/>
    <xf numFmtId="4" fontId="7" fillId="0" borderId="30" xfId="0" applyNumberFormat="1" applyFont="1" applyFill="1" applyBorder="1"/>
    <xf numFmtId="4" fontId="7" fillId="4" borderId="30" xfId="0" applyNumberFormat="1" applyFont="1" applyFill="1" applyBorder="1"/>
    <xf numFmtId="4" fontId="7" fillId="3" borderId="30" xfId="0" applyNumberFormat="1" applyFont="1" applyFill="1" applyBorder="1"/>
    <xf numFmtId="0" fontId="13" fillId="0" borderId="37" xfId="0" applyFont="1" applyFill="1" applyBorder="1"/>
    <xf numFmtId="0" fontId="13" fillId="0" borderId="39" xfId="0" applyFont="1" applyFill="1" applyBorder="1" applyAlignment="1">
      <alignment horizontal="center"/>
    </xf>
    <xf numFmtId="0" fontId="7" fillId="0" borderId="39" xfId="0" applyFont="1" applyFill="1" applyBorder="1"/>
    <xf numFmtId="4" fontId="7" fillId="0" borderId="37" xfId="0" applyNumberFormat="1" applyFont="1" applyFill="1" applyBorder="1"/>
    <xf numFmtId="4" fontId="7" fillId="4" borderId="37" xfId="0" applyNumberFormat="1" applyFont="1" applyFill="1" applyBorder="1"/>
    <xf numFmtId="4" fontId="7" fillId="3" borderId="37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26" xfId="0" applyFont="1" applyFill="1" applyBorder="1" applyAlignment="1">
      <alignment horizontal="center"/>
    </xf>
    <xf numFmtId="4" fontId="13" fillId="0" borderId="29" xfId="0" applyNumberFormat="1" applyFont="1" applyFill="1" applyBorder="1"/>
    <xf numFmtId="4" fontId="13" fillId="4" borderId="29" xfId="0" applyNumberFormat="1" applyFont="1" applyFill="1" applyBorder="1"/>
    <xf numFmtId="0" fontId="7" fillId="0" borderId="28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28" xfId="0" applyFont="1" applyFill="1" applyBorder="1"/>
    <xf numFmtId="4" fontId="13" fillId="3" borderId="29" xfId="0" applyNumberFormat="1" applyFont="1" applyFill="1" applyBorder="1"/>
    <xf numFmtId="0" fontId="13" fillId="0" borderId="37" xfId="0" applyFont="1" applyFill="1" applyBorder="1" applyAlignment="1">
      <alignment horizontal="center"/>
    </xf>
    <xf numFmtId="0" fontId="7" fillId="0" borderId="40" xfId="0" applyFont="1" applyFill="1" applyBorder="1"/>
    <xf numFmtId="4" fontId="26" fillId="0" borderId="0" xfId="0" applyNumberFormat="1" applyFont="1" applyFill="1" applyBorder="1" applyAlignment="1">
      <alignment horizontal="center"/>
    </xf>
    <xf numFmtId="0" fontId="13" fillId="0" borderId="29" xfId="0" applyFont="1" applyFill="1" applyBorder="1"/>
    <xf numFmtId="0" fontId="13" fillId="0" borderId="32" xfId="0" applyFont="1" applyFill="1" applyBorder="1" applyAlignment="1">
      <alignment horizontal="center"/>
    </xf>
    <xf numFmtId="0" fontId="14" fillId="0" borderId="29" xfId="0" applyFont="1" applyBorder="1"/>
    <xf numFmtId="4" fontId="14" fillId="6" borderId="29" xfId="0" applyNumberFormat="1" applyFont="1" applyFill="1" applyBorder="1"/>
    <xf numFmtId="0" fontId="13" fillId="0" borderId="11" xfId="0" applyFont="1" applyFill="1" applyBorder="1" applyAlignment="1">
      <alignment horizontal="left"/>
    </xf>
    <xf numFmtId="0" fontId="7" fillId="0" borderId="37" xfId="0" applyFont="1" applyFill="1" applyBorder="1"/>
    <xf numFmtId="3" fontId="7" fillId="0" borderId="0" xfId="0" applyNumberFormat="1" applyFont="1" applyFill="1" applyBorder="1"/>
    <xf numFmtId="0" fontId="13" fillId="0" borderId="33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27" xfId="0" applyFont="1" applyFill="1" applyBorder="1"/>
    <xf numFmtId="0" fontId="13" fillId="0" borderId="24" xfId="0" applyFont="1" applyFill="1" applyBorder="1" applyAlignment="1">
      <alignment horizontal="center"/>
    </xf>
    <xf numFmtId="0" fontId="7" fillId="0" borderId="27" xfId="0" applyFont="1" applyFill="1" applyBorder="1"/>
    <xf numFmtId="0" fontId="13" fillId="0" borderId="29" xfId="0" applyFont="1" applyFill="1" applyBorder="1" applyAlignment="1">
      <alignment horizontal="center"/>
    </xf>
    <xf numFmtId="4" fontId="13" fillId="0" borderId="30" xfId="0" applyNumberFormat="1" applyFont="1" applyFill="1" applyBorder="1"/>
    <xf numFmtId="4" fontId="13" fillId="4" borderId="30" xfId="0" applyNumberFormat="1" applyFont="1" applyFill="1" applyBorder="1"/>
    <xf numFmtId="4" fontId="13" fillId="3" borderId="30" xfId="0" applyNumberFormat="1" applyFont="1" applyFill="1" applyBorder="1"/>
    <xf numFmtId="0" fontId="13" fillId="0" borderId="27" xfId="0" applyFont="1" applyFill="1" applyBorder="1" applyAlignment="1">
      <alignment horizontal="center"/>
    </xf>
    <xf numFmtId="0" fontId="7" fillId="0" borderId="28" xfId="0" applyFont="1" applyFill="1" applyBorder="1"/>
    <xf numFmtId="4" fontId="13" fillId="0" borderId="33" xfId="0" applyNumberFormat="1" applyFont="1" applyFill="1" applyBorder="1"/>
    <xf numFmtId="4" fontId="13" fillId="4" borderId="33" xfId="0" applyNumberFormat="1" applyFont="1" applyFill="1" applyBorder="1"/>
    <xf numFmtId="4" fontId="13" fillId="3" borderId="33" xfId="0" applyNumberFormat="1" applyFont="1" applyFill="1" applyBorder="1"/>
    <xf numFmtId="0" fontId="24" fillId="6" borderId="28" xfId="0" applyFont="1" applyFill="1" applyBorder="1" applyAlignment="1">
      <alignment horizontal="center"/>
    </xf>
    <xf numFmtId="0" fontId="14" fillId="0" borderId="33" xfId="0" applyFont="1" applyBorder="1"/>
    <xf numFmtId="4" fontId="14" fillId="6" borderId="33" xfId="0" applyNumberFormat="1" applyFont="1" applyFill="1" applyBorder="1"/>
    <xf numFmtId="4" fontId="7" fillId="0" borderId="26" xfId="0" applyNumberFormat="1" applyFont="1" applyFill="1" applyBorder="1"/>
    <xf numFmtId="4" fontId="7" fillId="4" borderId="26" xfId="0" applyNumberFormat="1" applyFont="1" applyFill="1" applyBorder="1"/>
    <xf numFmtId="4" fontId="13" fillId="0" borderId="28" xfId="0" applyNumberFormat="1" applyFont="1" applyFill="1" applyBorder="1"/>
    <xf numFmtId="4" fontId="13" fillId="4" borderId="28" xfId="0" applyNumberFormat="1" applyFont="1" applyFill="1" applyBorder="1"/>
    <xf numFmtId="4" fontId="13" fillId="3" borderId="28" xfId="0" applyNumberFormat="1" applyFont="1" applyFill="1" applyBorder="1"/>
    <xf numFmtId="4" fontId="7" fillId="0" borderId="27" xfId="0" applyNumberFormat="1" applyFont="1" applyFill="1" applyBorder="1"/>
    <xf numFmtId="4" fontId="7" fillId="4" borderId="27" xfId="0" applyNumberFormat="1" applyFont="1" applyFill="1" applyBorder="1"/>
    <xf numFmtId="4" fontId="7" fillId="3" borderId="27" xfId="0" applyNumberFormat="1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41" xfId="0" applyFont="1" applyFill="1" applyBorder="1" applyAlignment="1">
      <alignment vertical="center"/>
    </xf>
    <xf numFmtId="4" fontId="7" fillId="0" borderId="27" xfId="0" applyNumberFormat="1" applyFont="1" applyFill="1" applyBorder="1" applyAlignment="1">
      <alignment vertical="center"/>
    </xf>
    <xf numFmtId="4" fontId="7" fillId="4" borderId="27" xfId="0" applyNumberFormat="1" applyFont="1" applyFill="1" applyBorder="1" applyAlignment="1">
      <alignment vertical="center"/>
    </xf>
    <xf numFmtId="4" fontId="7" fillId="3" borderId="27" xfId="0" applyNumberFormat="1" applyFont="1" applyFill="1" applyBorder="1" applyAlignment="1">
      <alignment vertical="center"/>
    </xf>
    <xf numFmtId="4" fontId="7" fillId="0" borderId="37" xfId="0" applyNumberFormat="1" applyFont="1" applyFill="1" applyBorder="1" applyAlignment="1">
      <alignment vertical="center"/>
    </xf>
    <xf numFmtId="0" fontId="14" fillId="0" borderId="26" xfId="0" applyFont="1" applyFill="1" applyBorder="1" applyAlignment="1">
      <alignment wrapText="1"/>
    </xf>
    <xf numFmtId="0" fontId="12" fillId="0" borderId="0" xfId="0" applyFont="1" applyFill="1" applyAlignment="1">
      <alignment horizontal="center" vertical="center"/>
    </xf>
    <xf numFmtId="4" fontId="14" fillId="0" borderId="26" xfId="0" applyNumberFormat="1" applyFont="1" applyFill="1" applyBorder="1" applyAlignment="1">
      <alignment horizontal="center" vertical="center"/>
    </xf>
    <xf numFmtId="0" fontId="28" fillId="0" borderId="0" xfId="4" applyFont="1" applyAlignment="1">
      <alignment horizontal="right" vertical="center"/>
    </xf>
    <xf numFmtId="0" fontId="12" fillId="0" borderId="0" xfId="3" applyAlignment="1">
      <alignment vertical="center"/>
    </xf>
    <xf numFmtId="0" fontId="12" fillId="0" borderId="0" xfId="3" applyAlignment="1">
      <alignment horizontal="left" vertical="center" indent="1"/>
    </xf>
    <xf numFmtId="0" fontId="12" fillId="0" borderId="0" xfId="3" applyAlignment="1">
      <alignment horizontal="center" vertical="center"/>
    </xf>
    <xf numFmtId="3" fontId="12" fillId="0" borderId="0" xfId="3" applyNumberFormat="1" applyAlignment="1">
      <alignment vertical="center"/>
    </xf>
    <xf numFmtId="0" fontId="12" fillId="7" borderId="0" xfId="5" applyFont="1" applyFill="1" applyAlignment="1" applyProtection="1">
      <alignment horizontal="right" vertical="center" wrapText="1"/>
      <protection locked="0"/>
    </xf>
    <xf numFmtId="0" fontId="29" fillId="0" borderId="0" xfId="3" applyFont="1" applyAlignment="1">
      <alignment horizontal="left" vertical="center" indent="1"/>
    </xf>
    <xf numFmtId="3" fontId="30" fillId="0" borderId="0" xfId="3" applyNumberFormat="1" applyFont="1" applyAlignment="1">
      <alignment vertical="center"/>
    </xf>
    <xf numFmtId="0" fontId="31" fillId="0" borderId="0" xfId="3" applyFont="1" applyFill="1" applyAlignment="1">
      <alignment horizontal="left" vertical="center" indent="1"/>
    </xf>
    <xf numFmtId="0" fontId="12" fillId="0" borderId="0" xfId="3" applyAlignment="1">
      <alignment horizontal="right" vertical="center"/>
    </xf>
    <xf numFmtId="0" fontId="30" fillId="0" borderId="0" xfId="3" applyFont="1" applyAlignment="1">
      <alignment horizontal="left" vertical="center" indent="1"/>
    </xf>
    <xf numFmtId="0" fontId="12" fillId="0" borderId="0" xfId="3" applyBorder="1" applyAlignment="1">
      <alignment vertical="center"/>
    </xf>
    <xf numFmtId="0" fontId="12" fillId="0" borderId="0" xfId="3" applyBorder="1" applyAlignment="1">
      <alignment horizontal="center" vertical="center"/>
    </xf>
    <xf numFmtId="0" fontId="32" fillId="0" borderId="0" xfId="3" applyFont="1" applyAlignment="1">
      <alignment horizontal="left" vertical="center" indent="1"/>
    </xf>
    <xf numFmtId="0" fontId="33" fillId="0" borderId="0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/>
    </xf>
    <xf numFmtId="0" fontId="10" fillId="0" borderId="0" xfId="3" applyFont="1" applyAlignment="1">
      <alignment vertical="center"/>
    </xf>
    <xf numFmtId="0" fontId="12" fillId="9" borderId="45" xfId="3" applyFill="1" applyBorder="1" applyAlignment="1">
      <alignment vertical="center"/>
    </xf>
    <xf numFmtId="0" fontId="12" fillId="9" borderId="36" xfId="3" applyFont="1" applyFill="1" applyBorder="1" applyAlignment="1">
      <alignment horizontal="center" vertical="center"/>
    </xf>
    <xf numFmtId="0" fontId="30" fillId="10" borderId="45" xfId="3" applyFont="1" applyFill="1" applyBorder="1" applyAlignment="1">
      <alignment horizontal="center" vertical="center"/>
    </xf>
    <xf numFmtId="0" fontId="30" fillId="10" borderId="46" xfId="3" applyFont="1" applyFill="1" applyBorder="1" applyAlignment="1">
      <alignment horizontal="center" vertical="center"/>
    </xf>
    <xf numFmtId="0" fontId="30" fillId="11" borderId="45" xfId="3" applyFont="1" applyFill="1" applyBorder="1" applyAlignment="1">
      <alignment horizontal="center" vertical="center"/>
    </xf>
    <xf numFmtId="0" fontId="30" fillId="11" borderId="46" xfId="3" applyFont="1" applyFill="1" applyBorder="1" applyAlignment="1">
      <alignment horizontal="center" vertical="center"/>
    </xf>
    <xf numFmtId="0" fontId="9" fillId="9" borderId="45" xfId="3" applyFont="1" applyFill="1" applyBorder="1" applyAlignment="1">
      <alignment horizontal="center" vertical="center"/>
    </xf>
    <xf numFmtId="0" fontId="12" fillId="9" borderId="47" xfId="3" applyFill="1" applyBorder="1" applyAlignment="1">
      <alignment horizontal="center" vertical="center"/>
    </xf>
    <xf numFmtId="0" fontId="12" fillId="9" borderId="48" xfId="3" applyFont="1" applyFill="1" applyBorder="1" applyAlignment="1">
      <alignment horizontal="center" vertical="center"/>
    </xf>
    <xf numFmtId="0" fontId="30" fillId="10" borderId="47" xfId="3" applyFont="1" applyFill="1" applyBorder="1" applyAlignment="1">
      <alignment horizontal="center" vertical="center"/>
    </xf>
    <xf numFmtId="0" fontId="30" fillId="10" borderId="48" xfId="3" applyFont="1" applyFill="1" applyBorder="1" applyAlignment="1">
      <alignment horizontal="center" vertical="center"/>
    </xf>
    <xf numFmtId="3" fontId="30" fillId="9" borderId="49" xfId="3" applyNumberFormat="1" applyFont="1" applyFill="1" applyBorder="1" applyAlignment="1">
      <alignment horizontal="center" vertical="center"/>
    </xf>
    <xf numFmtId="3" fontId="9" fillId="9" borderId="45" xfId="3" applyNumberFormat="1" applyFont="1" applyFill="1" applyBorder="1" applyAlignment="1">
      <alignment horizontal="center" vertical="center"/>
    </xf>
    <xf numFmtId="3" fontId="9" fillId="9" borderId="0" xfId="3" applyNumberFormat="1" applyFont="1" applyFill="1" applyBorder="1" applyAlignment="1">
      <alignment horizontal="center" vertical="center"/>
    </xf>
    <xf numFmtId="0" fontId="30" fillId="11" borderId="47" xfId="3" applyFont="1" applyFill="1" applyBorder="1" applyAlignment="1">
      <alignment horizontal="center" vertical="center"/>
    </xf>
    <xf numFmtId="0" fontId="30" fillId="11" borderId="48" xfId="3" applyFont="1" applyFill="1" applyBorder="1" applyAlignment="1">
      <alignment horizontal="center" vertical="center"/>
    </xf>
    <xf numFmtId="0" fontId="9" fillId="9" borderId="50" xfId="3" applyFont="1" applyFill="1" applyBorder="1" applyAlignment="1">
      <alignment horizontal="center" vertical="center"/>
    </xf>
    <xf numFmtId="0" fontId="9" fillId="9" borderId="47" xfId="3" applyFont="1" applyFill="1" applyBorder="1" applyAlignment="1">
      <alignment horizontal="center" vertical="center"/>
    </xf>
    <xf numFmtId="0" fontId="36" fillId="0" borderId="45" xfId="3" applyFont="1" applyBorder="1" applyAlignment="1">
      <alignment horizontal="left" vertical="center" indent="1"/>
    </xf>
    <xf numFmtId="0" fontId="12" fillId="0" borderId="51" xfId="3" applyBorder="1" applyAlignment="1">
      <alignment vertical="center"/>
    </xf>
    <xf numFmtId="164" fontId="12" fillId="0" borderId="45" xfId="3" applyNumberFormat="1" applyFill="1" applyBorder="1" applyAlignment="1">
      <alignment horizontal="center" vertical="center"/>
    </xf>
    <xf numFmtId="4" fontId="12" fillId="0" borderId="52" xfId="3" applyNumberFormat="1" applyFont="1" applyFill="1" applyBorder="1" applyAlignment="1">
      <alignment horizontal="right" vertical="center"/>
    </xf>
    <xf numFmtId="4" fontId="30" fillId="10" borderId="53" xfId="3" applyNumberFormat="1" applyFont="1" applyFill="1" applyBorder="1" applyAlignment="1">
      <alignment horizontal="right" vertical="center"/>
    </xf>
    <xf numFmtId="4" fontId="9" fillId="0" borderId="52" xfId="3" applyNumberFormat="1" applyFont="1" applyBorder="1" applyAlignment="1">
      <alignment vertical="center"/>
    </xf>
    <xf numFmtId="4" fontId="9" fillId="0" borderId="54" xfId="3" applyNumberFormat="1" applyFont="1" applyFill="1" applyBorder="1" applyAlignment="1" applyProtection="1">
      <alignment horizontal="right" vertical="center"/>
      <protection locked="0"/>
    </xf>
    <xf numFmtId="4" fontId="9" fillId="0" borderId="53" xfId="3" applyNumberFormat="1" applyFont="1" applyFill="1" applyBorder="1" applyAlignment="1" applyProtection="1">
      <alignment horizontal="right" vertical="center"/>
      <protection locked="0"/>
    </xf>
    <xf numFmtId="4" fontId="9" fillId="0" borderId="55" xfId="3" applyNumberFormat="1" applyFont="1" applyFill="1" applyBorder="1" applyAlignment="1" applyProtection="1">
      <alignment horizontal="right" vertical="center"/>
      <protection locked="0"/>
    </xf>
    <xf numFmtId="164" fontId="30" fillId="11" borderId="56" xfId="3" applyNumberFormat="1" applyFont="1" applyFill="1" applyBorder="1" applyAlignment="1">
      <alignment horizontal="right" vertical="center"/>
    </xf>
    <xf numFmtId="3" fontId="30" fillId="11" borderId="56" xfId="3" applyNumberFormat="1" applyFont="1" applyFill="1" applyBorder="1" applyAlignment="1">
      <alignment horizontal="right" vertical="center"/>
    </xf>
    <xf numFmtId="4" fontId="9" fillId="0" borderId="53" xfId="3" applyNumberFormat="1" applyFont="1" applyBorder="1" applyAlignment="1">
      <alignment horizontal="right" vertical="center"/>
    </xf>
    <xf numFmtId="4" fontId="30" fillId="0" borderId="46" xfId="3" applyNumberFormat="1" applyFont="1" applyFill="1" applyBorder="1" applyAlignment="1">
      <alignment horizontal="right" vertical="center"/>
    </xf>
    <xf numFmtId="0" fontId="36" fillId="0" borderId="57" xfId="3" applyFont="1" applyBorder="1" applyAlignment="1">
      <alignment horizontal="left" vertical="center" indent="1"/>
    </xf>
    <xf numFmtId="0" fontId="12" fillId="0" borderId="57" xfId="3" applyBorder="1" applyAlignment="1">
      <alignment vertical="center"/>
    </xf>
    <xf numFmtId="164" fontId="12" fillId="0" borderId="57" xfId="3" applyNumberFormat="1" applyBorder="1" applyAlignment="1">
      <alignment horizontal="center" vertical="center"/>
    </xf>
    <xf numFmtId="4" fontId="12" fillId="0" borderId="58" xfId="3" applyNumberFormat="1" applyFont="1" applyFill="1" applyBorder="1" applyAlignment="1">
      <alignment horizontal="right" vertical="center"/>
    </xf>
    <xf numFmtId="4" fontId="30" fillId="10" borderId="57" xfId="3" applyNumberFormat="1" applyFont="1" applyFill="1" applyBorder="1" applyAlignment="1">
      <alignment horizontal="right" vertical="center"/>
    </xf>
    <xf numFmtId="4" fontId="30" fillId="0" borderId="58" xfId="3" applyNumberFormat="1" applyFont="1" applyFill="1" applyBorder="1" applyAlignment="1">
      <alignment horizontal="right" vertical="center"/>
    </xf>
    <xf numFmtId="4" fontId="9" fillId="0" borderId="58" xfId="3" applyNumberFormat="1" applyFont="1" applyFill="1" applyBorder="1" applyAlignment="1" applyProtection="1">
      <alignment horizontal="right" vertical="center"/>
      <protection locked="0"/>
    </xf>
    <xf numFmtId="4" fontId="9" fillId="0" borderId="57" xfId="3" applyNumberFormat="1" applyFont="1" applyFill="1" applyBorder="1" applyAlignment="1" applyProtection="1">
      <alignment horizontal="right" vertical="center"/>
      <protection locked="0"/>
    </xf>
    <xf numFmtId="4" fontId="9" fillId="0" borderId="59" xfId="3" applyNumberFormat="1" applyFont="1" applyFill="1" applyBorder="1" applyAlignment="1" applyProtection="1">
      <alignment horizontal="right" vertical="center"/>
      <protection locked="0"/>
    </xf>
    <xf numFmtId="164" fontId="30" fillId="11" borderId="60" xfId="3" applyNumberFormat="1" applyFont="1" applyFill="1" applyBorder="1" applyAlignment="1">
      <alignment horizontal="right" vertical="center"/>
    </xf>
    <xf numFmtId="3" fontId="30" fillId="11" borderId="60" xfId="3" applyNumberFormat="1" applyFont="1" applyFill="1" applyBorder="1" applyAlignment="1">
      <alignment horizontal="right" vertical="center"/>
    </xf>
    <xf numFmtId="4" fontId="9" fillId="0" borderId="61" xfId="3" applyNumberFormat="1" applyFont="1" applyBorder="1" applyAlignment="1">
      <alignment horizontal="right" vertical="center"/>
    </xf>
    <xf numFmtId="4" fontId="9" fillId="0" borderId="61" xfId="3" applyNumberFormat="1" applyFont="1" applyFill="1" applyBorder="1" applyAlignment="1" applyProtection="1">
      <alignment horizontal="right" vertical="center"/>
      <protection locked="0"/>
    </xf>
    <xf numFmtId="4" fontId="30" fillId="0" borderId="60" xfId="3" applyNumberFormat="1" applyFont="1" applyFill="1" applyBorder="1" applyAlignment="1">
      <alignment horizontal="right" vertical="center"/>
    </xf>
    <xf numFmtId="0" fontId="36" fillId="0" borderId="51" xfId="3" applyFont="1" applyBorder="1" applyAlignment="1">
      <alignment horizontal="left" vertical="center" indent="1"/>
    </xf>
    <xf numFmtId="0" fontId="12" fillId="0" borderId="51" xfId="3" applyBorder="1" applyAlignment="1">
      <alignment horizontal="center" vertical="center"/>
    </xf>
    <xf numFmtId="3" fontId="12" fillId="0" borderId="53" xfId="3" applyNumberFormat="1" applyBorder="1" applyAlignment="1">
      <alignment horizontal="center" vertical="center"/>
    </xf>
    <xf numFmtId="3" fontId="12" fillId="0" borderId="62" xfId="3" applyNumberFormat="1" applyFont="1" applyFill="1" applyBorder="1" applyAlignment="1">
      <alignment horizontal="right" vertical="center"/>
    </xf>
    <xf numFmtId="3" fontId="30" fillId="10" borderId="19" xfId="3" applyNumberFormat="1" applyFont="1" applyFill="1" applyBorder="1" applyAlignment="1">
      <alignment horizontal="right" vertical="center"/>
    </xf>
    <xf numFmtId="3" fontId="37" fillId="0" borderId="19" xfId="3" applyNumberFormat="1" applyFont="1" applyFill="1" applyBorder="1" applyAlignment="1">
      <alignment horizontal="right" vertical="center"/>
    </xf>
    <xf numFmtId="3" fontId="12" fillId="0" borderId="54" xfId="3" applyNumberFormat="1" applyFill="1" applyBorder="1" applyAlignment="1" applyProtection="1">
      <alignment horizontal="right" vertical="center"/>
      <protection locked="0"/>
    </xf>
    <xf numFmtId="3" fontId="12" fillId="0" borderId="31" xfId="3" applyNumberFormat="1" applyFill="1" applyBorder="1" applyAlignment="1" applyProtection="1">
      <alignment horizontal="right" vertical="center"/>
      <protection locked="0"/>
    </xf>
    <xf numFmtId="3" fontId="12" fillId="0" borderId="55" xfId="3" applyNumberFormat="1" applyFill="1" applyBorder="1" applyAlignment="1" applyProtection="1">
      <alignment horizontal="right" vertical="center"/>
      <protection locked="0"/>
    </xf>
    <xf numFmtId="3" fontId="30" fillId="11" borderId="63" xfId="3" applyNumberFormat="1" applyFont="1" applyFill="1" applyBorder="1" applyAlignment="1">
      <alignment horizontal="right" vertical="center"/>
    </xf>
    <xf numFmtId="3" fontId="30" fillId="11" borderId="53" xfId="3" applyNumberFormat="1" applyFont="1" applyFill="1" applyBorder="1" applyAlignment="1">
      <alignment horizontal="right" vertical="center"/>
    </xf>
    <xf numFmtId="3" fontId="12" fillId="0" borderId="53" xfId="3" applyNumberFormat="1" applyBorder="1" applyAlignment="1">
      <alignment horizontal="right" vertical="center"/>
    </xf>
    <xf numFmtId="3" fontId="12" fillId="0" borderId="53" xfId="3" applyNumberFormat="1" applyFont="1" applyFill="1" applyBorder="1" applyAlignment="1" applyProtection="1">
      <alignment horizontal="right" vertical="center"/>
      <protection locked="0"/>
    </xf>
    <xf numFmtId="3" fontId="37" fillId="0" borderId="63" xfId="3" applyNumberFormat="1" applyFont="1" applyFill="1" applyBorder="1" applyAlignment="1">
      <alignment horizontal="right" vertical="center"/>
    </xf>
    <xf numFmtId="0" fontId="36" fillId="0" borderId="64" xfId="3" applyFont="1" applyBorder="1" applyAlignment="1">
      <alignment horizontal="left" vertical="center" indent="1"/>
    </xf>
    <xf numFmtId="0" fontId="12" fillId="0" borderId="64" xfId="3" applyBorder="1" applyAlignment="1">
      <alignment horizontal="center" vertical="center"/>
    </xf>
    <xf numFmtId="3" fontId="12" fillId="0" borderId="64" xfId="3" applyNumberFormat="1" applyBorder="1" applyAlignment="1">
      <alignment horizontal="center" vertical="center"/>
    </xf>
    <xf numFmtId="3" fontId="30" fillId="10" borderId="62" xfId="3" applyNumberFormat="1" applyFont="1" applyFill="1" applyBorder="1" applyAlignment="1">
      <alignment horizontal="right" vertical="center"/>
    </xf>
    <xf numFmtId="3" fontId="12" fillId="0" borderId="62" xfId="3" applyNumberFormat="1" applyFill="1" applyBorder="1" applyAlignment="1" applyProtection="1">
      <alignment horizontal="right" vertical="center"/>
      <protection locked="0"/>
    </xf>
    <xf numFmtId="3" fontId="12" fillId="0" borderId="26" xfId="3" applyNumberFormat="1" applyFill="1" applyBorder="1" applyAlignment="1" applyProtection="1">
      <alignment horizontal="right" vertical="center"/>
      <protection locked="0"/>
    </xf>
    <xf numFmtId="3" fontId="12" fillId="0" borderId="63" xfId="3" applyNumberFormat="1" applyFill="1" applyBorder="1" applyAlignment="1" applyProtection="1">
      <alignment horizontal="right" vertical="center"/>
      <protection locked="0"/>
    </xf>
    <xf numFmtId="3" fontId="30" fillId="11" borderId="64" xfId="3" applyNumberFormat="1" applyFont="1" applyFill="1" applyBorder="1" applyAlignment="1">
      <alignment horizontal="right" vertical="center"/>
    </xf>
    <xf numFmtId="3" fontId="12" fillId="0" borderId="64" xfId="3" applyNumberFormat="1" applyBorder="1" applyAlignment="1">
      <alignment horizontal="right" vertical="center"/>
    </xf>
    <xf numFmtId="3" fontId="12" fillId="0" borderId="64" xfId="3" applyNumberFormat="1" applyFont="1" applyFill="1" applyBorder="1" applyAlignment="1" applyProtection="1">
      <alignment horizontal="right" vertical="center"/>
      <protection locked="0"/>
    </xf>
    <xf numFmtId="3" fontId="30" fillId="10" borderId="64" xfId="3" applyNumberFormat="1" applyFont="1" applyFill="1" applyBorder="1" applyAlignment="1">
      <alignment horizontal="right" vertical="center"/>
    </xf>
    <xf numFmtId="3" fontId="12" fillId="0" borderId="64" xfId="3" applyNumberFormat="1" applyFont="1" applyBorder="1" applyAlignment="1">
      <alignment horizontal="right" vertical="center"/>
    </xf>
    <xf numFmtId="3" fontId="12" fillId="0" borderId="64" xfId="3" applyNumberFormat="1" applyFill="1" applyBorder="1" applyAlignment="1" applyProtection="1">
      <alignment horizontal="right" vertical="center"/>
      <protection locked="0"/>
    </xf>
    <xf numFmtId="0" fontId="36" fillId="0" borderId="50" xfId="3" applyFont="1" applyBorder="1" applyAlignment="1">
      <alignment horizontal="left" vertical="center" indent="1"/>
    </xf>
    <xf numFmtId="0" fontId="12" fillId="0" borderId="61" xfId="3" applyFont="1" applyBorder="1" applyAlignment="1">
      <alignment horizontal="center" vertical="center"/>
    </xf>
    <xf numFmtId="3" fontId="12" fillId="0" borderId="47" xfId="3" applyNumberFormat="1" applyFill="1" applyBorder="1" applyAlignment="1">
      <alignment horizontal="center" vertical="center"/>
    </xf>
    <xf numFmtId="3" fontId="12" fillId="0" borderId="20" xfId="3" applyNumberFormat="1" applyFont="1" applyFill="1" applyBorder="1" applyAlignment="1">
      <alignment horizontal="right" vertical="center"/>
    </xf>
    <xf numFmtId="3" fontId="30" fillId="10" borderId="65" xfId="3" applyNumberFormat="1" applyFont="1" applyFill="1" applyBorder="1" applyAlignment="1">
      <alignment horizontal="right" vertical="center"/>
    </xf>
    <xf numFmtId="3" fontId="12" fillId="0" borderId="65" xfId="3" applyNumberFormat="1" applyFill="1" applyBorder="1" applyAlignment="1" applyProtection="1">
      <alignment horizontal="right" vertical="center"/>
      <protection locked="0"/>
    </xf>
    <xf numFmtId="3" fontId="12" fillId="0" borderId="29" xfId="3" applyNumberFormat="1" applyFill="1" applyBorder="1" applyAlignment="1" applyProtection="1">
      <alignment horizontal="right" vertical="center"/>
      <protection locked="0"/>
    </xf>
    <xf numFmtId="3" fontId="12" fillId="0" borderId="60" xfId="3" applyNumberFormat="1" applyFill="1" applyBorder="1" applyAlignment="1" applyProtection="1">
      <alignment horizontal="right" vertical="center"/>
      <protection locked="0"/>
    </xf>
    <xf numFmtId="3" fontId="30" fillId="11" borderId="47" xfId="3" applyNumberFormat="1" applyFont="1" applyFill="1" applyBorder="1" applyAlignment="1">
      <alignment horizontal="right" vertical="center"/>
    </xf>
    <xf numFmtId="3" fontId="12" fillId="0" borderId="57" xfId="3" applyNumberFormat="1" applyBorder="1" applyAlignment="1">
      <alignment horizontal="right" vertical="center"/>
    </xf>
    <xf numFmtId="3" fontId="12" fillId="0" borderId="57" xfId="3" applyNumberFormat="1" applyFill="1" applyBorder="1" applyAlignment="1" applyProtection="1">
      <alignment horizontal="right" vertical="center"/>
      <protection locked="0"/>
    </xf>
    <xf numFmtId="3" fontId="37" fillId="0" borderId="56" xfId="3" applyNumberFormat="1" applyFont="1" applyFill="1" applyBorder="1" applyAlignment="1">
      <alignment horizontal="right" vertical="center"/>
    </xf>
    <xf numFmtId="0" fontId="36" fillId="11" borderId="66" xfId="3" applyFont="1" applyFill="1" applyBorder="1" applyAlignment="1">
      <alignment horizontal="left" vertical="center" indent="1"/>
    </xf>
    <xf numFmtId="0" fontId="30" fillId="11" borderId="66" xfId="3" applyFont="1" applyFill="1" applyBorder="1" applyAlignment="1">
      <alignment horizontal="center" vertical="center"/>
    </xf>
    <xf numFmtId="3" fontId="30" fillId="11" borderId="43" xfId="3" applyNumberFormat="1" applyFont="1" applyFill="1" applyBorder="1" applyAlignment="1">
      <alignment horizontal="center" vertical="center"/>
    </xf>
    <xf numFmtId="3" fontId="30" fillId="11" borderId="66" xfId="3" applyNumberFormat="1" applyFont="1" applyFill="1" applyBorder="1" applyAlignment="1">
      <alignment horizontal="right" vertical="center"/>
    </xf>
    <xf numFmtId="3" fontId="30" fillId="10" borderId="42" xfId="3" applyNumberFormat="1" applyFont="1" applyFill="1" applyBorder="1" applyAlignment="1">
      <alignment horizontal="right" vertical="center"/>
    </xf>
    <xf numFmtId="3" fontId="30" fillId="0" borderId="42" xfId="3" applyNumberFormat="1" applyFont="1" applyFill="1" applyBorder="1" applyAlignment="1">
      <alignment horizontal="right" vertical="center"/>
    </xf>
    <xf numFmtId="3" fontId="30" fillId="0" borderId="66" xfId="3" applyNumberFormat="1" applyFont="1" applyFill="1" applyBorder="1" applyAlignment="1">
      <alignment horizontal="right" vertical="center"/>
    </xf>
    <xf numFmtId="3" fontId="30" fillId="11" borderId="44" xfId="3" applyNumberFormat="1" applyFont="1" applyFill="1" applyBorder="1" applyAlignment="1">
      <alignment horizontal="right" vertical="center"/>
    </xf>
    <xf numFmtId="3" fontId="9" fillId="0" borderId="66" xfId="3" applyNumberFormat="1" applyFont="1" applyBorder="1" applyAlignment="1">
      <alignment horizontal="right" vertical="center"/>
    </xf>
    <xf numFmtId="3" fontId="12" fillId="0" borderId="45" xfId="3" applyNumberFormat="1" applyFill="1" applyBorder="1" applyAlignment="1">
      <alignment horizontal="center" vertical="center"/>
    </xf>
    <xf numFmtId="3" fontId="37" fillId="0" borderId="20" xfId="3" applyNumberFormat="1" applyFont="1" applyFill="1" applyBorder="1" applyAlignment="1">
      <alignment horizontal="right" vertical="center"/>
    </xf>
    <xf numFmtId="3" fontId="12" fillId="0" borderId="19" xfId="3" applyNumberFormat="1" applyFill="1" applyBorder="1" applyAlignment="1" applyProtection="1">
      <alignment horizontal="right" vertical="center"/>
      <protection locked="0"/>
    </xf>
    <xf numFmtId="3" fontId="12" fillId="0" borderId="67" xfId="3" applyNumberFormat="1" applyFill="1" applyBorder="1" applyAlignment="1" applyProtection="1">
      <alignment horizontal="right" vertical="center"/>
      <protection locked="0"/>
    </xf>
    <xf numFmtId="3" fontId="12" fillId="0" borderId="68" xfId="3" applyNumberFormat="1" applyFill="1" applyBorder="1" applyAlignment="1" applyProtection="1">
      <alignment horizontal="right" vertical="center"/>
      <protection locked="0"/>
    </xf>
    <xf numFmtId="3" fontId="12" fillId="0" borderId="51" xfId="3" applyNumberFormat="1" applyBorder="1" applyAlignment="1">
      <alignment horizontal="right" vertical="center"/>
    </xf>
    <xf numFmtId="3" fontId="38" fillId="0" borderId="56" xfId="3" applyNumberFormat="1" applyFont="1" applyFill="1" applyBorder="1" applyAlignment="1">
      <alignment horizontal="right" vertical="center"/>
    </xf>
    <xf numFmtId="3" fontId="37" fillId="0" borderId="62" xfId="3" applyNumberFormat="1" applyFont="1" applyFill="1" applyBorder="1" applyAlignment="1">
      <alignment horizontal="right" vertical="center"/>
    </xf>
    <xf numFmtId="3" fontId="12" fillId="0" borderId="13" xfId="3" applyNumberFormat="1" applyFill="1" applyBorder="1" applyAlignment="1" applyProtection="1">
      <alignment horizontal="right" vertical="center"/>
      <protection locked="0"/>
    </xf>
    <xf numFmtId="3" fontId="12" fillId="0" borderId="12" xfId="3" applyNumberFormat="1" applyFill="1" applyBorder="1" applyAlignment="1" applyProtection="1">
      <alignment horizontal="right" vertical="center"/>
      <protection locked="0"/>
    </xf>
    <xf numFmtId="3" fontId="38" fillId="0" borderId="63" xfId="3" applyNumberFormat="1" applyFont="1" applyFill="1" applyBorder="1" applyAlignment="1">
      <alignment horizontal="right" vertical="center"/>
    </xf>
    <xf numFmtId="0" fontId="12" fillId="0" borderId="64" xfId="3" applyFont="1" applyBorder="1" applyAlignment="1">
      <alignment horizontal="center" vertical="center"/>
    </xf>
    <xf numFmtId="0" fontId="12" fillId="0" borderId="57" xfId="3" applyFont="1" applyBorder="1" applyAlignment="1">
      <alignment horizontal="center" vertical="center"/>
    </xf>
    <xf numFmtId="3" fontId="12" fillId="0" borderId="57" xfId="3" applyNumberFormat="1" applyBorder="1" applyAlignment="1">
      <alignment horizontal="center" vertical="center"/>
    </xf>
    <xf numFmtId="3" fontId="37" fillId="0" borderId="65" xfId="3" applyNumberFormat="1" applyFont="1" applyFill="1" applyBorder="1" applyAlignment="1">
      <alignment horizontal="right" vertical="center"/>
    </xf>
    <xf numFmtId="3" fontId="12" fillId="0" borderId="58" xfId="3" applyNumberFormat="1" applyFill="1" applyBorder="1" applyAlignment="1" applyProtection="1">
      <alignment horizontal="right" vertical="center"/>
      <protection locked="0"/>
    </xf>
    <xf numFmtId="3" fontId="12" fillId="0" borderId="69" xfId="3" applyNumberFormat="1" applyFill="1" applyBorder="1" applyAlignment="1" applyProtection="1">
      <alignment horizontal="right" vertical="center"/>
      <protection locked="0"/>
    </xf>
    <xf numFmtId="3" fontId="12" fillId="0" borderId="21" xfId="3" applyNumberFormat="1" applyFill="1" applyBorder="1" applyAlignment="1" applyProtection="1">
      <alignment horizontal="right" vertical="center"/>
      <protection locked="0"/>
    </xf>
    <xf numFmtId="3" fontId="30" fillId="11" borderId="59" xfId="3" applyNumberFormat="1" applyFont="1" applyFill="1" applyBorder="1" applyAlignment="1">
      <alignment horizontal="right" vertical="center"/>
    </xf>
    <xf numFmtId="3" fontId="12" fillId="0" borderId="61" xfId="3" applyNumberFormat="1" applyFont="1" applyBorder="1" applyAlignment="1">
      <alignment horizontal="right" vertical="center"/>
    </xf>
    <xf numFmtId="3" fontId="37" fillId="0" borderId="59" xfId="3" applyNumberFormat="1" applyFont="1" applyFill="1" applyBorder="1" applyAlignment="1">
      <alignment horizontal="right" vertical="center"/>
    </xf>
    <xf numFmtId="3" fontId="39" fillId="0" borderId="51" xfId="3" applyNumberFormat="1" applyFont="1" applyFill="1" applyBorder="1" applyAlignment="1">
      <alignment horizontal="center" vertical="center"/>
    </xf>
    <xf numFmtId="3" fontId="12" fillId="0" borderId="54" xfId="3" applyNumberFormat="1" applyFont="1" applyFill="1" applyBorder="1" applyAlignment="1">
      <alignment horizontal="right" vertical="center"/>
    </xf>
    <xf numFmtId="3" fontId="40" fillId="10" borderId="54" xfId="3" applyNumberFormat="1" applyFont="1" applyFill="1" applyBorder="1" applyAlignment="1" applyProtection="1">
      <alignment horizontal="right" vertical="center"/>
      <protection locked="0"/>
    </xf>
    <xf numFmtId="3" fontId="39" fillId="0" borderId="53" xfId="3" applyNumberFormat="1" applyFont="1" applyFill="1" applyBorder="1" applyAlignment="1" applyProtection="1">
      <alignment horizontal="right" vertical="center"/>
      <protection locked="0"/>
    </xf>
    <xf numFmtId="3" fontId="12" fillId="0" borderId="53" xfId="3" applyNumberFormat="1" applyFill="1" applyBorder="1" applyAlignment="1" applyProtection="1">
      <alignment horizontal="right" vertical="center"/>
      <protection locked="0"/>
    </xf>
    <xf numFmtId="3" fontId="40" fillId="11" borderId="55" xfId="3" applyNumberFormat="1" applyFont="1" applyFill="1" applyBorder="1" applyAlignment="1">
      <alignment horizontal="right" vertical="center"/>
    </xf>
    <xf numFmtId="165" fontId="40" fillId="11" borderId="53" xfId="3" applyNumberFormat="1" applyFont="1" applyFill="1" applyBorder="1" applyAlignment="1">
      <alignment horizontal="right" vertical="center"/>
    </xf>
    <xf numFmtId="3" fontId="12" fillId="0" borderId="53" xfId="3" applyNumberFormat="1" applyFont="1" applyBorder="1" applyAlignment="1">
      <alignment horizontal="right" vertical="center"/>
    </xf>
    <xf numFmtId="3" fontId="38" fillId="0" borderId="55" xfId="3" applyNumberFormat="1" applyFont="1" applyFill="1" applyBorder="1" applyAlignment="1">
      <alignment horizontal="right" vertical="center"/>
    </xf>
    <xf numFmtId="3" fontId="39" fillId="0" borderId="53" xfId="3" applyNumberFormat="1" applyFont="1" applyFill="1" applyBorder="1" applyAlignment="1">
      <alignment horizontal="right" vertical="center"/>
    </xf>
    <xf numFmtId="3" fontId="39" fillId="0" borderId="64" xfId="3" applyNumberFormat="1" applyFont="1" applyFill="1" applyBorder="1" applyAlignment="1">
      <alignment horizontal="center" vertical="center"/>
    </xf>
    <xf numFmtId="3" fontId="40" fillId="10" borderId="62" xfId="3" applyNumberFormat="1" applyFont="1" applyFill="1" applyBorder="1" applyAlignment="1" applyProtection="1">
      <alignment horizontal="right" vertical="center"/>
      <protection locked="0"/>
    </xf>
    <xf numFmtId="3" fontId="39" fillId="0" borderId="64" xfId="3" applyNumberFormat="1" applyFont="1" applyFill="1" applyBorder="1" applyAlignment="1" applyProtection="1">
      <alignment horizontal="right" vertical="center"/>
      <protection locked="0"/>
    </xf>
    <xf numFmtId="3" fontId="12" fillId="0" borderId="51" xfId="3" applyNumberFormat="1" applyFill="1" applyBorder="1" applyAlignment="1" applyProtection="1">
      <alignment horizontal="right" vertical="center"/>
      <protection locked="0"/>
    </xf>
    <xf numFmtId="3" fontId="40" fillId="11" borderId="63" xfId="3" applyNumberFormat="1" applyFont="1" applyFill="1" applyBorder="1" applyAlignment="1">
      <alignment horizontal="right" vertical="center"/>
    </xf>
    <xf numFmtId="165" fontId="40" fillId="11" borderId="64" xfId="3" applyNumberFormat="1" applyFont="1" applyFill="1" applyBorder="1" applyAlignment="1">
      <alignment horizontal="right" vertical="center"/>
    </xf>
    <xf numFmtId="3" fontId="39" fillId="0" borderId="64" xfId="3" applyNumberFormat="1" applyFont="1" applyFill="1" applyBorder="1" applyAlignment="1">
      <alignment horizontal="right" vertical="center"/>
    </xf>
    <xf numFmtId="0" fontId="12" fillId="0" borderId="57" xfId="3" applyBorder="1" applyAlignment="1">
      <alignment horizontal="center" vertical="center"/>
    </xf>
    <xf numFmtId="3" fontId="39" fillId="0" borderId="57" xfId="3" applyNumberFormat="1" applyFont="1" applyFill="1" applyBorder="1" applyAlignment="1">
      <alignment horizontal="center" vertical="center"/>
    </xf>
    <xf numFmtId="3" fontId="12" fillId="0" borderId="70" xfId="3" applyNumberFormat="1" applyFont="1" applyFill="1" applyBorder="1" applyAlignment="1">
      <alignment horizontal="right" vertical="center"/>
    </xf>
    <xf numFmtId="3" fontId="40" fillId="10" borderId="58" xfId="3" applyNumberFormat="1" applyFont="1" applyFill="1" applyBorder="1" applyAlignment="1" applyProtection="1">
      <alignment horizontal="right" vertical="center"/>
      <protection locked="0"/>
    </xf>
    <xf numFmtId="3" fontId="39" fillId="0" borderId="47" xfId="3" applyNumberFormat="1" applyFont="1" applyFill="1" applyBorder="1" applyAlignment="1" applyProtection="1">
      <alignment horizontal="right" vertical="center"/>
      <protection locked="0"/>
    </xf>
    <xf numFmtId="3" fontId="12" fillId="0" borderId="47" xfId="3" applyNumberFormat="1" applyFill="1" applyBorder="1" applyAlignment="1" applyProtection="1">
      <alignment horizontal="right" vertical="center"/>
      <protection locked="0"/>
    </xf>
    <xf numFmtId="3" fontId="12" fillId="0" borderId="70" xfId="3" applyNumberFormat="1" applyFill="1" applyBorder="1" applyAlignment="1" applyProtection="1">
      <alignment horizontal="right" vertical="center"/>
      <protection locked="0"/>
    </xf>
    <xf numFmtId="3" fontId="40" fillId="11" borderId="60" xfId="3" applyNumberFormat="1" applyFont="1" applyFill="1" applyBorder="1" applyAlignment="1">
      <alignment horizontal="right" vertical="center"/>
    </xf>
    <xf numFmtId="165" fontId="40" fillId="11" borderId="57" xfId="3" applyNumberFormat="1" applyFont="1" applyFill="1" applyBorder="1" applyAlignment="1">
      <alignment horizontal="right" vertical="center"/>
    </xf>
    <xf numFmtId="3" fontId="12" fillId="0" borderId="57" xfId="3" applyNumberFormat="1" applyFont="1" applyBorder="1" applyAlignment="1">
      <alignment horizontal="right" vertical="center"/>
    </xf>
    <xf numFmtId="3" fontId="38" fillId="0" borderId="60" xfId="3" applyNumberFormat="1" applyFont="1" applyFill="1" applyBorder="1" applyAlignment="1">
      <alignment horizontal="right" vertical="center"/>
    </xf>
    <xf numFmtId="3" fontId="39" fillId="0" borderId="57" xfId="3" applyNumberFormat="1" applyFont="1" applyFill="1" applyBorder="1" applyAlignment="1">
      <alignment horizontal="right" vertical="center"/>
    </xf>
    <xf numFmtId="3" fontId="41" fillId="0" borderId="51" xfId="3" applyNumberFormat="1" applyFont="1" applyFill="1" applyBorder="1" applyAlignment="1">
      <alignment horizontal="center" vertical="center"/>
    </xf>
    <xf numFmtId="3" fontId="40" fillId="10" borderId="19" xfId="3" applyNumberFormat="1" applyFont="1" applyFill="1" applyBorder="1" applyAlignment="1" applyProtection="1">
      <alignment horizontal="right" vertical="center"/>
      <protection locked="0"/>
    </xf>
    <xf numFmtId="3" fontId="39" fillId="0" borderId="51" xfId="3" applyNumberFormat="1" applyFont="1" applyFill="1" applyBorder="1" applyAlignment="1" applyProtection="1">
      <alignment horizontal="right" vertical="center"/>
      <protection locked="0"/>
    </xf>
    <xf numFmtId="3" fontId="12" fillId="0" borderId="71" xfId="3" applyNumberFormat="1" applyFill="1" applyBorder="1" applyAlignment="1" applyProtection="1">
      <alignment horizontal="right" vertical="center"/>
      <protection locked="0"/>
    </xf>
    <xf numFmtId="3" fontId="41" fillId="0" borderId="72" xfId="3" applyNumberFormat="1" applyFont="1" applyFill="1" applyBorder="1" applyAlignment="1">
      <alignment horizontal="right" vertical="center"/>
    </xf>
    <xf numFmtId="3" fontId="39" fillId="0" borderId="51" xfId="3" applyNumberFormat="1" applyFont="1" applyFill="1" applyBorder="1" applyAlignment="1">
      <alignment horizontal="right" vertical="center"/>
    </xf>
    <xf numFmtId="3" fontId="41" fillId="0" borderId="64" xfId="3" applyNumberFormat="1" applyFont="1" applyFill="1" applyBorder="1" applyAlignment="1">
      <alignment horizontal="center" vertical="center"/>
    </xf>
    <xf numFmtId="3" fontId="41" fillId="0" borderId="63" xfId="3" applyNumberFormat="1" applyFont="1" applyFill="1" applyBorder="1" applyAlignment="1">
      <alignment horizontal="right" vertical="center"/>
    </xf>
    <xf numFmtId="0" fontId="37" fillId="0" borderId="64" xfId="3" applyFont="1" applyBorder="1" applyAlignment="1">
      <alignment horizontal="center" vertical="center"/>
    </xf>
    <xf numFmtId="0" fontId="36" fillId="0" borderId="47" xfId="3" applyFont="1" applyBorder="1" applyAlignment="1">
      <alignment horizontal="left" vertical="center" indent="1"/>
    </xf>
    <xf numFmtId="0" fontId="12" fillId="0" borderId="61" xfId="3" applyBorder="1" applyAlignment="1">
      <alignment horizontal="center" vertical="center"/>
    </xf>
    <xf numFmtId="3" fontId="41" fillId="0" borderId="61" xfId="3" applyNumberFormat="1" applyFont="1" applyFill="1" applyBorder="1" applyAlignment="1">
      <alignment horizontal="center" vertical="center"/>
    </xf>
    <xf numFmtId="3" fontId="12" fillId="6" borderId="20" xfId="3" applyNumberFormat="1" applyFont="1" applyFill="1" applyBorder="1" applyAlignment="1">
      <alignment horizontal="right" vertical="center"/>
    </xf>
    <xf numFmtId="3" fontId="40" fillId="10" borderId="65" xfId="3" applyNumberFormat="1" applyFont="1" applyFill="1" applyBorder="1" applyAlignment="1" applyProtection="1">
      <alignment horizontal="right" vertical="center"/>
      <protection locked="0"/>
    </xf>
    <xf numFmtId="3" fontId="39" fillId="0" borderId="50" xfId="3" applyNumberFormat="1" applyFont="1" applyFill="1" applyBorder="1" applyAlignment="1" applyProtection="1">
      <alignment horizontal="right" vertical="center"/>
      <protection locked="0"/>
    </xf>
    <xf numFmtId="3" fontId="12" fillId="0" borderId="61" xfId="3" applyNumberFormat="1" applyBorder="1" applyAlignment="1">
      <alignment horizontal="right" vertical="center"/>
    </xf>
    <xf numFmtId="3" fontId="41" fillId="0" borderId="59" xfId="3" applyNumberFormat="1" applyFont="1" applyFill="1" applyBorder="1" applyAlignment="1">
      <alignment horizontal="right" vertical="center"/>
    </xf>
    <xf numFmtId="3" fontId="39" fillId="0" borderId="61" xfId="3" applyNumberFormat="1" applyFont="1" applyFill="1" applyBorder="1" applyAlignment="1">
      <alignment horizontal="right" vertical="center"/>
    </xf>
    <xf numFmtId="0" fontId="42" fillId="11" borderId="42" xfId="3" applyFont="1" applyFill="1" applyBorder="1" applyAlignment="1">
      <alignment horizontal="left" vertical="center" indent="1"/>
    </xf>
    <xf numFmtId="0" fontId="40" fillId="11" borderId="66" xfId="3" applyFont="1" applyFill="1" applyBorder="1" applyAlignment="1">
      <alignment horizontal="center" vertical="center"/>
    </xf>
    <xf numFmtId="3" fontId="40" fillId="11" borderId="66" xfId="3" applyNumberFormat="1" applyFont="1" applyFill="1" applyBorder="1" applyAlignment="1">
      <alignment horizontal="center" vertical="center"/>
    </xf>
    <xf numFmtId="3" fontId="40" fillId="11" borderId="42" xfId="3" applyNumberFormat="1" applyFont="1" applyFill="1" applyBorder="1" applyAlignment="1">
      <alignment horizontal="right" vertical="center"/>
    </xf>
    <xf numFmtId="3" fontId="40" fillId="11" borderId="42" xfId="3" applyNumberFormat="1" applyFont="1" applyFill="1" applyBorder="1" applyAlignment="1" applyProtection="1">
      <alignment horizontal="right" vertical="center"/>
    </xf>
    <xf numFmtId="3" fontId="40" fillId="11" borderId="66" xfId="3" applyNumberFormat="1" applyFont="1" applyFill="1" applyBorder="1" applyAlignment="1">
      <alignment horizontal="right" vertical="center"/>
    </xf>
    <xf numFmtId="3" fontId="40" fillId="11" borderId="49" xfId="3" applyNumberFormat="1" applyFont="1" applyFill="1" applyBorder="1" applyAlignment="1">
      <alignment horizontal="right" vertical="center"/>
    </xf>
    <xf numFmtId="165" fontId="40" fillId="11" borderId="66" xfId="3" applyNumberFormat="1" applyFont="1" applyFill="1" applyBorder="1" applyAlignment="1">
      <alignment horizontal="right" vertical="center"/>
    </xf>
    <xf numFmtId="3" fontId="40" fillId="11" borderId="44" xfId="3" applyNumberFormat="1" applyFont="1" applyFill="1" applyBorder="1" applyAlignment="1">
      <alignment horizontal="right" vertical="center"/>
    </xf>
    <xf numFmtId="0" fontId="36" fillId="0" borderId="19" xfId="3" applyFont="1" applyBorder="1" applyAlignment="1">
      <alignment horizontal="left" vertical="center" indent="1"/>
    </xf>
    <xf numFmtId="3" fontId="12" fillId="0" borderId="19" xfId="3" applyNumberFormat="1" applyFont="1" applyFill="1" applyBorder="1" applyAlignment="1">
      <alignment horizontal="right" vertical="center"/>
    </xf>
    <xf numFmtId="3" fontId="12" fillId="0" borderId="18" xfId="3" applyNumberFormat="1" applyFill="1" applyBorder="1" applyAlignment="1" applyProtection="1">
      <alignment horizontal="right" vertical="center"/>
      <protection locked="0"/>
    </xf>
    <xf numFmtId="3" fontId="40" fillId="11" borderId="53" xfId="3" applyNumberFormat="1" applyFont="1" applyFill="1" applyBorder="1" applyAlignment="1">
      <alignment horizontal="right" vertical="center"/>
    </xf>
    <xf numFmtId="3" fontId="40" fillId="0" borderId="72" xfId="3" applyNumberFormat="1" applyFont="1" applyFill="1" applyBorder="1" applyAlignment="1">
      <alignment horizontal="right" vertical="center"/>
    </xf>
    <xf numFmtId="0" fontId="36" fillId="0" borderId="62" xfId="3" applyFont="1" applyBorder="1" applyAlignment="1">
      <alignment horizontal="left" vertical="center" indent="1"/>
    </xf>
    <xf numFmtId="3" fontId="40" fillId="11" borderId="64" xfId="3" applyNumberFormat="1" applyFont="1" applyFill="1" applyBorder="1" applyAlignment="1">
      <alignment horizontal="right" vertical="center"/>
    </xf>
    <xf numFmtId="0" fontId="36" fillId="0" borderId="20" xfId="3" applyFont="1" applyBorder="1" applyAlignment="1">
      <alignment horizontal="left" vertical="center" indent="1"/>
    </xf>
    <xf numFmtId="3" fontId="40" fillId="11" borderId="57" xfId="3" applyNumberFormat="1" applyFont="1" applyFill="1" applyBorder="1" applyAlignment="1">
      <alignment horizontal="right" vertical="center"/>
    </xf>
    <xf numFmtId="165" fontId="40" fillId="11" borderId="61" xfId="3" applyNumberFormat="1" applyFont="1" applyFill="1" applyBorder="1" applyAlignment="1">
      <alignment horizontal="right" vertical="center"/>
    </xf>
    <xf numFmtId="3" fontId="40" fillId="11" borderId="43" xfId="3" applyNumberFormat="1" applyFont="1" applyFill="1" applyBorder="1" applyAlignment="1">
      <alignment horizontal="right" vertical="center"/>
    </xf>
    <xf numFmtId="3" fontId="40" fillId="11" borderId="73" xfId="3" applyNumberFormat="1" applyFont="1" applyFill="1" applyBorder="1" applyAlignment="1">
      <alignment horizontal="right" vertical="center"/>
    </xf>
    <xf numFmtId="0" fontId="12" fillId="0" borderId="50" xfId="3" applyBorder="1" applyAlignment="1">
      <alignment vertical="center"/>
    </xf>
    <xf numFmtId="3" fontId="40" fillId="0" borderId="50" xfId="3" applyNumberFormat="1" applyFont="1" applyFill="1" applyBorder="1" applyAlignment="1">
      <alignment horizontal="center" vertical="center"/>
    </xf>
    <xf numFmtId="3" fontId="12" fillId="11" borderId="20" xfId="3" applyNumberFormat="1" applyFill="1" applyBorder="1" applyAlignment="1">
      <alignment horizontal="right" vertical="center"/>
    </xf>
    <xf numFmtId="3" fontId="40" fillId="0" borderId="70" xfId="3" applyNumberFormat="1" applyFont="1" applyFill="1" applyBorder="1" applyAlignment="1" applyProtection="1">
      <alignment horizontal="right" vertical="center"/>
      <protection locked="0"/>
    </xf>
    <xf numFmtId="3" fontId="12" fillId="0" borderId="50" xfId="3" applyNumberFormat="1" applyBorder="1" applyAlignment="1">
      <alignment horizontal="right" vertical="center"/>
    </xf>
    <xf numFmtId="3" fontId="12" fillId="0" borderId="0" xfId="3" applyNumberFormat="1" applyBorder="1" applyAlignment="1">
      <alignment horizontal="right" vertical="center"/>
    </xf>
    <xf numFmtId="3" fontId="12" fillId="11" borderId="45" xfId="3" applyNumberFormat="1" applyFill="1" applyBorder="1" applyAlignment="1" applyProtection="1">
      <alignment horizontal="right" vertical="center"/>
      <protection locked="0"/>
    </xf>
    <xf numFmtId="3" fontId="40" fillId="11" borderId="54" xfId="3" applyNumberFormat="1" applyFont="1" applyFill="1" applyBorder="1" applyAlignment="1">
      <alignment horizontal="right" vertical="center"/>
    </xf>
    <xf numFmtId="3" fontId="12" fillId="11" borderId="50" xfId="3" applyNumberFormat="1" applyFill="1" applyBorder="1" applyAlignment="1">
      <alignment horizontal="right" vertical="center"/>
    </xf>
    <xf numFmtId="3" fontId="40" fillId="0" borderId="44" xfId="3" applyNumberFormat="1" applyFont="1" applyFill="1" applyBorder="1" applyAlignment="1">
      <alignment horizontal="right" vertical="center"/>
    </xf>
    <xf numFmtId="0" fontId="42" fillId="11" borderId="52" xfId="3" applyFont="1" applyFill="1" applyBorder="1" applyAlignment="1">
      <alignment horizontal="left" vertical="center" indent="1"/>
    </xf>
    <xf numFmtId="0" fontId="12" fillId="0" borderId="0" xfId="3" applyFont="1" applyAlignment="1">
      <alignment horizontal="right" vertical="center"/>
    </xf>
    <xf numFmtId="0" fontId="42" fillId="11" borderId="70" xfId="3" applyFont="1" applyFill="1" applyBorder="1" applyAlignment="1">
      <alignment horizontal="left" vertical="center" indent="1"/>
    </xf>
    <xf numFmtId="0" fontId="40" fillId="11" borderId="47" xfId="3" applyFont="1" applyFill="1" applyBorder="1" applyAlignment="1">
      <alignment horizontal="center" vertical="center"/>
    </xf>
    <xf numFmtId="3" fontId="40" fillId="11" borderId="47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horizontal="left" vertical="center" indent="1"/>
    </xf>
    <xf numFmtId="0" fontId="42" fillId="0" borderId="0" xfId="3" applyFont="1" applyFill="1" applyBorder="1" applyAlignment="1">
      <alignment horizontal="left" vertical="center" indent="1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3" fontId="12" fillId="0" borderId="0" xfId="3" applyNumberFormat="1" applyFont="1" applyAlignment="1">
      <alignment vertical="center"/>
    </xf>
    <xf numFmtId="0" fontId="44" fillId="0" borderId="0" xfId="3" applyFont="1" applyAlignment="1">
      <alignment horizontal="left" vertical="center" indent="1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3" fontId="9" fillId="0" borderId="0" xfId="3" applyNumberFormat="1" applyFont="1" applyAlignment="1">
      <alignment vertical="center"/>
    </xf>
    <xf numFmtId="3" fontId="39" fillId="0" borderId="59" xfId="3" applyNumberFormat="1" applyFont="1" applyFill="1" applyBorder="1" applyAlignment="1">
      <alignment horizontal="right" vertical="center"/>
    </xf>
    <xf numFmtId="3" fontId="39" fillId="0" borderId="63" xfId="3" applyNumberFormat="1" applyFont="1" applyFill="1" applyBorder="1" applyAlignment="1">
      <alignment horizontal="right" vertical="center"/>
    </xf>
    <xf numFmtId="3" fontId="39" fillId="0" borderId="72" xfId="3" applyNumberFormat="1" applyFont="1" applyFill="1" applyBorder="1" applyAlignment="1">
      <alignment horizontal="right" vertical="center"/>
    </xf>
    <xf numFmtId="3" fontId="39" fillId="0" borderId="60" xfId="3" applyNumberFormat="1" applyFont="1" applyFill="1" applyBorder="1" applyAlignment="1">
      <alignment horizontal="right" vertical="center"/>
    </xf>
    <xf numFmtId="3" fontId="39" fillId="0" borderId="55" xfId="3" applyNumberFormat="1" applyFont="1" applyFill="1" applyBorder="1" applyAlignment="1">
      <alignment horizontal="right" vertical="center"/>
    </xf>
    <xf numFmtId="3" fontId="12" fillId="0" borderId="74" xfId="3" applyNumberFormat="1" applyFill="1" applyBorder="1" applyAlignment="1" applyProtection="1">
      <alignment horizontal="right" vertical="center"/>
      <protection locked="0"/>
    </xf>
    <xf numFmtId="4" fontId="9" fillId="0" borderId="65" xfId="3" applyNumberFormat="1" applyFont="1" applyFill="1" applyBorder="1" applyAlignment="1" applyProtection="1">
      <alignment horizontal="right" vertical="center"/>
      <protection locked="0"/>
    </xf>
    <xf numFmtId="0" fontId="12" fillId="0" borderId="0" xfId="3" applyFont="1" applyAlignment="1">
      <alignment horizontal="left" vertical="center" indent="1"/>
    </xf>
    <xf numFmtId="3" fontId="12" fillId="11" borderId="50" xfId="3" applyNumberFormat="1" applyFont="1" applyFill="1" applyBorder="1" applyAlignment="1">
      <alignment horizontal="right" vertical="center"/>
    </xf>
    <xf numFmtId="3" fontId="12" fillId="0" borderId="0" xfId="3" applyNumberFormat="1" applyFont="1" applyBorder="1" applyAlignment="1">
      <alignment horizontal="right" vertical="center"/>
    </xf>
    <xf numFmtId="3" fontId="12" fillId="11" borderId="45" xfId="3" applyNumberFormat="1" applyFont="1" applyFill="1" applyBorder="1" applyAlignment="1" applyProtection="1">
      <alignment horizontal="right" vertical="center"/>
      <protection locked="0"/>
    </xf>
    <xf numFmtId="3" fontId="12" fillId="0" borderId="50" xfId="3" applyNumberFormat="1" applyFont="1" applyBorder="1" applyAlignment="1">
      <alignment horizontal="right" vertical="center"/>
    </xf>
    <xf numFmtId="3" fontId="12" fillId="11" borderId="20" xfId="3" applyNumberFormat="1" applyFont="1" applyFill="1" applyBorder="1" applyAlignment="1">
      <alignment horizontal="right" vertical="center"/>
    </xf>
    <xf numFmtId="0" fontId="12" fillId="0" borderId="50" xfId="3" applyFont="1" applyBorder="1" applyAlignment="1">
      <alignment vertical="center"/>
    </xf>
    <xf numFmtId="3" fontId="12" fillId="0" borderId="71" xfId="3" applyNumberFormat="1" applyFont="1" applyFill="1" applyBorder="1" applyAlignment="1" applyProtection="1">
      <alignment horizontal="right" vertical="center"/>
      <protection locked="0"/>
    </xf>
    <xf numFmtId="3" fontId="12" fillId="0" borderId="51" xfId="3" applyNumberFormat="1" applyFont="1" applyFill="1" applyBorder="1" applyAlignment="1" applyProtection="1">
      <alignment horizontal="right" vertical="center"/>
      <protection locked="0"/>
    </xf>
    <xf numFmtId="3" fontId="12" fillId="0" borderId="51" xfId="3" applyNumberFormat="1" applyFont="1" applyBorder="1" applyAlignment="1">
      <alignment horizontal="right" vertical="center"/>
    </xf>
    <xf numFmtId="0" fontId="12" fillId="0" borderId="51" xfId="3" applyFont="1" applyBorder="1" applyAlignment="1">
      <alignment horizontal="center" vertical="center"/>
    </xf>
    <xf numFmtId="3" fontId="12" fillId="0" borderId="47" xfId="3" applyNumberFormat="1" applyFont="1" applyFill="1" applyBorder="1" applyAlignment="1" applyProtection="1">
      <alignment horizontal="right" vertical="center"/>
      <protection locked="0"/>
    </xf>
    <xf numFmtId="3" fontId="12" fillId="0" borderId="74" xfId="3" applyNumberFormat="1" applyFont="1" applyFill="1" applyBorder="1" applyAlignment="1" applyProtection="1">
      <alignment horizontal="right" vertical="center"/>
      <protection locked="0"/>
    </xf>
    <xf numFmtId="3" fontId="12" fillId="0" borderId="69" xfId="3" applyNumberFormat="1" applyFont="1" applyFill="1" applyBorder="1" applyAlignment="1" applyProtection="1">
      <alignment horizontal="right" vertical="center"/>
      <protection locked="0"/>
    </xf>
    <xf numFmtId="3" fontId="12" fillId="0" borderId="58" xfId="3" applyNumberFormat="1" applyFont="1" applyFill="1" applyBorder="1" applyAlignment="1" applyProtection="1">
      <alignment horizontal="right" vertical="center"/>
      <protection locked="0"/>
    </xf>
    <xf numFmtId="3" fontId="12" fillId="0" borderId="57" xfId="3" applyNumberFormat="1" applyFont="1" applyBorder="1" applyAlignment="1">
      <alignment horizontal="center" vertical="center"/>
    </xf>
    <xf numFmtId="3" fontId="12" fillId="0" borderId="12" xfId="3" applyNumberFormat="1" applyFont="1" applyFill="1" applyBorder="1" applyAlignment="1" applyProtection="1">
      <alignment horizontal="right" vertical="center"/>
      <protection locked="0"/>
    </xf>
    <xf numFmtId="3" fontId="12" fillId="0" borderId="13" xfId="3" applyNumberFormat="1" applyFont="1" applyFill="1" applyBorder="1" applyAlignment="1" applyProtection="1">
      <alignment horizontal="right" vertical="center"/>
      <protection locked="0"/>
    </xf>
    <xf numFmtId="3" fontId="12" fillId="0" borderId="62" xfId="3" applyNumberFormat="1" applyFont="1" applyFill="1" applyBorder="1" applyAlignment="1" applyProtection="1">
      <alignment horizontal="right" vertical="center"/>
      <protection locked="0"/>
    </xf>
    <xf numFmtId="3" fontId="12" fillId="0" borderId="64" xfId="3" applyNumberFormat="1" applyFont="1" applyBorder="1" applyAlignment="1">
      <alignment horizontal="center" vertical="center"/>
    </xf>
    <xf numFmtId="3" fontId="12" fillId="0" borderId="68" xfId="3" applyNumberFormat="1" applyFont="1" applyFill="1" applyBorder="1" applyAlignment="1" applyProtection="1">
      <alignment horizontal="right" vertical="center"/>
      <protection locked="0"/>
    </xf>
    <xf numFmtId="3" fontId="12" fillId="0" borderId="67" xfId="3" applyNumberFormat="1" applyFont="1" applyFill="1" applyBorder="1" applyAlignment="1" applyProtection="1">
      <alignment horizontal="right" vertical="center"/>
      <protection locked="0"/>
    </xf>
    <xf numFmtId="3" fontId="12" fillId="0" borderId="19" xfId="3" applyNumberFormat="1" applyFont="1" applyFill="1" applyBorder="1" applyAlignment="1" applyProtection="1">
      <alignment horizontal="right" vertical="center"/>
      <protection locked="0"/>
    </xf>
    <xf numFmtId="3" fontId="12" fillId="0" borderId="45" xfId="3" applyNumberFormat="1" applyFont="1" applyFill="1" applyBorder="1" applyAlignment="1">
      <alignment horizontal="center" vertical="center"/>
    </xf>
    <xf numFmtId="3" fontId="12" fillId="0" borderId="57" xfId="3" applyNumberFormat="1" applyFont="1" applyFill="1" applyBorder="1" applyAlignment="1" applyProtection="1">
      <alignment horizontal="right" vertical="center"/>
      <protection locked="0"/>
    </xf>
    <xf numFmtId="3" fontId="12" fillId="0" borderId="65" xfId="3" applyNumberFormat="1" applyFont="1" applyFill="1" applyBorder="1" applyAlignment="1" applyProtection="1">
      <alignment horizontal="right" vertical="center"/>
      <protection locked="0"/>
    </xf>
    <xf numFmtId="3" fontId="12" fillId="0" borderId="47" xfId="3" applyNumberFormat="1" applyFont="1" applyFill="1" applyBorder="1" applyAlignment="1">
      <alignment horizontal="center" vertical="center"/>
    </xf>
    <xf numFmtId="3" fontId="12" fillId="0" borderId="54" xfId="3" applyNumberFormat="1" applyFont="1" applyFill="1" applyBorder="1" applyAlignment="1" applyProtection="1">
      <alignment horizontal="right" vertical="center"/>
      <protection locked="0"/>
    </xf>
    <xf numFmtId="3" fontId="12" fillId="0" borderId="53" xfId="3" applyNumberFormat="1" applyFont="1" applyBorder="1" applyAlignment="1">
      <alignment horizontal="center" vertical="center"/>
    </xf>
    <xf numFmtId="164" fontId="12" fillId="0" borderId="57" xfId="3" applyNumberFormat="1" applyFont="1" applyBorder="1" applyAlignment="1">
      <alignment horizontal="center" vertical="center"/>
    </xf>
    <xf numFmtId="0" fontId="12" fillId="0" borderId="57" xfId="3" applyFont="1" applyBorder="1" applyAlignment="1">
      <alignment vertical="center"/>
    </xf>
    <xf numFmtId="164" fontId="12" fillId="0" borderId="45" xfId="3" applyNumberFormat="1" applyFont="1" applyFill="1" applyBorder="1" applyAlignment="1">
      <alignment horizontal="center" vertical="center"/>
    </xf>
    <xf numFmtId="0" fontId="12" fillId="0" borderId="51" xfId="3" applyFont="1" applyBorder="1" applyAlignment="1">
      <alignment vertical="center"/>
    </xf>
    <xf numFmtId="0" fontId="12" fillId="9" borderId="47" xfId="3" applyFont="1" applyFill="1" applyBorder="1" applyAlignment="1">
      <alignment horizontal="center" vertical="center"/>
    </xf>
    <xf numFmtId="0" fontId="12" fillId="9" borderId="45" xfId="3" applyFont="1" applyFill="1" applyBorder="1" applyAlignment="1">
      <alignment vertical="center"/>
    </xf>
    <xf numFmtId="0" fontId="46" fillId="0" borderId="0" xfId="3" applyFont="1" applyFill="1" applyBorder="1" applyAlignment="1">
      <alignment horizontal="left" vertical="center"/>
    </xf>
    <xf numFmtId="0" fontId="12" fillId="0" borderId="0" xfId="3" applyFont="1" applyBorder="1" applyAlignment="1">
      <alignment vertical="center"/>
    </xf>
    <xf numFmtId="0" fontId="12" fillId="0" borderId="0" xfId="3" applyFont="1" applyBorder="1" applyAlignment="1">
      <alignment horizontal="center" vertical="center"/>
    </xf>
    <xf numFmtId="3" fontId="30" fillId="0" borderId="59" xfId="3" applyNumberFormat="1" applyFont="1" applyFill="1" applyBorder="1" applyAlignment="1">
      <alignment horizontal="right" vertical="center"/>
    </xf>
    <xf numFmtId="4" fontId="12" fillId="0" borderId="61" xfId="3" applyNumberFormat="1" applyFill="1" applyBorder="1" applyAlignment="1" applyProtection="1">
      <alignment horizontal="right" vertical="center"/>
      <protection locked="0"/>
    </xf>
    <xf numFmtId="4" fontId="12" fillId="0" borderId="65" xfId="3" applyNumberFormat="1" applyFill="1" applyBorder="1" applyAlignment="1" applyProtection="1">
      <alignment horizontal="right" vertical="center"/>
      <protection locked="0"/>
    </xf>
    <xf numFmtId="4" fontId="12" fillId="0" borderId="58" xfId="3" applyNumberFormat="1" applyFill="1" applyBorder="1" applyAlignment="1" applyProtection="1">
      <alignment horizontal="right" vertical="center"/>
      <protection locked="0"/>
    </xf>
    <xf numFmtId="4" fontId="37" fillId="0" borderId="58" xfId="3" applyNumberFormat="1" applyFont="1" applyFill="1" applyBorder="1" applyAlignment="1">
      <alignment horizontal="right" vertical="center"/>
    </xf>
    <xf numFmtId="4" fontId="12" fillId="0" borderId="53" xfId="3" applyNumberFormat="1" applyFill="1" applyBorder="1" applyAlignment="1" applyProtection="1">
      <alignment horizontal="right" vertical="center"/>
      <protection locked="0"/>
    </xf>
    <xf numFmtId="4" fontId="12" fillId="0" borderId="54" xfId="3" applyNumberFormat="1" applyFill="1" applyBorder="1" applyAlignment="1" applyProtection="1">
      <alignment horizontal="right" vertical="center"/>
      <protection locked="0"/>
    </xf>
    <xf numFmtId="4" fontId="12" fillId="0" borderId="52" xfId="3" applyNumberFormat="1" applyBorder="1" applyAlignment="1">
      <alignment vertical="center"/>
    </xf>
    <xf numFmtId="0" fontId="47" fillId="0" borderId="0" xfId="6"/>
    <xf numFmtId="166" fontId="48" fillId="0" borderId="0" xfId="7" applyFont="1" applyAlignment="1">
      <alignment vertical="center"/>
    </xf>
    <xf numFmtId="167" fontId="48" fillId="0" borderId="0" xfId="7" applyNumberFormat="1" applyFont="1" applyAlignment="1">
      <alignment vertical="center"/>
    </xf>
    <xf numFmtId="166" fontId="48" fillId="0" borderId="0" xfId="7" applyFont="1" applyAlignment="1">
      <alignment horizontal="center" vertical="center"/>
    </xf>
    <xf numFmtId="166" fontId="48" fillId="0" borderId="0" xfId="7" applyFont="1" applyAlignment="1">
      <alignment horizontal="left" vertical="center" indent="1"/>
    </xf>
    <xf numFmtId="166" fontId="49" fillId="0" borderId="0" xfId="7" applyFont="1" applyAlignment="1">
      <alignment vertical="center"/>
    </xf>
    <xf numFmtId="167" fontId="49" fillId="0" borderId="0" xfId="7" applyNumberFormat="1" applyFont="1" applyAlignment="1">
      <alignment vertical="center"/>
    </xf>
    <xf numFmtId="166" fontId="49" fillId="0" borderId="0" xfId="7" applyFont="1" applyAlignment="1">
      <alignment horizontal="center" vertical="center"/>
    </xf>
    <xf numFmtId="166" fontId="50" fillId="0" borderId="0" xfId="7" applyFont="1" applyAlignment="1">
      <alignment horizontal="left" vertical="center" indent="1"/>
    </xf>
    <xf numFmtId="166" fontId="51" fillId="0" borderId="0" xfId="7" applyFont="1" applyFill="1" applyBorder="1" applyAlignment="1">
      <alignment horizontal="left" vertical="center" indent="1"/>
    </xf>
    <xf numFmtId="166" fontId="52" fillId="0" borderId="0" xfId="7" applyFont="1" applyFill="1" applyBorder="1" applyAlignment="1">
      <alignment horizontal="left" vertical="center" indent="1"/>
    </xf>
    <xf numFmtId="167" fontId="53" fillId="12" borderId="75" xfId="7" applyNumberFormat="1" applyFont="1" applyFill="1" applyBorder="1" applyAlignment="1">
      <alignment horizontal="right" vertical="center"/>
    </xf>
    <xf numFmtId="167" fontId="53" fillId="12" borderId="76" xfId="7" applyNumberFormat="1" applyFont="1" applyFill="1" applyBorder="1" applyAlignment="1">
      <alignment horizontal="right" vertical="center"/>
    </xf>
    <xf numFmtId="166" fontId="48" fillId="0" borderId="0" xfId="7" applyFont="1" applyAlignment="1">
      <alignment horizontal="right" vertical="center"/>
    </xf>
    <xf numFmtId="165" fontId="53" fillId="12" borderId="75" xfId="7" applyNumberFormat="1" applyFont="1" applyFill="1" applyBorder="1" applyAlignment="1">
      <alignment horizontal="right" vertical="center" shrinkToFit="1"/>
    </xf>
    <xf numFmtId="167" fontId="53" fillId="12" borderId="77" xfId="7" applyNumberFormat="1" applyFont="1" applyFill="1" applyBorder="1" applyAlignment="1">
      <alignment horizontal="right" vertical="center" shrinkToFit="1"/>
    </xf>
    <xf numFmtId="167" fontId="53" fillId="12" borderId="76" xfId="7" applyNumberFormat="1" applyFont="1" applyFill="1" applyBorder="1" applyAlignment="1">
      <alignment horizontal="right" vertical="center" shrinkToFit="1"/>
    </xf>
    <xf numFmtId="167" fontId="53" fillId="12" borderId="78" xfId="7" applyNumberFormat="1" applyFont="1" applyFill="1" applyBorder="1" applyAlignment="1">
      <alignment horizontal="right" vertical="center"/>
    </xf>
    <xf numFmtId="167" fontId="53" fillId="12" borderId="77" xfId="7" applyNumberFormat="1" applyFont="1" applyFill="1" applyBorder="1" applyAlignment="1">
      <alignment horizontal="right" vertical="center"/>
    </xf>
    <xf numFmtId="167" fontId="53" fillId="12" borderId="79" xfId="7" applyNumberFormat="1" applyFont="1" applyFill="1" applyBorder="1" applyAlignment="1">
      <alignment horizontal="center" vertical="center"/>
    </xf>
    <xf numFmtId="166" fontId="53" fillId="12" borderId="79" xfId="7" applyFont="1" applyFill="1" applyBorder="1" applyAlignment="1">
      <alignment horizontal="center" vertical="center"/>
    </xf>
    <xf numFmtId="166" fontId="51" fillId="12" borderId="80" xfId="7" applyFont="1" applyFill="1" applyBorder="1" applyAlignment="1">
      <alignment horizontal="left" vertical="center" indent="1"/>
    </xf>
    <xf numFmtId="167" fontId="53" fillId="12" borderId="75" xfId="7" applyNumberFormat="1" applyFont="1" applyFill="1" applyBorder="1" applyAlignment="1">
      <alignment horizontal="center" vertical="center"/>
    </xf>
    <xf numFmtId="166" fontId="53" fillId="12" borderId="75" xfId="7" applyFont="1" applyFill="1" applyBorder="1" applyAlignment="1">
      <alignment horizontal="center" vertical="center"/>
    </xf>
    <xf numFmtId="166" fontId="51" fillId="12" borderId="77" xfId="7" applyFont="1" applyFill="1" applyBorder="1" applyAlignment="1">
      <alignment horizontal="left" vertical="center" indent="1"/>
    </xf>
    <xf numFmtId="166" fontId="51" fillId="12" borderId="81" xfId="7" applyFont="1" applyFill="1" applyBorder="1" applyAlignment="1">
      <alignment horizontal="left" vertical="center" indent="1"/>
    </xf>
    <xf numFmtId="167" fontId="53" fillId="0" borderId="76" xfId="7" applyNumberFormat="1" applyFont="1" applyFill="1" applyBorder="1" applyAlignment="1">
      <alignment horizontal="right" vertical="center"/>
    </xf>
    <xf numFmtId="167" fontId="48" fillId="12" borderId="82" xfId="7" applyNumberFormat="1" applyFont="1" applyFill="1" applyBorder="1" applyAlignment="1">
      <alignment horizontal="right" vertical="center"/>
    </xf>
    <xf numFmtId="167" fontId="48" fillId="0" borderId="0" xfId="7" applyNumberFormat="1" applyFont="1" applyBorder="1" applyAlignment="1">
      <alignment horizontal="right" vertical="center" shrinkToFit="1"/>
    </xf>
    <xf numFmtId="167" fontId="48" fillId="12" borderId="83" xfId="7" applyNumberFormat="1" applyFont="1" applyFill="1" applyBorder="1" applyAlignment="1" applyProtection="1">
      <alignment horizontal="right" vertical="center"/>
      <protection locked="0"/>
    </xf>
    <xf numFmtId="167" fontId="48" fillId="0" borderId="0" xfId="7" applyNumberFormat="1" applyFont="1" applyBorder="1" applyAlignment="1">
      <alignment horizontal="right" vertical="center"/>
    </xf>
    <xf numFmtId="167" fontId="48" fillId="0" borderId="82" xfId="7" applyNumberFormat="1" applyFont="1" applyBorder="1" applyAlignment="1">
      <alignment horizontal="right" vertical="center"/>
    </xf>
    <xf numFmtId="167" fontId="53" fillId="0" borderId="80" xfId="7" applyNumberFormat="1" applyFont="1" applyFill="1" applyBorder="1" applyAlignment="1" applyProtection="1">
      <alignment horizontal="right" vertical="center"/>
      <protection locked="0"/>
    </xf>
    <xf numFmtId="167" fontId="48" fillId="12" borderId="84" xfId="7" applyNumberFormat="1" applyFont="1" applyFill="1" applyBorder="1" applyAlignment="1">
      <alignment horizontal="right" vertical="center"/>
    </xf>
    <xf numFmtId="167" fontId="53" fillId="0" borderId="82" xfId="7" applyNumberFormat="1" applyFont="1" applyFill="1" applyBorder="1" applyAlignment="1">
      <alignment horizontal="center" vertical="center"/>
    </xf>
    <xf numFmtId="166" fontId="48" fillId="0" borderId="82" xfId="7" applyFont="1" applyBorder="1" applyAlignment="1">
      <alignment vertical="center"/>
    </xf>
    <xf numFmtId="166" fontId="54" fillId="0" borderId="84" xfId="7" applyFont="1" applyBorder="1" applyAlignment="1">
      <alignment horizontal="left" vertical="center" indent="1"/>
    </xf>
    <xf numFmtId="167" fontId="53" fillId="12" borderId="75" xfId="7" applyNumberFormat="1" applyFont="1" applyFill="1" applyBorder="1" applyAlignment="1">
      <alignment horizontal="right" vertical="center" shrinkToFit="1"/>
    </xf>
    <xf numFmtId="167" fontId="53" fillId="12" borderId="77" xfId="7" applyNumberFormat="1" applyFont="1" applyFill="1" applyBorder="1" applyAlignment="1" applyProtection="1">
      <alignment horizontal="right" vertical="center"/>
    </xf>
    <xf numFmtId="167" fontId="53" fillId="0" borderId="83" xfId="7" applyNumberFormat="1" applyFont="1" applyFill="1" applyBorder="1" applyAlignment="1">
      <alignment horizontal="right" vertical="center"/>
    </xf>
    <xf numFmtId="167" fontId="55" fillId="0" borderId="85" xfId="7" applyNumberFormat="1" applyFont="1" applyFill="1" applyBorder="1" applyAlignment="1">
      <alignment horizontal="right" vertical="center"/>
    </xf>
    <xf numFmtId="167" fontId="48" fillId="0" borderId="83" xfId="7" applyNumberFormat="1" applyFont="1" applyBorder="1" applyAlignment="1">
      <alignment horizontal="right" vertical="center"/>
    </xf>
    <xf numFmtId="165" fontId="53" fillId="12" borderId="83" xfId="7" applyNumberFormat="1" applyFont="1" applyFill="1" applyBorder="1" applyAlignment="1">
      <alignment horizontal="right" vertical="center" shrinkToFit="1"/>
    </xf>
    <xf numFmtId="167" fontId="48" fillId="0" borderId="86" xfId="7" applyNumberFormat="1" applyFont="1" applyFill="1" applyBorder="1" applyAlignment="1" applyProtection="1">
      <alignment horizontal="right" vertical="center" shrinkToFit="1"/>
      <protection locked="0"/>
    </xf>
    <xf numFmtId="167" fontId="48" fillId="0" borderId="79" xfId="7" applyNumberFormat="1" applyFont="1" applyFill="1" applyBorder="1" applyAlignment="1" applyProtection="1">
      <alignment horizontal="right" vertical="center"/>
      <protection locked="0"/>
    </xf>
    <xf numFmtId="167" fontId="48" fillId="0" borderId="86" xfId="7" applyNumberFormat="1" applyFont="1" applyFill="1" applyBorder="1" applyAlignment="1" applyProtection="1">
      <alignment horizontal="right" vertical="center"/>
      <protection locked="0"/>
    </xf>
    <xf numFmtId="167" fontId="55" fillId="0" borderId="82" xfId="7" applyNumberFormat="1" applyFont="1" applyFill="1" applyBorder="1" applyAlignment="1" applyProtection="1">
      <alignment horizontal="right" vertical="center"/>
      <protection locked="0"/>
    </xf>
    <xf numFmtId="167" fontId="53" fillId="13" borderId="81" xfId="7" applyNumberFormat="1" applyFont="1" applyFill="1" applyBorder="1" applyAlignment="1" applyProtection="1">
      <alignment horizontal="right" vertical="center"/>
      <protection locked="0"/>
    </xf>
    <xf numFmtId="167" fontId="48" fillId="0" borderId="84" xfId="7" applyNumberFormat="1" applyFont="1" applyFill="1" applyBorder="1" applyAlignment="1">
      <alignment horizontal="right" vertical="center"/>
    </xf>
    <xf numFmtId="167" fontId="56" fillId="0" borderId="83" xfId="7" applyNumberFormat="1" applyFont="1" applyFill="1" applyBorder="1" applyAlignment="1">
      <alignment horizontal="center" vertical="center"/>
    </xf>
    <xf numFmtId="166" fontId="48" fillId="0" borderId="83" xfId="7" applyFont="1" applyBorder="1" applyAlignment="1">
      <alignment horizontal="center" vertical="center"/>
    </xf>
    <xf numFmtId="167" fontId="53" fillId="0" borderId="75" xfId="7" applyNumberFormat="1" applyFont="1" applyFill="1" applyBorder="1" applyAlignment="1">
      <alignment horizontal="right" vertical="center"/>
    </xf>
    <xf numFmtId="167" fontId="55" fillId="0" borderId="76" xfId="7" applyNumberFormat="1" applyFont="1" applyFill="1" applyBorder="1" applyAlignment="1">
      <alignment horizontal="right" vertical="center"/>
    </xf>
    <xf numFmtId="167" fontId="48" fillId="0" borderId="75" xfId="7" applyNumberFormat="1" applyFont="1" applyBorder="1" applyAlignment="1">
      <alignment horizontal="right" vertical="center"/>
    </xf>
    <xf numFmtId="167" fontId="55" fillId="0" borderId="75" xfId="7" applyNumberFormat="1" applyFont="1" applyFill="1" applyBorder="1" applyAlignment="1" applyProtection="1">
      <alignment horizontal="right" vertical="center"/>
      <protection locked="0"/>
    </xf>
    <xf numFmtId="167" fontId="53" fillId="13" borderId="77" xfId="7" applyNumberFormat="1" applyFont="1" applyFill="1" applyBorder="1" applyAlignment="1" applyProtection="1">
      <alignment horizontal="right" vertical="center"/>
      <protection locked="0"/>
    </xf>
    <xf numFmtId="167" fontId="48" fillId="0" borderId="77" xfId="7" applyNumberFormat="1" applyFont="1" applyFill="1" applyBorder="1" applyAlignment="1">
      <alignment horizontal="right" vertical="center"/>
    </xf>
    <xf numFmtId="167" fontId="56" fillId="0" borderId="75" xfId="7" applyNumberFormat="1" applyFont="1" applyFill="1" applyBorder="1" applyAlignment="1">
      <alignment horizontal="center" vertical="center"/>
    </xf>
    <xf numFmtId="166" fontId="48" fillId="0" borderId="75" xfId="7" applyFont="1" applyBorder="1" applyAlignment="1">
      <alignment horizontal="center" vertical="center"/>
    </xf>
    <xf numFmtId="166" fontId="54" fillId="0" borderId="77" xfId="7" applyFont="1" applyBorder="1" applyAlignment="1">
      <alignment horizontal="left" vertical="center" indent="1"/>
    </xf>
    <xf numFmtId="167" fontId="53" fillId="0" borderId="79" xfId="7" applyNumberFormat="1" applyFont="1" applyFill="1" applyBorder="1" applyAlignment="1">
      <alignment horizontal="right" vertical="center"/>
    </xf>
    <xf numFmtId="167" fontId="55" fillId="0" borderId="87" xfId="7" applyNumberFormat="1" applyFont="1" applyFill="1" applyBorder="1" applyAlignment="1">
      <alignment horizontal="right" vertical="center"/>
    </xf>
    <xf numFmtId="167" fontId="48" fillId="0" borderId="79" xfId="7" applyNumberFormat="1" applyFont="1" applyBorder="1" applyAlignment="1">
      <alignment horizontal="right" vertical="center"/>
    </xf>
    <xf numFmtId="167" fontId="53" fillId="13" borderId="80" xfId="7" applyNumberFormat="1" applyFont="1" applyFill="1" applyBorder="1" applyAlignment="1" applyProtection="1">
      <alignment horizontal="right" vertical="center"/>
      <protection locked="0"/>
    </xf>
    <xf numFmtId="167" fontId="48" fillId="0" borderId="80" xfId="7" applyNumberFormat="1" applyFont="1" applyFill="1" applyBorder="1" applyAlignment="1">
      <alignment horizontal="right" vertical="center"/>
    </xf>
    <xf numFmtId="167" fontId="56" fillId="0" borderId="79" xfId="7" applyNumberFormat="1" applyFont="1" applyFill="1" applyBorder="1" applyAlignment="1">
      <alignment horizontal="center" vertical="center"/>
    </xf>
    <xf numFmtId="166" fontId="48" fillId="0" borderId="79" xfId="7" applyFont="1" applyBorder="1" applyAlignment="1">
      <alignment horizontal="center" vertical="center"/>
    </xf>
    <xf numFmtId="166" fontId="54" fillId="0" borderId="80" xfId="7" applyFont="1" applyBorder="1" applyAlignment="1">
      <alignment horizontal="left" vertical="center" indent="1"/>
    </xf>
    <xf numFmtId="167" fontId="53" fillId="12" borderId="77" xfId="7" applyNumberFormat="1" applyFont="1" applyFill="1" applyBorder="1" applyAlignment="1" applyProtection="1">
      <alignment horizontal="right" vertical="center" shrinkToFit="1"/>
    </xf>
    <xf numFmtId="167" fontId="48" fillId="14" borderId="84" xfId="7" applyNumberFormat="1" applyFont="1" applyFill="1" applyBorder="1" applyAlignment="1">
      <alignment horizontal="right" vertical="center"/>
    </xf>
    <xf numFmtId="166" fontId="54" fillId="0" borderId="79" xfId="7" applyFont="1" applyBorder="1" applyAlignment="1">
      <alignment horizontal="left" vertical="center" indent="1"/>
    </xf>
    <xf numFmtId="166" fontId="54" fillId="0" borderId="75" xfId="7" applyFont="1" applyBorder="1" applyAlignment="1">
      <alignment horizontal="left" vertical="center" indent="1"/>
    </xf>
    <xf numFmtId="166" fontId="57" fillId="0" borderId="75" xfId="7" applyFont="1" applyBorder="1" applyAlignment="1">
      <alignment horizontal="center" vertical="center"/>
    </xf>
    <xf numFmtId="167" fontId="55" fillId="0" borderId="79" xfId="7" applyNumberFormat="1" applyFont="1" applyFill="1" applyBorder="1" applyAlignment="1" applyProtection="1">
      <alignment horizontal="right" vertical="center"/>
      <protection locked="0"/>
    </xf>
    <xf numFmtId="167" fontId="48" fillId="0" borderId="79" xfId="7" applyNumberFormat="1" applyFont="1" applyFill="1" applyBorder="1" applyAlignment="1" applyProtection="1">
      <alignment horizontal="right" vertical="center" shrinkToFit="1"/>
      <protection locked="0"/>
    </xf>
    <xf numFmtId="167" fontId="55" fillId="0" borderId="75" xfId="7" applyNumberFormat="1" applyFont="1" applyFill="1" applyBorder="1" applyAlignment="1">
      <alignment horizontal="center" vertical="center"/>
    </xf>
    <xf numFmtId="167" fontId="48" fillId="0" borderId="75" xfId="7" applyNumberFormat="1" applyFont="1" applyFill="1" applyBorder="1" applyAlignment="1" applyProtection="1">
      <alignment horizontal="right" vertical="center" shrinkToFit="1"/>
      <protection locked="0"/>
    </xf>
    <xf numFmtId="167" fontId="48" fillId="0" borderId="75" xfId="7" applyNumberFormat="1" applyFont="1" applyFill="1" applyBorder="1" applyAlignment="1" applyProtection="1">
      <alignment horizontal="right" vertical="center"/>
      <protection locked="0"/>
    </xf>
    <xf numFmtId="167" fontId="55" fillId="0" borderId="79" xfId="7" applyNumberFormat="1" applyFont="1" applyFill="1" applyBorder="1" applyAlignment="1">
      <alignment horizontal="center" vertical="center"/>
    </xf>
    <xf numFmtId="167" fontId="58" fillId="0" borderId="85" xfId="7" applyNumberFormat="1" applyFont="1" applyFill="1" applyBorder="1" applyAlignment="1">
      <alignment horizontal="right" vertical="center"/>
    </xf>
    <xf numFmtId="167" fontId="57" fillId="0" borderId="85" xfId="7" applyNumberFormat="1" applyFont="1" applyFill="1" applyBorder="1" applyAlignment="1">
      <alignment horizontal="right" vertical="center"/>
    </xf>
    <xf numFmtId="167" fontId="58" fillId="12" borderId="85" xfId="7" applyNumberFormat="1" applyFont="1" applyFill="1" applyBorder="1" applyAlignment="1">
      <alignment horizontal="right" vertical="center" shrinkToFit="1"/>
    </xf>
    <xf numFmtId="167" fontId="48" fillId="0" borderId="77" xfId="7" applyNumberFormat="1" applyFont="1" applyFill="1" applyBorder="1" applyAlignment="1" applyProtection="1">
      <alignment horizontal="right" vertical="center"/>
      <protection locked="0"/>
    </xf>
    <xf numFmtId="167" fontId="57" fillId="0" borderId="81" xfId="7" applyNumberFormat="1" applyFont="1" applyFill="1" applyBorder="1" applyAlignment="1">
      <alignment horizontal="right" vertical="center"/>
    </xf>
    <xf numFmtId="167" fontId="58" fillId="13" borderId="81" xfId="7" applyNumberFormat="1" applyFont="1" applyFill="1" applyBorder="1" applyAlignment="1">
      <alignment horizontal="right" vertical="center"/>
    </xf>
    <xf numFmtId="167" fontId="48" fillId="0" borderId="75" xfId="7" applyNumberFormat="1" applyFont="1" applyBorder="1" applyAlignment="1">
      <alignment horizontal="center" vertical="center"/>
    </xf>
    <xf numFmtId="167" fontId="58" fillId="0" borderId="76" xfId="7" applyNumberFormat="1" applyFont="1" applyFill="1" applyBorder="1" applyAlignment="1">
      <alignment horizontal="right" vertical="center"/>
    </xf>
    <xf numFmtId="167" fontId="57" fillId="0" borderId="76" xfId="7" applyNumberFormat="1" applyFont="1" applyFill="1" applyBorder="1" applyAlignment="1">
      <alignment horizontal="right" vertical="center"/>
    </xf>
    <xf numFmtId="167" fontId="58" fillId="12" borderId="76" xfId="7" applyNumberFormat="1" applyFont="1" applyFill="1" applyBorder="1" applyAlignment="1">
      <alignment horizontal="right" vertical="center" shrinkToFit="1"/>
    </xf>
    <xf numFmtId="167" fontId="57" fillId="0" borderId="77" xfId="7" applyNumberFormat="1" applyFont="1" applyFill="1" applyBorder="1" applyAlignment="1">
      <alignment horizontal="right" vertical="center"/>
    </xf>
    <xf numFmtId="167" fontId="58" fillId="13" borderId="77" xfId="7" applyNumberFormat="1" applyFont="1" applyFill="1" applyBorder="1" applyAlignment="1">
      <alignment horizontal="right" vertical="center"/>
    </xf>
    <xf numFmtId="167" fontId="58" fillId="0" borderId="88" xfId="7" applyNumberFormat="1" applyFont="1" applyFill="1" applyBorder="1" applyAlignment="1">
      <alignment horizontal="right" vertical="center"/>
    </xf>
    <xf numFmtId="167" fontId="57" fillId="0" borderId="88" xfId="7" applyNumberFormat="1" applyFont="1" applyFill="1" applyBorder="1" applyAlignment="1">
      <alignment horizontal="right" vertical="center"/>
    </xf>
    <xf numFmtId="167" fontId="58" fillId="12" borderId="88" xfId="7" applyNumberFormat="1" applyFont="1" applyFill="1" applyBorder="1" applyAlignment="1">
      <alignment horizontal="right" vertical="center" shrinkToFit="1"/>
    </xf>
    <xf numFmtId="167" fontId="48" fillId="0" borderId="80" xfId="7" applyNumberFormat="1" applyFont="1" applyFill="1" applyBorder="1" applyAlignment="1" applyProtection="1">
      <alignment horizontal="right" vertical="center"/>
      <protection locked="0"/>
    </xf>
    <xf numFmtId="167" fontId="57" fillId="0" borderId="84" xfId="7" applyNumberFormat="1" applyFont="1" applyFill="1" applyBorder="1" applyAlignment="1">
      <alignment horizontal="right" vertical="center"/>
    </xf>
    <xf numFmtId="167" fontId="58" fillId="13" borderId="80" xfId="7" applyNumberFormat="1" applyFont="1" applyFill="1" applyBorder="1" applyAlignment="1">
      <alignment horizontal="right" vertical="center"/>
    </xf>
    <xf numFmtId="167" fontId="48" fillId="0" borderId="83" xfId="7" applyNumberFormat="1" applyFont="1" applyFill="1" applyBorder="1" applyAlignment="1">
      <alignment horizontal="center" vertical="center"/>
    </xf>
    <xf numFmtId="166" fontId="54" fillId="0" borderId="82" xfId="7" applyFont="1" applyBorder="1" applyAlignment="1">
      <alignment horizontal="left" vertical="center" indent="1"/>
    </xf>
    <xf numFmtId="167" fontId="49" fillId="0" borderId="75" xfId="7" applyNumberFormat="1" applyFont="1" applyBorder="1" applyAlignment="1">
      <alignment horizontal="right" vertical="center"/>
    </xf>
    <xf numFmtId="167" fontId="58" fillId="0" borderId="75" xfId="7" applyNumberFormat="1" applyFont="1" applyFill="1" applyBorder="1" applyAlignment="1">
      <alignment horizontal="right" vertical="center" shrinkToFit="1"/>
    </xf>
    <xf numFmtId="167" fontId="58" fillId="0" borderId="77" xfId="7" applyNumberFormat="1" applyFont="1" applyFill="1" applyBorder="1" applyAlignment="1">
      <alignment horizontal="right" vertical="center"/>
    </xf>
    <xf numFmtId="167" fontId="58" fillId="12" borderId="75" xfId="7" applyNumberFormat="1" applyFont="1" applyFill="1" applyBorder="1" applyAlignment="1">
      <alignment horizontal="right" vertical="center"/>
    </xf>
    <xf numFmtId="167" fontId="58" fillId="12" borderId="78" xfId="7" applyNumberFormat="1" applyFont="1" applyFill="1" applyBorder="1" applyAlignment="1">
      <alignment horizontal="center" vertical="center"/>
    </xf>
    <xf numFmtId="166" fontId="58" fillId="12" borderId="75" xfId="7" applyFont="1" applyFill="1" applyBorder="1" applyAlignment="1">
      <alignment horizontal="center" vertical="center"/>
    </xf>
    <xf numFmtId="166" fontId="54" fillId="12" borderId="75" xfId="7" applyFont="1" applyFill="1" applyBorder="1" applyAlignment="1">
      <alignment horizontal="left" vertical="center" indent="1"/>
    </xf>
    <xf numFmtId="167" fontId="48" fillId="0" borderId="81" xfId="7" applyNumberFormat="1" applyFont="1" applyFill="1" applyBorder="1" applyAlignment="1" applyProtection="1">
      <alignment horizontal="right" vertical="center"/>
      <protection locked="0"/>
    </xf>
    <xf numFmtId="167" fontId="57" fillId="0" borderId="80" xfId="7" applyNumberFormat="1" applyFont="1" applyFill="1" applyBorder="1" applyAlignment="1">
      <alignment horizontal="right" vertical="center"/>
    </xf>
    <xf numFmtId="167" fontId="48" fillId="0" borderId="79" xfId="7" applyNumberFormat="1" applyFont="1" applyFill="1" applyBorder="1" applyAlignment="1">
      <alignment horizontal="center" vertical="center"/>
    </xf>
    <xf numFmtId="168" fontId="58" fillId="0" borderId="76" xfId="7" applyNumberFormat="1" applyFont="1" applyFill="1" applyBorder="1" applyAlignment="1">
      <alignment horizontal="right" vertical="center"/>
    </xf>
    <xf numFmtId="168" fontId="49" fillId="0" borderId="83" xfId="7" applyNumberFormat="1" applyFont="1" applyBorder="1" applyAlignment="1">
      <alignment horizontal="right" vertical="center"/>
    </xf>
    <xf numFmtId="164" fontId="58" fillId="12" borderId="76" xfId="7" applyNumberFormat="1" applyFont="1" applyFill="1" applyBorder="1" applyAlignment="1">
      <alignment horizontal="right" vertical="center" shrinkToFit="1"/>
    </xf>
    <xf numFmtId="168" fontId="48" fillId="0" borderId="83" xfId="7" applyNumberFormat="1" applyFont="1" applyFill="1" applyBorder="1" applyAlignment="1" applyProtection="1">
      <alignment horizontal="right" vertical="center" shrinkToFit="1"/>
      <protection locked="0"/>
    </xf>
    <xf numFmtId="168" fontId="48" fillId="0" borderId="81" xfId="7" applyNumberFormat="1" applyFont="1" applyFill="1" applyBorder="1" applyAlignment="1" applyProtection="1">
      <alignment horizontal="right" vertical="center"/>
      <protection locked="0"/>
    </xf>
    <xf numFmtId="168" fontId="48" fillId="0" borderId="77" xfId="7" applyNumberFormat="1" applyFont="1" applyFill="1" applyBorder="1" applyAlignment="1" applyProtection="1">
      <alignment horizontal="right" vertical="center"/>
      <protection locked="0"/>
    </xf>
    <xf numFmtId="168" fontId="57" fillId="0" borderId="77" xfId="7" applyNumberFormat="1" applyFont="1" applyFill="1" applyBorder="1" applyAlignment="1">
      <alignment horizontal="right" vertical="center"/>
    </xf>
    <xf numFmtId="168" fontId="58" fillId="13" borderId="75" xfId="7" applyNumberFormat="1" applyFont="1" applyFill="1" applyBorder="1" applyAlignment="1">
      <alignment horizontal="right" vertical="center"/>
    </xf>
    <xf numFmtId="168" fontId="48" fillId="0" borderId="77" xfId="7" applyNumberFormat="1" applyFont="1" applyFill="1" applyBorder="1" applyAlignment="1">
      <alignment horizontal="right" vertical="center"/>
    </xf>
    <xf numFmtId="164" fontId="48" fillId="0" borderId="75" xfId="7" applyNumberFormat="1" applyFont="1" applyBorder="1" applyAlignment="1">
      <alignment horizontal="center" vertical="center"/>
    </xf>
    <xf numFmtId="166" fontId="48" fillId="0" borderId="75" xfId="7" applyFont="1" applyBorder="1" applyAlignment="1">
      <alignment vertical="center"/>
    </xf>
    <xf numFmtId="168" fontId="58" fillId="0" borderId="85" xfId="7" applyNumberFormat="1" applyFont="1" applyFill="1" applyBorder="1" applyAlignment="1">
      <alignment horizontal="right" vertical="center"/>
    </xf>
    <xf numFmtId="168" fontId="49" fillId="0" borderId="75" xfId="7" applyNumberFormat="1" applyFont="1" applyBorder="1" applyAlignment="1">
      <alignment horizontal="right" vertical="center"/>
    </xf>
    <xf numFmtId="164" fontId="58" fillId="12" borderId="88" xfId="7" applyNumberFormat="1" applyFont="1" applyFill="1" applyBorder="1" applyAlignment="1">
      <alignment horizontal="right" vertical="center" shrinkToFit="1"/>
    </xf>
    <xf numFmtId="168" fontId="48" fillId="0" borderId="75" xfId="7" applyNumberFormat="1" applyFont="1" applyFill="1" applyBorder="1" applyAlignment="1" applyProtection="1">
      <alignment horizontal="right" vertical="center" shrinkToFit="1"/>
      <protection locked="0"/>
    </xf>
    <xf numFmtId="168" fontId="48" fillId="0" borderId="81" xfId="7" applyNumberFormat="1" applyFont="1" applyBorder="1" applyAlignment="1">
      <alignment vertical="center"/>
    </xf>
    <xf numFmtId="168" fontId="48" fillId="0" borderId="81" xfId="7" applyNumberFormat="1" applyFont="1" applyFill="1" applyBorder="1" applyAlignment="1">
      <alignment horizontal="right" vertical="center"/>
    </xf>
    <xf numFmtId="164" fontId="48" fillId="0" borderId="83" xfId="7" applyNumberFormat="1" applyFont="1" applyFill="1" applyBorder="1" applyAlignment="1">
      <alignment horizontal="center" vertical="center"/>
    </xf>
    <xf numFmtId="166" fontId="48" fillId="0" borderId="79" xfId="7" applyFont="1" applyBorder="1" applyAlignment="1">
      <alignment vertical="center"/>
    </xf>
    <xf numFmtId="166" fontId="54" fillId="0" borderId="83" xfId="7" applyFont="1" applyBorder="1" applyAlignment="1">
      <alignment horizontal="left" vertical="center" indent="1"/>
    </xf>
    <xf numFmtId="166" fontId="49" fillId="15" borderId="79" xfId="7" applyFont="1" applyFill="1" applyBorder="1" applyAlignment="1">
      <alignment horizontal="center" vertical="center"/>
    </xf>
    <xf numFmtId="166" fontId="49" fillId="15" borderId="82" xfId="7" applyFont="1" applyFill="1" applyBorder="1" applyAlignment="1">
      <alignment horizontal="center" vertical="center"/>
    </xf>
    <xf numFmtId="166" fontId="58" fillId="12" borderId="87" xfId="7" applyFont="1" applyFill="1" applyBorder="1" applyAlignment="1">
      <alignment horizontal="center" vertical="center"/>
    </xf>
    <xf numFmtId="166" fontId="58" fillId="12" borderId="79" xfId="7" applyFont="1" applyFill="1" applyBorder="1" applyAlignment="1">
      <alignment horizontal="center" vertical="center"/>
    </xf>
    <xf numFmtId="167" fontId="49" fillId="15" borderId="0" xfId="7" applyNumberFormat="1" applyFont="1" applyFill="1" applyBorder="1" applyAlignment="1">
      <alignment horizontal="center" vertical="center"/>
    </xf>
    <xf numFmtId="167" fontId="49" fillId="15" borderId="83" xfId="7" applyNumberFormat="1" applyFont="1" applyFill="1" applyBorder="1" applyAlignment="1">
      <alignment horizontal="center" vertical="center"/>
    </xf>
    <xf numFmtId="167" fontId="58" fillId="15" borderId="86" xfId="7" applyNumberFormat="1" applyFont="1" applyFill="1" applyBorder="1" applyAlignment="1">
      <alignment horizontal="center" vertical="center"/>
    </xf>
    <xf numFmtId="166" fontId="58" fillId="13" borderId="87" xfId="7" applyFont="1" applyFill="1" applyBorder="1" applyAlignment="1">
      <alignment horizontal="center" vertical="center"/>
    </xf>
    <xf numFmtId="166" fontId="58" fillId="13" borderId="79" xfId="7" applyFont="1" applyFill="1" applyBorder="1" applyAlignment="1">
      <alignment horizontal="center" vertical="center"/>
    </xf>
    <xf numFmtId="166" fontId="48" fillId="15" borderId="87" xfId="7" applyFont="1" applyFill="1" applyBorder="1" applyAlignment="1">
      <alignment horizontal="center" vertical="center"/>
    </xf>
    <xf numFmtId="166" fontId="48" fillId="15" borderId="79" xfId="7" applyFont="1" applyFill="1" applyBorder="1" applyAlignment="1">
      <alignment horizontal="center" vertical="center"/>
    </xf>
    <xf numFmtId="166" fontId="49" fillId="15" borderId="83" xfId="7" applyFont="1" applyFill="1" applyBorder="1" applyAlignment="1">
      <alignment horizontal="center" vertical="center"/>
    </xf>
    <xf numFmtId="166" fontId="58" fillId="12" borderId="85" xfId="7" applyFont="1" applyFill="1" applyBorder="1" applyAlignment="1">
      <alignment horizontal="center" vertical="center"/>
    </xf>
    <xf numFmtId="166" fontId="58" fillId="12" borderId="83" xfId="7" applyFont="1" applyFill="1" applyBorder="1" applyAlignment="1">
      <alignment horizontal="center" vertical="center"/>
    </xf>
    <xf numFmtId="166" fontId="58" fillId="13" borderId="85" xfId="7" applyFont="1" applyFill="1" applyBorder="1" applyAlignment="1">
      <alignment horizontal="center" vertical="center"/>
    </xf>
    <xf numFmtId="166" fontId="58" fillId="13" borderId="83" xfId="7" applyFont="1" applyFill="1" applyBorder="1" applyAlignment="1">
      <alignment horizontal="center" vertical="center"/>
    </xf>
    <xf numFmtId="166" fontId="48" fillId="15" borderId="89" xfId="7" applyFont="1" applyFill="1" applyBorder="1" applyAlignment="1">
      <alignment horizontal="center" vertical="center"/>
    </xf>
    <xf numFmtId="166" fontId="48" fillId="15" borderId="83" xfId="7" applyFont="1" applyFill="1" applyBorder="1" applyAlignment="1">
      <alignment vertical="center"/>
    </xf>
    <xf numFmtId="167" fontId="58" fillId="0" borderId="0" xfId="7" applyNumberFormat="1" applyFont="1" applyAlignment="1">
      <alignment vertical="center"/>
    </xf>
    <xf numFmtId="166" fontId="58" fillId="0" borderId="0" xfId="7" applyFont="1" applyAlignment="1">
      <alignment horizontal="left" vertical="center" indent="1"/>
    </xf>
    <xf numFmtId="166" fontId="60" fillId="0" borderId="0" xfId="7" applyFont="1" applyFill="1" applyBorder="1" applyAlignment="1">
      <alignment horizontal="left" vertical="center"/>
    </xf>
    <xf numFmtId="166" fontId="61" fillId="0" borderId="0" xfId="7" applyFont="1" applyFill="1" applyBorder="1" applyAlignment="1">
      <alignment horizontal="left" vertical="center"/>
    </xf>
    <xf numFmtId="166" fontId="62" fillId="0" borderId="0" xfId="7" applyFont="1" applyAlignment="1">
      <alignment horizontal="left" vertical="center" indent="1"/>
    </xf>
    <xf numFmtId="166" fontId="48" fillId="0" borderId="0" xfId="7" applyFont="1" applyBorder="1" applyAlignment="1">
      <alignment vertical="center"/>
    </xf>
    <xf numFmtId="166" fontId="48" fillId="0" borderId="0" xfId="7" applyFont="1" applyBorder="1" applyAlignment="1">
      <alignment horizontal="center" vertical="center"/>
    </xf>
    <xf numFmtId="166" fontId="63" fillId="0" borderId="0" xfId="7" applyFont="1" applyFill="1" applyAlignment="1">
      <alignment horizontal="left" vertical="center" indent="1"/>
    </xf>
    <xf numFmtId="166" fontId="64" fillId="0" borderId="0" xfId="7" applyFont="1" applyAlignment="1">
      <alignment horizontal="left" vertical="center" indent="1"/>
    </xf>
    <xf numFmtId="166" fontId="48" fillId="14" borderId="0" xfId="8" applyFont="1" applyFill="1" applyAlignment="1" applyProtection="1">
      <alignment horizontal="right" vertical="center" wrapText="1"/>
      <protection locked="0"/>
    </xf>
    <xf numFmtId="166" fontId="66" fillId="0" borderId="0" xfId="9" applyFont="1" applyAlignment="1" applyProtection="1">
      <alignment horizontal="right" vertical="center"/>
    </xf>
    <xf numFmtId="14" fontId="12" fillId="0" borderId="0" xfId="3" applyNumberFormat="1" applyAlignment="1">
      <alignment horizontal="left" vertical="center" indent="1"/>
    </xf>
    <xf numFmtId="4" fontId="12" fillId="0" borderId="74" xfId="3" applyNumberFormat="1" applyFill="1" applyBorder="1" applyAlignment="1" applyProtection="1">
      <alignment horizontal="right" vertical="center"/>
      <protection locked="0"/>
    </xf>
    <xf numFmtId="4" fontId="12" fillId="0" borderId="69" xfId="3" applyNumberFormat="1" applyFill="1" applyBorder="1" applyAlignment="1" applyProtection="1">
      <alignment horizontal="right" vertical="center"/>
      <protection locked="0"/>
    </xf>
    <xf numFmtId="4" fontId="12" fillId="0" borderId="12" xfId="3" applyNumberFormat="1" applyFill="1" applyBorder="1" applyAlignment="1" applyProtection="1">
      <alignment horizontal="right" vertical="center"/>
      <protection locked="0"/>
    </xf>
    <xf numFmtId="4" fontId="12" fillId="0" borderId="13" xfId="3" applyNumberFormat="1" applyFill="1" applyBorder="1" applyAlignment="1" applyProtection="1">
      <alignment horizontal="right" vertical="center"/>
      <protection locked="0"/>
    </xf>
    <xf numFmtId="4" fontId="12" fillId="0" borderId="68" xfId="3" applyNumberFormat="1" applyFill="1" applyBorder="1" applyAlignment="1" applyProtection="1">
      <alignment horizontal="right" vertical="center"/>
      <protection locked="0"/>
    </xf>
    <xf numFmtId="4" fontId="12" fillId="0" borderId="67" xfId="3" applyNumberFormat="1" applyFill="1" applyBorder="1" applyAlignment="1" applyProtection="1">
      <alignment horizontal="right" vertical="center"/>
      <protection locked="0"/>
    </xf>
    <xf numFmtId="4" fontId="12" fillId="0" borderId="57" xfId="3" applyNumberFormat="1" applyFill="1" applyBorder="1" applyAlignment="1" applyProtection="1">
      <alignment horizontal="right" vertical="center"/>
      <protection locked="0"/>
    </xf>
    <xf numFmtId="4" fontId="12" fillId="0" borderId="64" xfId="3" applyNumberFormat="1" applyFill="1" applyBorder="1" applyAlignment="1" applyProtection="1">
      <alignment horizontal="right" vertical="center"/>
      <protection locked="0"/>
    </xf>
    <xf numFmtId="4" fontId="12" fillId="0" borderId="62" xfId="3" applyNumberFormat="1" applyFill="1" applyBorder="1" applyAlignment="1" applyProtection="1">
      <alignment horizontal="right" vertical="center"/>
      <protection locked="0"/>
    </xf>
    <xf numFmtId="3" fontId="39" fillId="0" borderId="61" xfId="3" applyNumberFormat="1" applyFont="1" applyFill="1" applyBorder="1" applyAlignment="1">
      <alignment horizontal="center" vertical="center"/>
    </xf>
    <xf numFmtId="0" fontId="67" fillId="0" borderId="0" xfId="3" applyFont="1" applyFill="1" applyBorder="1" applyAlignment="1">
      <alignment horizontal="left" vertical="center"/>
    </xf>
    <xf numFmtId="0" fontId="31" fillId="0" borderId="0" xfId="3" applyFont="1" applyAlignment="1">
      <alignment horizontal="left" vertical="center" indent="1"/>
    </xf>
    <xf numFmtId="0" fontId="0" fillId="0" borderId="0" xfId="3" applyFont="1" applyAlignment="1">
      <alignment vertical="center"/>
    </xf>
    <xf numFmtId="3" fontId="0" fillId="0" borderId="0" xfId="3" applyNumberFormat="1" applyFont="1" applyAlignment="1">
      <alignment vertical="center"/>
    </xf>
    <xf numFmtId="0" fontId="0" fillId="0" borderId="0" xfId="3" applyFont="1" applyAlignment="1">
      <alignment horizontal="center" vertical="center"/>
    </xf>
    <xf numFmtId="3" fontId="40" fillId="16" borderId="90" xfId="3" applyNumberFormat="1" applyFont="1" applyFill="1" applyBorder="1" applyAlignment="1">
      <alignment horizontal="right" vertical="center"/>
    </xf>
    <xf numFmtId="3" fontId="40" fillId="16" borderId="91" xfId="3" applyNumberFormat="1" applyFont="1" applyFill="1" applyBorder="1" applyAlignment="1">
      <alignment horizontal="right" vertical="center"/>
    </xf>
    <xf numFmtId="165" fontId="40" fillId="16" borderId="90" xfId="3" applyNumberFormat="1" applyFont="1" applyFill="1" applyBorder="1" applyAlignment="1">
      <alignment horizontal="right" vertical="center"/>
    </xf>
    <xf numFmtId="3" fontId="40" fillId="16" borderId="92" xfId="3" applyNumberFormat="1" applyFont="1" applyFill="1" applyBorder="1" applyAlignment="1">
      <alignment horizontal="right" vertical="center"/>
    </xf>
    <xf numFmtId="3" fontId="40" fillId="16" borderId="93" xfId="3" applyNumberFormat="1" applyFont="1" applyFill="1" applyBorder="1" applyAlignment="1">
      <alignment horizontal="right" vertical="center"/>
    </xf>
    <xf numFmtId="3" fontId="40" fillId="17" borderId="94" xfId="3" applyNumberFormat="1" applyFont="1" applyFill="1" applyBorder="1" applyAlignment="1">
      <alignment horizontal="right" vertical="center"/>
    </xf>
    <xf numFmtId="3" fontId="40" fillId="16" borderId="95" xfId="3" applyNumberFormat="1" applyFont="1" applyFill="1" applyBorder="1" applyAlignment="1">
      <alignment horizontal="center" vertical="center"/>
    </xf>
    <xf numFmtId="0" fontId="40" fillId="16" borderId="95" xfId="3" applyFont="1" applyFill="1" applyBorder="1" applyAlignment="1">
      <alignment horizontal="center" vertical="center"/>
    </xf>
    <xf numFmtId="0" fontId="42" fillId="16" borderId="96" xfId="3" applyFont="1" applyFill="1" applyBorder="1" applyAlignment="1">
      <alignment horizontal="left" vertical="center" indent="1"/>
    </xf>
    <xf numFmtId="3" fontId="68" fillId="16" borderId="91" xfId="3" applyNumberFormat="1" applyFont="1" applyFill="1" applyBorder="1" applyAlignment="1">
      <alignment horizontal="right" vertical="center"/>
    </xf>
    <xf numFmtId="3" fontId="68" fillId="16" borderId="90" xfId="3" applyNumberFormat="1" applyFont="1" applyFill="1" applyBorder="1" applyAlignment="1">
      <alignment horizontal="right" vertical="center"/>
    </xf>
    <xf numFmtId="165" fontId="40" fillId="16" borderId="97" xfId="3" applyNumberFormat="1" applyFont="1" applyFill="1" applyBorder="1" applyAlignment="1">
      <alignment horizontal="right" vertical="center"/>
    </xf>
    <xf numFmtId="3" fontId="40" fillId="16" borderId="90" xfId="3" applyNumberFormat="1" applyFont="1" applyFill="1" applyBorder="1" applyAlignment="1">
      <alignment horizontal="center" vertical="center"/>
    </xf>
    <xf numFmtId="0" fontId="40" fillId="16" borderId="90" xfId="3" applyFont="1" applyFill="1" applyBorder="1" applyAlignment="1">
      <alignment horizontal="center" vertical="center"/>
    </xf>
    <xf numFmtId="0" fontId="42" fillId="16" borderId="94" xfId="3" applyFont="1" applyFill="1" applyBorder="1" applyAlignment="1">
      <alignment horizontal="left" vertical="center" indent="1"/>
    </xf>
    <xf numFmtId="0" fontId="42" fillId="16" borderId="98" xfId="3" applyFont="1" applyFill="1" applyBorder="1" applyAlignment="1">
      <alignment horizontal="left" vertical="center" indent="1"/>
    </xf>
    <xf numFmtId="3" fontId="40" fillId="0" borderId="91" xfId="3" applyNumberFormat="1" applyFont="1" applyFill="1" applyBorder="1" applyAlignment="1">
      <alignment horizontal="right" vertical="center"/>
    </xf>
    <xf numFmtId="3" fontId="12" fillId="16" borderId="99" xfId="3" applyNumberFormat="1" applyFill="1" applyBorder="1" applyAlignment="1">
      <alignment horizontal="right" vertical="center"/>
    </xf>
    <xf numFmtId="3" fontId="12" fillId="16" borderId="100" xfId="3" applyNumberFormat="1" applyFill="1" applyBorder="1" applyAlignment="1" applyProtection="1">
      <alignment horizontal="right" vertical="center"/>
      <protection locked="0"/>
    </xf>
    <xf numFmtId="3" fontId="12" fillId="0" borderId="99" xfId="3" applyNumberFormat="1" applyBorder="1" applyAlignment="1">
      <alignment horizontal="right" vertical="center"/>
    </xf>
    <xf numFmtId="3" fontId="40" fillId="18" borderId="96" xfId="3" applyNumberFormat="1" applyFont="1" applyFill="1" applyBorder="1" applyAlignment="1" applyProtection="1">
      <alignment horizontal="right" vertical="center"/>
      <protection locked="0"/>
    </xf>
    <xf numFmtId="3" fontId="12" fillId="16" borderId="101" xfId="3" applyNumberFormat="1" applyFill="1" applyBorder="1" applyAlignment="1">
      <alignment horizontal="right" vertical="center"/>
    </xf>
    <xf numFmtId="3" fontId="40" fillId="0" borderId="99" xfId="3" applyNumberFormat="1" applyFont="1" applyFill="1" applyBorder="1" applyAlignment="1">
      <alignment horizontal="center" vertical="center"/>
    </xf>
    <xf numFmtId="0" fontId="12" fillId="0" borderId="99" xfId="3" applyBorder="1" applyAlignment="1">
      <alignment vertical="center"/>
    </xf>
    <xf numFmtId="0" fontId="36" fillId="0" borderId="101" xfId="3" applyFont="1" applyBorder="1" applyAlignment="1">
      <alignment horizontal="left" vertical="center" indent="1"/>
    </xf>
    <xf numFmtId="3" fontId="40" fillId="16" borderId="102" xfId="3" applyNumberFormat="1" applyFont="1" applyFill="1" applyBorder="1" applyAlignment="1">
      <alignment horizontal="right" vertical="center"/>
    </xf>
    <xf numFmtId="3" fontId="40" fillId="17" borderId="94" xfId="3" applyNumberFormat="1" applyFont="1" applyFill="1" applyBorder="1" applyAlignment="1" applyProtection="1">
      <alignment horizontal="right" vertical="center"/>
    </xf>
    <xf numFmtId="3" fontId="40" fillId="16" borderId="94" xfId="3" applyNumberFormat="1" applyFont="1" applyFill="1" applyBorder="1" applyAlignment="1">
      <alignment horizontal="right" vertical="center"/>
    </xf>
    <xf numFmtId="3" fontId="39" fillId="0" borderId="103" xfId="3" applyNumberFormat="1" applyFont="1" applyFill="1" applyBorder="1" applyAlignment="1">
      <alignment horizontal="right" vertical="center"/>
    </xf>
    <xf numFmtId="3" fontId="39" fillId="0" borderId="104" xfId="3" applyNumberFormat="1" applyFont="1" applyFill="1" applyBorder="1" applyAlignment="1">
      <alignment horizontal="right" vertical="center"/>
    </xf>
    <xf numFmtId="3" fontId="12" fillId="0" borderId="103" xfId="3" applyNumberFormat="1" applyBorder="1" applyAlignment="1">
      <alignment horizontal="right" vertical="center"/>
    </xf>
    <xf numFmtId="165" fontId="40" fillId="16" borderId="103" xfId="3" applyNumberFormat="1" applyFont="1" applyFill="1" applyBorder="1" applyAlignment="1">
      <alignment horizontal="right" vertical="center"/>
    </xf>
    <xf numFmtId="3" fontId="40" fillId="16" borderId="105" xfId="3" applyNumberFormat="1" applyFont="1" applyFill="1" applyBorder="1" applyAlignment="1">
      <alignment horizontal="right" vertical="center"/>
    </xf>
    <xf numFmtId="3" fontId="12" fillId="0" borderId="106" xfId="3" applyNumberFormat="1" applyFill="1" applyBorder="1" applyAlignment="1" applyProtection="1">
      <alignment horizontal="right" vertical="center"/>
      <protection locked="0"/>
    </xf>
    <xf numFmtId="3" fontId="12" fillId="0" borderId="107" xfId="3" applyNumberFormat="1" applyFill="1" applyBorder="1" applyAlignment="1" applyProtection="1">
      <alignment horizontal="right" vertical="center"/>
      <protection locked="0"/>
    </xf>
    <xf numFmtId="3" fontId="39" fillId="0" borderId="99" xfId="3" applyNumberFormat="1" applyFont="1" applyFill="1" applyBorder="1" applyAlignment="1" applyProtection="1">
      <alignment horizontal="right" vertical="center"/>
      <protection locked="0"/>
    </xf>
    <xf numFmtId="3" fontId="40" fillId="19" borderId="108" xfId="3" applyNumberFormat="1" applyFont="1" applyFill="1" applyBorder="1" applyAlignment="1" applyProtection="1">
      <alignment horizontal="right" vertical="center"/>
      <protection locked="0"/>
    </xf>
    <xf numFmtId="3" fontId="0" fillId="0" borderId="101" xfId="3" applyNumberFormat="1" applyFont="1" applyFill="1" applyBorder="1" applyAlignment="1">
      <alignment horizontal="right" vertical="center"/>
    </xf>
    <xf numFmtId="3" fontId="39" fillId="0" borderId="103" xfId="3" applyNumberFormat="1" applyFont="1" applyFill="1" applyBorder="1" applyAlignment="1">
      <alignment horizontal="center" vertical="center"/>
    </xf>
    <xf numFmtId="0" fontId="12" fillId="0" borderId="103" xfId="3" applyBorder="1" applyAlignment="1">
      <alignment horizontal="center" vertical="center"/>
    </xf>
    <xf numFmtId="3" fontId="39" fillId="0" borderId="109" xfId="3" applyNumberFormat="1" applyFont="1" applyFill="1" applyBorder="1" applyAlignment="1">
      <alignment horizontal="right" vertical="center"/>
    </xf>
    <xf numFmtId="3" fontId="39" fillId="0" borderId="110" xfId="3" applyNumberFormat="1" applyFont="1" applyFill="1" applyBorder="1" applyAlignment="1">
      <alignment horizontal="right" vertical="center"/>
    </xf>
    <xf numFmtId="3" fontId="12" fillId="0" borderId="109" xfId="3" applyNumberFormat="1" applyBorder="1" applyAlignment="1">
      <alignment horizontal="right" vertical="center"/>
    </xf>
    <xf numFmtId="165" fontId="40" fillId="16" borderId="109" xfId="3" applyNumberFormat="1" applyFont="1" applyFill="1" applyBorder="1" applyAlignment="1">
      <alignment horizontal="right" vertical="center"/>
    </xf>
    <xf numFmtId="3" fontId="40" fillId="16" borderId="109" xfId="3" applyNumberFormat="1" applyFont="1" applyFill="1" applyBorder="1" applyAlignment="1">
      <alignment horizontal="right" vertical="center"/>
    </xf>
    <xf numFmtId="3" fontId="39" fillId="0" borderId="109" xfId="3" applyNumberFormat="1" applyFont="1" applyFill="1" applyBorder="1" applyAlignment="1" applyProtection="1">
      <alignment horizontal="right" vertical="center"/>
      <protection locked="0"/>
    </xf>
    <xf numFmtId="3" fontId="40" fillId="20" borderId="111" xfId="3" applyNumberFormat="1" applyFont="1" applyFill="1" applyBorder="1" applyAlignment="1" applyProtection="1">
      <alignment horizontal="right" vertical="center"/>
      <protection locked="0"/>
    </xf>
    <xf numFmtId="3" fontId="40" fillId="19" borderId="111" xfId="3" applyNumberFormat="1" applyFont="1" applyFill="1" applyBorder="1" applyAlignment="1" applyProtection="1">
      <alignment horizontal="right" vertical="center"/>
      <protection locked="0"/>
    </xf>
    <xf numFmtId="3" fontId="0" fillId="0" borderId="111" xfId="3" applyNumberFormat="1" applyFont="1" applyFill="1" applyBorder="1" applyAlignment="1">
      <alignment horizontal="right" vertical="center"/>
    </xf>
    <xf numFmtId="3" fontId="39" fillId="0" borderId="109" xfId="3" applyNumberFormat="1" applyFont="1" applyFill="1" applyBorder="1" applyAlignment="1">
      <alignment horizontal="center" vertical="center"/>
    </xf>
    <xf numFmtId="0" fontId="0" fillId="0" borderId="109" xfId="3" applyFont="1" applyBorder="1" applyAlignment="1">
      <alignment horizontal="center" vertical="center"/>
    </xf>
    <xf numFmtId="0" fontId="36" fillId="0" borderId="111" xfId="3" applyFont="1" applyBorder="1" applyAlignment="1">
      <alignment horizontal="left" vertical="center" indent="1"/>
    </xf>
    <xf numFmtId="3" fontId="40" fillId="0" borderId="107" xfId="3" applyNumberFormat="1" applyFont="1" applyFill="1" applyBorder="1" applyAlignment="1">
      <alignment horizontal="right" vertical="center"/>
    </xf>
    <xf numFmtId="3" fontId="39" fillId="0" borderId="112" xfId="3" applyNumberFormat="1" applyFont="1" applyFill="1" applyBorder="1" applyAlignment="1">
      <alignment horizontal="right" vertical="center"/>
    </xf>
    <xf numFmtId="3" fontId="12" fillId="0" borderId="107" xfId="3" applyNumberFormat="1" applyBorder="1" applyAlignment="1">
      <alignment horizontal="right" vertical="center"/>
    </xf>
    <xf numFmtId="3" fontId="40" fillId="16" borderId="97" xfId="3" applyNumberFormat="1" applyFont="1" applyFill="1" applyBorder="1" applyAlignment="1">
      <alignment horizontal="right" vertical="center"/>
    </xf>
    <xf numFmtId="3" fontId="39" fillId="0" borderId="97" xfId="3" applyNumberFormat="1" applyFont="1" applyFill="1" applyBorder="1" applyAlignment="1" applyProtection="1">
      <alignment horizontal="right" vertical="center"/>
      <protection locked="0"/>
    </xf>
    <xf numFmtId="3" fontId="40" fillId="19" borderId="113" xfId="3" applyNumberFormat="1" applyFont="1" applyFill="1" applyBorder="1" applyAlignment="1" applyProtection="1">
      <alignment horizontal="right" vertical="center"/>
      <protection locked="0"/>
    </xf>
    <xf numFmtId="3" fontId="0" fillId="0" borderId="113" xfId="3" applyNumberFormat="1" applyFont="1" applyFill="1" applyBorder="1" applyAlignment="1">
      <alignment horizontal="right" vertical="center"/>
    </xf>
    <xf numFmtId="3" fontId="39" fillId="0" borderId="107" xfId="3" applyNumberFormat="1" applyFont="1" applyFill="1" applyBorder="1" applyAlignment="1">
      <alignment horizontal="center" vertical="center"/>
    </xf>
    <xf numFmtId="0" fontId="0" fillId="0" borderId="107" xfId="3" applyFont="1" applyBorder="1" applyAlignment="1">
      <alignment horizontal="center" vertical="center"/>
    </xf>
    <xf numFmtId="0" fontId="36" fillId="0" borderId="113" xfId="3" applyFont="1" applyBorder="1" applyAlignment="1">
      <alignment horizontal="left" vertical="center" indent="1"/>
    </xf>
    <xf numFmtId="165" fontId="40" fillId="16" borderId="105" xfId="3" applyNumberFormat="1" applyFont="1" applyFill="1" applyBorder="1" applyAlignment="1">
      <alignment horizontal="right" vertical="center"/>
    </xf>
    <xf numFmtId="3" fontId="0" fillId="21" borderId="101" xfId="3" applyNumberFormat="1" applyFont="1" applyFill="1" applyBorder="1" applyAlignment="1">
      <alignment horizontal="right" vertical="center"/>
    </xf>
    <xf numFmtId="0" fontId="36" fillId="0" borderId="95" xfId="3" applyFont="1" applyBorder="1" applyAlignment="1">
      <alignment horizontal="left" vertical="center" indent="1"/>
    </xf>
    <xf numFmtId="0" fontId="36" fillId="0" borderId="109" xfId="3" applyFont="1" applyBorder="1" applyAlignment="1">
      <alignment horizontal="left" vertical="center" indent="1"/>
    </xf>
    <xf numFmtId="0" fontId="37" fillId="0" borderId="109" xfId="3" applyFont="1" applyBorder="1" applyAlignment="1">
      <alignment horizontal="center" vertical="center"/>
    </xf>
    <xf numFmtId="3" fontId="39" fillId="0" borderId="107" xfId="3" applyNumberFormat="1" applyFont="1" applyFill="1" applyBorder="1" applyAlignment="1">
      <alignment horizontal="right" vertical="center"/>
    </xf>
    <xf numFmtId="3" fontId="39" fillId="0" borderId="107" xfId="3" applyNumberFormat="1" applyFont="1" applyFill="1" applyBorder="1" applyAlignment="1" applyProtection="1">
      <alignment horizontal="right" vertical="center"/>
      <protection locked="0"/>
    </xf>
    <xf numFmtId="0" fontId="36" fillId="0" borderId="107" xfId="3" applyFont="1" applyBorder="1" applyAlignment="1">
      <alignment horizontal="left" vertical="center" indent="1"/>
    </xf>
    <xf numFmtId="3" fontId="39" fillId="0" borderId="105" xfId="3" applyNumberFormat="1" applyFont="1" applyFill="1" applyBorder="1" applyAlignment="1">
      <alignment horizontal="right" vertical="center"/>
    </xf>
    <xf numFmtId="3" fontId="39" fillId="0" borderId="114" xfId="3" applyNumberFormat="1" applyFont="1" applyFill="1" applyBorder="1" applyAlignment="1">
      <alignment horizontal="right" vertical="center"/>
    </xf>
    <xf numFmtId="3" fontId="12" fillId="0" borderId="105" xfId="3" applyNumberFormat="1" applyBorder="1" applyAlignment="1">
      <alignment horizontal="right" vertical="center"/>
    </xf>
    <xf numFmtId="3" fontId="40" fillId="16" borderId="114" xfId="3" applyNumberFormat="1" applyFont="1" applyFill="1" applyBorder="1" applyAlignment="1">
      <alignment horizontal="right" vertical="center"/>
    </xf>
    <xf numFmtId="3" fontId="12" fillId="0" borderId="95" xfId="3" applyNumberFormat="1" applyFill="1" applyBorder="1" applyAlignment="1" applyProtection="1">
      <alignment horizontal="right" vertical="center"/>
      <protection locked="0"/>
    </xf>
    <xf numFmtId="3" fontId="12" fillId="0" borderId="113" xfId="3" applyNumberFormat="1" applyFill="1" applyBorder="1" applyAlignment="1" applyProtection="1">
      <alignment horizontal="right" vertical="center"/>
      <protection locked="0"/>
    </xf>
    <xf numFmtId="3" fontId="39" fillId="0" borderId="95" xfId="3" applyNumberFormat="1" applyFont="1" applyFill="1" applyBorder="1" applyAlignment="1" applyProtection="1">
      <alignment horizontal="right" vertical="center"/>
      <protection locked="0"/>
    </xf>
    <xf numFmtId="3" fontId="40" fillId="19" borderId="115" xfId="3" applyNumberFormat="1" applyFont="1" applyFill="1" applyBorder="1" applyAlignment="1" applyProtection="1">
      <alignment horizontal="right" vertical="center"/>
      <protection locked="0"/>
    </xf>
    <xf numFmtId="3" fontId="0" fillId="0" borderId="96" xfId="3" applyNumberFormat="1" applyFont="1" applyFill="1" applyBorder="1" applyAlignment="1">
      <alignment horizontal="right" vertical="center"/>
    </xf>
    <xf numFmtId="3" fontId="39" fillId="0" borderId="105" xfId="3" applyNumberFormat="1" applyFont="1" applyFill="1" applyBorder="1" applyAlignment="1">
      <alignment horizontal="center" vertical="center"/>
    </xf>
    <xf numFmtId="0" fontId="0" fillId="0" borderId="105" xfId="3" applyFont="1" applyBorder="1" applyAlignment="1">
      <alignment horizontal="center" vertical="center"/>
    </xf>
    <xf numFmtId="0" fontId="36" fillId="0" borderId="105" xfId="3" applyFont="1" applyBorder="1" applyAlignment="1">
      <alignment horizontal="left" vertical="center" indent="1"/>
    </xf>
    <xf numFmtId="3" fontId="40" fillId="16" borderId="110" xfId="3" applyNumberFormat="1" applyFont="1" applyFill="1" applyBorder="1" applyAlignment="1">
      <alignment horizontal="right" vertical="center"/>
    </xf>
    <xf numFmtId="3" fontId="39" fillId="0" borderId="97" xfId="3" applyNumberFormat="1" applyFont="1" applyFill="1" applyBorder="1" applyAlignment="1">
      <alignment horizontal="right" vertical="center"/>
    </xf>
    <xf numFmtId="3" fontId="39" fillId="0" borderId="116" xfId="3" applyNumberFormat="1" applyFont="1" applyFill="1" applyBorder="1" applyAlignment="1">
      <alignment horizontal="right" vertical="center"/>
    </xf>
    <xf numFmtId="3" fontId="12" fillId="0" borderId="97" xfId="3" applyNumberFormat="1" applyBorder="1" applyAlignment="1">
      <alignment horizontal="right" vertical="center"/>
    </xf>
    <xf numFmtId="3" fontId="40" fillId="16" borderId="116" xfId="3" applyNumberFormat="1" applyFont="1" applyFill="1" applyBorder="1" applyAlignment="1">
      <alignment horizontal="right" vertical="center"/>
    </xf>
    <xf numFmtId="3" fontId="12" fillId="0" borderId="97" xfId="3" applyNumberFormat="1" applyFill="1" applyBorder="1" applyAlignment="1" applyProtection="1">
      <alignment horizontal="right" vertical="center"/>
      <protection locked="0"/>
    </xf>
    <xf numFmtId="3" fontId="40" fillId="20" borderId="92" xfId="3" applyNumberFormat="1" applyFont="1" applyFill="1" applyBorder="1" applyAlignment="1" applyProtection="1">
      <alignment horizontal="right" vertical="center"/>
      <protection locked="0"/>
    </xf>
    <xf numFmtId="3" fontId="40" fillId="19" borderId="92" xfId="3" applyNumberFormat="1" applyFont="1" applyFill="1" applyBorder="1" applyAlignment="1" applyProtection="1">
      <alignment horizontal="right" vertical="center"/>
      <protection locked="0"/>
    </xf>
    <xf numFmtId="3" fontId="0" fillId="0" borderId="92" xfId="3" applyNumberFormat="1" applyFont="1" applyFill="1" applyBorder="1" applyAlignment="1">
      <alignment horizontal="right" vertical="center"/>
    </xf>
    <xf numFmtId="3" fontId="37" fillId="0" borderId="104" xfId="3" applyNumberFormat="1" applyFont="1" applyFill="1" applyBorder="1" applyAlignment="1">
      <alignment horizontal="right" vertical="center"/>
    </xf>
    <xf numFmtId="3" fontId="30" fillId="16" borderId="104" xfId="3" applyNumberFormat="1" applyFont="1" applyFill="1" applyBorder="1" applyAlignment="1">
      <alignment horizontal="right" vertical="center"/>
    </xf>
    <xf numFmtId="3" fontId="12" fillId="0" borderId="117" xfId="3" applyNumberFormat="1" applyFill="1" applyBorder="1" applyAlignment="1" applyProtection="1">
      <alignment horizontal="right" vertical="center"/>
      <protection locked="0"/>
    </xf>
    <xf numFmtId="3" fontId="12" fillId="0" borderId="118" xfId="3" applyNumberFormat="1" applyFill="1" applyBorder="1" applyAlignment="1" applyProtection="1">
      <alignment horizontal="right" vertical="center"/>
      <protection locked="0"/>
    </xf>
    <xf numFmtId="3" fontId="12" fillId="0" borderId="115" xfId="3" applyNumberFormat="1" applyFill="1" applyBorder="1" applyAlignment="1" applyProtection="1">
      <alignment horizontal="right" vertical="center"/>
      <protection locked="0"/>
    </xf>
    <xf numFmtId="3" fontId="37" fillId="0" borderId="108" xfId="3" applyNumberFormat="1" applyFont="1" applyFill="1" applyBorder="1" applyAlignment="1">
      <alignment horizontal="right" vertical="center"/>
    </xf>
    <xf numFmtId="3" fontId="30" fillId="19" borderId="108" xfId="3" applyNumberFormat="1" applyFont="1" applyFill="1" applyBorder="1" applyAlignment="1">
      <alignment horizontal="right" vertical="center"/>
    </xf>
    <xf numFmtId="3" fontId="0" fillId="0" borderId="105" xfId="3" applyNumberFormat="1" applyFont="1" applyBorder="1" applyAlignment="1">
      <alignment horizontal="center" vertical="center"/>
    </xf>
    <xf numFmtId="3" fontId="37" fillId="0" borderId="110" xfId="3" applyNumberFormat="1" applyFont="1" applyFill="1" applyBorder="1" applyAlignment="1">
      <alignment horizontal="right" vertical="center"/>
    </xf>
    <xf numFmtId="3" fontId="30" fillId="16" borderId="110" xfId="3" applyNumberFormat="1" applyFont="1" applyFill="1" applyBorder="1" applyAlignment="1">
      <alignment horizontal="right" vertical="center"/>
    </xf>
    <xf numFmtId="3" fontId="12" fillId="0" borderId="119" xfId="3" applyNumberFormat="1" applyFill="1" applyBorder="1" applyAlignment="1" applyProtection="1">
      <alignment horizontal="right" vertical="center"/>
      <protection locked="0"/>
    </xf>
    <xf numFmtId="3" fontId="12" fillId="0" borderId="120" xfId="3" applyNumberFormat="1" applyFill="1" applyBorder="1" applyAlignment="1" applyProtection="1">
      <alignment horizontal="right" vertical="center"/>
      <protection locked="0"/>
    </xf>
    <xf numFmtId="3" fontId="12" fillId="0" borderId="111" xfId="3" applyNumberFormat="1" applyFill="1" applyBorder="1" applyAlignment="1" applyProtection="1">
      <alignment horizontal="right" vertical="center"/>
      <protection locked="0"/>
    </xf>
    <xf numFmtId="3" fontId="37" fillId="0" borderId="111" xfId="3" applyNumberFormat="1" applyFont="1" applyFill="1" applyBorder="1" applyAlignment="1">
      <alignment horizontal="right" vertical="center"/>
    </xf>
    <xf numFmtId="3" fontId="30" fillId="19" borderId="111" xfId="3" applyNumberFormat="1" applyFont="1" applyFill="1" applyBorder="1" applyAlignment="1">
      <alignment horizontal="right" vertical="center"/>
    </xf>
    <xf numFmtId="3" fontId="0" fillId="0" borderId="109" xfId="3" applyNumberFormat="1" applyFont="1" applyBorder="1" applyAlignment="1">
      <alignment horizontal="center" vertical="center"/>
    </xf>
    <xf numFmtId="3" fontId="37" fillId="0" borderId="121" xfId="3" applyNumberFormat="1" applyFont="1" applyFill="1" applyBorder="1" applyAlignment="1">
      <alignment horizontal="right" vertical="center"/>
    </xf>
    <xf numFmtId="3" fontId="30" fillId="16" borderId="121" xfId="3" applyNumberFormat="1" applyFont="1" applyFill="1" applyBorder="1" applyAlignment="1">
      <alignment horizontal="right" vertical="center"/>
    </xf>
    <xf numFmtId="3" fontId="12" fillId="0" borderId="122" xfId="3" applyNumberFormat="1" applyFill="1" applyBorder="1" applyAlignment="1" applyProtection="1">
      <alignment horizontal="right" vertical="center"/>
      <protection locked="0"/>
    </xf>
    <xf numFmtId="3" fontId="12" fillId="0" borderId="123" xfId="3" applyNumberFormat="1" applyFill="1" applyBorder="1" applyAlignment="1" applyProtection="1">
      <alignment horizontal="right" vertical="center"/>
      <protection locked="0"/>
    </xf>
    <xf numFmtId="3" fontId="37" fillId="0" borderId="101" xfId="3" applyNumberFormat="1" applyFont="1" applyFill="1" applyBorder="1" applyAlignment="1">
      <alignment horizontal="right" vertical="center"/>
    </xf>
    <xf numFmtId="3" fontId="30" fillId="19" borderId="113" xfId="3" applyNumberFormat="1" applyFont="1" applyFill="1" applyBorder="1" applyAlignment="1">
      <alignment horizontal="right" vertical="center"/>
    </xf>
    <xf numFmtId="3" fontId="12" fillId="0" borderId="100" xfId="3" applyNumberFormat="1" applyFill="1" applyBorder="1" applyAlignment="1">
      <alignment horizontal="center" vertical="center"/>
    </xf>
    <xf numFmtId="0" fontId="36" fillId="0" borderId="99" xfId="3" applyFont="1" applyBorder="1" applyAlignment="1">
      <alignment horizontal="left" vertical="center" indent="1"/>
    </xf>
    <xf numFmtId="3" fontId="9" fillId="0" borderId="90" xfId="3" applyNumberFormat="1" applyFont="1" applyBorder="1" applyAlignment="1">
      <alignment horizontal="right" vertical="center"/>
    </xf>
    <xf numFmtId="3" fontId="30" fillId="16" borderId="91" xfId="3" applyNumberFormat="1" applyFont="1" applyFill="1" applyBorder="1" applyAlignment="1">
      <alignment horizontal="right" vertical="center"/>
    </xf>
    <xf numFmtId="3" fontId="30" fillId="0" borderId="90" xfId="3" applyNumberFormat="1" applyFont="1" applyFill="1" applyBorder="1" applyAlignment="1">
      <alignment horizontal="right" vertical="center"/>
    </xf>
    <xf numFmtId="3" fontId="30" fillId="0" borderId="94" xfId="3" applyNumberFormat="1" applyFont="1" applyFill="1" applyBorder="1" applyAlignment="1">
      <alignment horizontal="right" vertical="center"/>
    </xf>
    <xf numFmtId="3" fontId="30" fillId="19" borderId="94" xfId="3" applyNumberFormat="1" applyFont="1" applyFill="1" applyBorder="1" applyAlignment="1">
      <alignment horizontal="right" vertical="center"/>
    </xf>
    <xf numFmtId="3" fontId="30" fillId="16" borderId="90" xfId="3" applyNumberFormat="1" applyFont="1" applyFill="1" applyBorder="1" applyAlignment="1">
      <alignment horizontal="right" vertical="center"/>
    </xf>
    <xf numFmtId="3" fontId="30" fillId="16" borderId="93" xfId="3" applyNumberFormat="1" applyFont="1" applyFill="1" applyBorder="1" applyAlignment="1">
      <alignment horizontal="center" vertical="center"/>
    </xf>
    <xf numFmtId="0" fontId="30" fillId="16" borderId="90" xfId="3" applyFont="1" applyFill="1" applyBorder="1" applyAlignment="1">
      <alignment horizontal="center" vertical="center"/>
    </xf>
    <xf numFmtId="0" fontId="36" fillId="16" borderId="90" xfId="3" applyFont="1" applyFill="1" applyBorder="1" applyAlignment="1">
      <alignment horizontal="left" vertical="center" indent="1"/>
    </xf>
    <xf numFmtId="3" fontId="12" fillId="0" borderId="105" xfId="3" applyNumberFormat="1" applyFill="1" applyBorder="1" applyAlignment="1" applyProtection="1">
      <alignment horizontal="right" vertical="center"/>
      <protection locked="0"/>
    </xf>
    <xf numFmtId="3" fontId="12" fillId="0" borderId="108" xfId="3" applyNumberFormat="1" applyFill="1" applyBorder="1" applyAlignment="1" applyProtection="1">
      <alignment horizontal="right" vertical="center"/>
      <protection locked="0"/>
    </xf>
    <xf numFmtId="3" fontId="37" fillId="0" borderId="113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center" vertical="center"/>
    </xf>
    <xf numFmtId="0" fontId="0" fillId="0" borderId="103" xfId="3" applyFont="1" applyBorder="1" applyAlignment="1">
      <alignment horizontal="center" vertical="center"/>
    </xf>
    <xf numFmtId="3" fontId="12" fillId="0" borderId="109" xfId="3" applyNumberFormat="1" applyFill="1" applyBorder="1" applyAlignment="1" applyProtection="1">
      <alignment horizontal="right" vertical="center"/>
      <protection locked="0"/>
    </xf>
    <xf numFmtId="3" fontId="12" fillId="0" borderId="92" xfId="3" applyNumberFormat="1" applyFill="1" applyBorder="1" applyAlignment="1" applyProtection="1">
      <alignment horizontal="right" vertical="center"/>
      <protection locked="0"/>
    </xf>
    <xf numFmtId="3" fontId="0" fillId="0" borderId="97" xfId="3" applyNumberFormat="1" applyFont="1" applyBorder="1" applyAlignment="1">
      <alignment horizontal="center" vertical="center"/>
    </xf>
    <xf numFmtId="4" fontId="30" fillId="0" borderId="114" xfId="3" applyNumberFormat="1" applyFont="1" applyFill="1" applyBorder="1" applyAlignment="1">
      <alignment horizontal="right" vertical="center"/>
    </xf>
    <xf numFmtId="4" fontId="9" fillId="0" borderId="103" xfId="3" applyNumberFormat="1" applyFont="1" applyBorder="1" applyAlignment="1">
      <alignment horizontal="right" vertical="center"/>
    </xf>
    <xf numFmtId="3" fontId="30" fillId="16" borderId="114" xfId="3" applyNumberFormat="1" applyFont="1" applyFill="1" applyBorder="1" applyAlignment="1">
      <alignment horizontal="right" vertical="center"/>
    </xf>
    <xf numFmtId="164" fontId="30" fillId="16" borderId="114" xfId="3" applyNumberFormat="1" applyFont="1" applyFill="1" applyBorder="1" applyAlignment="1">
      <alignment horizontal="right" vertical="center"/>
    </xf>
    <xf numFmtId="4" fontId="12" fillId="0" borderId="103" xfId="3" applyNumberFormat="1" applyFill="1" applyBorder="1" applyAlignment="1" applyProtection="1">
      <alignment horizontal="right" vertical="center"/>
      <protection locked="0"/>
    </xf>
    <xf numFmtId="4" fontId="12" fillId="0" borderId="108" xfId="3" applyNumberFormat="1" applyFill="1" applyBorder="1" applyAlignment="1" applyProtection="1">
      <alignment horizontal="right" vertical="center"/>
      <protection locked="0"/>
    </xf>
    <xf numFmtId="4" fontId="12" fillId="0" borderId="115" xfId="3" applyNumberFormat="1" applyFill="1" applyBorder="1" applyAlignment="1" applyProtection="1">
      <alignment horizontal="right" vertical="center"/>
      <protection locked="0"/>
    </xf>
    <xf numFmtId="4" fontId="37" fillId="0" borderId="115" xfId="3" applyNumberFormat="1" applyFont="1" applyFill="1" applyBorder="1" applyAlignment="1">
      <alignment horizontal="right" vertical="center"/>
    </xf>
    <xf numFmtId="4" fontId="30" fillId="19" borderId="105" xfId="3" applyNumberFormat="1" applyFont="1" applyFill="1" applyBorder="1" applyAlignment="1">
      <alignment horizontal="right" vertical="center"/>
    </xf>
    <xf numFmtId="4" fontId="0" fillId="0" borderId="115" xfId="3" applyNumberFormat="1" applyFont="1" applyFill="1" applyBorder="1" applyAlignment="1">
      <alignment horizontal="right" vertical="center"/>
    </xf>
    <xf numFmtId="164" fontId="12" fillId="0" borderId="105" xfId="3" applyNumberFormat="1" applyBorder="1" applyAlignment="1">
      <alignment horizontal="center" vertical="center"/>
    </xf>
    <xf numFmtId="0" fontId="12" fillId="0" borderId="105" xfId="3" applyBorder="1" applyAlignment="1">
      <alignment vertical="center"/>
    </xf>
    <xf numFmtId="4" fontId="30" fillId="0" borderId="124" xfId="3" applyNumberFormat="1" applyFont="1" applyFill="1" applyBorder="1" applyAlignment="1">
      <alignment horizontal="right" vertical="center"/>
    </xf>
    <xf numFmtId="4" fontId="9" fillId="0" borderId="97" xfId="3" applyNumberFormat="1" applyFont="1" applyBorder="1" applyAlignment="1">
      <alignment horizontal="right" vertical="center"/>
    </xf>
    <xf numFmtId="164" fontId="30" fillId="16" borderId="121" xfId="3" applyNumberFormat="1" applyFont="1" applyFill="1" applyBorder="1" applyAlignment="1">
      <alignment horizontal="right" vertical="center"/>
    </xf>
    <xf numFmtId="4" fontId="12" fillId="0" borderId="97" xfId="3" applyNumberFormat="1" applyFill="1" applyBorder="1" applyAlignment="1" applyProtection="1">
      <alignment horizontal="right" vertical="center"/>
      <protection locked="0"/>
    </xf>
    <xf numFmtId="4" fontId="12" fillId="0" borderId="92" xfId="3" applyNumberFormat="1" applyFill="1" applyBorder="1" applyAlignment="1" applyProtection="1">
      <alignment horizontal="right" vertical="center"/>
      <protection locked="0"/>
    </xf>
    <xf numFmtId="4" fontId="12" fillId="0" borderId="98" xfId="3" applyNumberFormat="1" applyBorder="1" applyAlignment="1">
      <alignment vertical="center"/>
    </xf>
    <xf numFmtId="4" fontId="30" fillId="19" borderId="97" xfId="3" applyNumberFormat="1" applyFont="1" applyFill="1" applyBorder="1" applyAlignment="1">
      <alignment horizontal="right" vertical="center"/>
    </xf>
    <xf numFmtId="4" fontId="0" fillId="0" borderId="98" xfId="3" applyNumberFormat="1" applyFont="1" applyFill="1" applyBorder="1" applyAlignment="1">
      <alignment horizontal="right" vertical="center"/>
    </xf>
    <xf numFmtId="164" fontId="12" fillId="0" borderId="100" xfId="3" applyNumberFormat="1" applyFill="1" applyBorder="1" applyAlignment="1">
      <alignment horizontal="center" vertical="center"/>
    </xf>
    <xf numFmtId="0" fontId="12" fillId="0" borderId="107" xfId="3" applyBorder="1" applyAlignment="1">
      <alignment vertical="center"/>
    </xf>
    <xf numFmtId="0" fontId="36" fillId="0" borderId="100" xfId="3" applyFont="1" applyBorder="1" applyAlignment="1">
      <alignment horizontal="left" vertical="center" indent="1"/>
    </xf>
    <xf numFmtId="0" fontId="9" fillId="22" borderId="95" xfId="3" applyFont="1" applyFill="1" applyBorder="1" applyAlignment="1">
      <alignment horizontal="center" vertical="center"/>
    </xf>
    <xf numFmtId="0" fontId="9" fillId="22" borderId="99" xfId="3" applyFont="1" applyFill="1" applyBorder="1" applyAlignment="1">
      <alignment horizontal="center" vertical="center"/>
    </xf>
    <xf numFmtId="0" fontId="30" fillId="16" borderId="125" xfId="3" applyFont="1" applyFill="1" applyBorder="1" applyAlignment="1">
      <alignment horizontal="center" vertical="center"/>
    </xf>
    <xf numFmtId="0" fontId="30" fillId="16" borderId="95" xfId="3" applyFont="1" applyFill="1" applyBorder="1" applyAlignment="1">
      <alignment horizontal="center" vertical="center"/>
    </xf>
    <xf numFmtId="3" fontId="9" fillId="22" borderId="0" xfId="3" applyNumberFormat="1" applyFont="1" applyFill="1" applyBorder="1" applyAlignment="1">
      <alignment horizontal="center" vertical="center"/>
    </xf>
    <xf numFmtId="3" fontId="9" fillId="22" borderId="100" xfId="3" applyNumberFormat="1" applyFont="1" applyFill="1" applyBorder="1" applyAlignment="1">
      <alignment horizontal="center" vertical="center"/>
    </xf>
    <xf numFmtId="3" fontId="30" fillId="22" borderId="126" xfId="3" applyNumberFormat="1" applyFont="1" applyFill="1" applyBorder="1" applyAlignment="1">
      <alignment horizontal="center" vertical="center"/>
    </xf>
    <xf numFmtId="0" fontId="30" fillId="19" borderId="125" xfId="3" applyFont="1" applyFill="1" applyBorder="1" applyAlignment="1">
      <alignment horizontal="center" vertical="center"/>
    </xf>
    <xf numFmtId="0" fontId="30" fillId="19" borderId="95" xfId="3" applyFont="1" applyFill="1" applyBorder="1" applyAlignment="1">
      <alignment horizontal="center" vertical="center"/>
    </xf>
    <xf numFmtId="0" fontId="0" fillId="22" borderId="125" xfId="3" applyFont="1" applyFill="1" applyBorder="1" applyAlignment="1">
      <alignment horizontal="center" vertical="center"/>
    </xf>
    <xf numFmtId="0" fontId="0" fillId="22" borderId="95" xfId="3" applyFont="1" applyFill="1" applyBorder="1" applyAlignment="1">
      <alignment horizontal="center" vertical="center"/>
    </xf>
    <xf numFmtId="0" fontId="9" fillId="22" borderId="100" xfId="3" applyFont="1" applyFill="1" applyBorder="1" applyAlignment="1">
      <alignment horizontal="center" vertical="center"/>
    </xf>
    <xf numFmtId="0" fontId="30" fillId="16" borderId="124" xfId="3" applyFont="1" applyFill="1" applyBorder="1" applyAlignment="1">
      <alignment horizontal="center" vertical="center"/>
    </xf>
    <xf numFmtId="0" fontId="30" fillId="16" borderId="100" xfId="3" applyFont="1" applyFill="1" applyBorder="1" applyAlignment="1">
      <alignment horizontal="center" vertical="center"/>
    </xf>
    <xf numFmtId="0" fontId="30" fillId="19" borderId="124" xfId="3" applyFont="1" applyFill="1" applyBorder="1" applyAlignment="1">
      <alignment horizontal="center" vertical="center"/>
    </xf>
    <xf numFmtId="0" fontId="30" fillId="19" borderId="100" xfId="3" applyFont="1" applyFill="1" applyBorder="1" applyAlignment="1">
      <alignment horizontal="center" vertical="center"/>
    </xf>
    <xf numFmtId="0" fontId="0" fillId="22" borderId="127" xfId="3" applyFont="1" applyFill="1" applyBorder="1" applyAlignment="1">
      <alignment horizontal="center" vertical="center"/>
    </xf>
    <xf numFmtId="0" fontId="12" fillId="22" borderId="100" xfId="3" applyFill="1" applyBorder="1" applyAlignment="1">
      <alignment vertical="center"/>
    </xf>
    <xf numFmtId="0" fontId="0" fillId="21" borderId="0" xfId="10" applyFont="1" applyFill="1" applyAlignment="1" applyProtection="1">
      <alignment horizontal="right" vertical="center" wrapText="1"/>
      <protection locked="0"/>
    </xf>
    <xf numFmtId="0" fontId="28" fillId="0" borderId="0" xfId="1" applyFont="1" applyAlignment="1" applyProtection="1">
      <alignment horizontal="right" vertical="center"/>
    </xf>
    <xf numFmtId="4" fontId="12" fillId="0" borderId="61" xfId="3" applyNumberFormat="1" applyFont="1" applyFill="1" applyBorder="1" applyAlignment="1" applyProtection="1">
      <alignment horizontal="right" vertical="center"/>
      <protection locked="0"/>
    </xf>
    <xf numFmtId="4" fontId="12" fillId="0" borderId="65" xfId="3" applyNumberFormat="1" applyFont="1" applyFill="1" applyBorder="1" applyAlignment="1" applyProtection="1">
      <alignment horizontal="right" vertical="center"/>
      <protection locked="0"/>
    </xf>
    <xf numFmtId="4" fontId="12" fillId="0" borderId="58" xfId="3" applyNumberFormat="1" applyFont="1" applyFill="1" applyBorder="1" applyAlignment="1" applyProtection="1">
      <alignment horizontal="right" vertical="center"/>
      <protection locked="0"/>
    </xf>
    <xf numFmtId="4" fontId="12" fillId="0" borderId="53" xfId="3" applyNumberFormat="1" applyFont="1" applyFill="1" applyBorder="1" applyAlignment="1" applyProtection="1">
      <alignment horizontal="right" vertical="center"/>
      <protection locked="0"/>
    </xf>
    <xf numFmtId="4" fontId="12" fillId="0" borderId="54" xfId="3" applyNumberFormat="1" applyFont="1" applyFill="1" applyBorder="1" applyAlignment="1" applyProtection="1">
      <alignment horizontal="right" vertical="center"/>
      <protection locked="0"/>
    </xf>
    <xf numFmtId="4" fontId="12" fillId="0" borderId="52" xfId="3" applyNumberFormat="1" applyFont="1" applyBorder="1" applyAlignment="1">
      <alignment vertical="center"/>
    </xf>
    <xf numFmtId="14" fontId="12" fillId="0" borderId="0" xfId="3" applyNumberFormat="1" applyFont="1" applyAlignment="1">
      <alignment horizontal="left" vertical="center" indent="1"/>
    </xf>
    <xf numFmtId="3" fontId="40" fillId="18" borderId="66" xfId="3" applyNumberFormat="1" applyFont="1" applyFill="1" applyBorder="1" applyAlignment="1">
      <alignment horizontal="right" vertical="center"/>
    </xf>
    <xf numFmtId="3" fontId="40" fillId="18" borderId="44" xfId="3" applyNumberFormat="1" applyFont="1" applyFill="1" applyBorder="1" applyAlignment="1">
      <alignment horizontal="right" vertical="center"/>
    </xf>
    <xf numFmtId="165" fontId="40" fillId="18" borderId="66" xfId="3" applyNumberFormat="1" applyFont="1" applyFill="1" applyBorder="1" applyAlignment="1">
      <alignment horizontal="right" vertical="center"/>
    </xf>
    <xf numFmtId="3" fontId="40" fillId="18" borderId="54" xfId="3" applyNumberFormat="1" applyFont="1" applyFill="1" applyBorder="1" applyAlignment="1">
      <alignment horizontal="right" vertical="center"/>
    </xf>
    <xf numFmtId="3" fontId="40" fillId="18" borderId="43" xfId="3" applyNumberFormat="1" applyFont="1" applyFill="1" applyBorder="1" applyAlignment="1">
      <alignment horizontal="right" vertical="center"/>
    </xf>
    <xf numFmtId="3" fontId="40" fillId="18" borderId="42" xfId="3" applyNumberFormat="1" applyFont="1" applyFill="1" applyBorder="1" applyAlignment="1">
      <alignment horizontal="right" vertical="center"/>
    </xf>
    <xf numFmtId="3" fontId="40" fillId="18" borderId="47" xfId="3" applyNumberFormat="1" applyFont="1" applyFill="1" applyBorder="1" applyAlignment="1">
      <alignment horizontal="center" vertical="center"/>
    </xf>
    <xf numFmtId="0" fontId="40" fillId="18" borderId="47" xfId="3" applyFont="1" applyFill="1" applyBorder="1" applyAlignment="1">
      <alignment horizontal="center" vertical="center"/>
    </xf>
    <xf numFmtId="0" fontId="42" fillId="18" borderId="70" xfId="3" applyFont="1" applyFill="1" applyBorder="1" applyAlignment="1">
      <alignment horizontal="left" vertical="center" indent="1"/>
    </xf>
    <xf numFmtId="165" fontId="40" fillId="18" borderId="53" xfId="3" applyNumberFormat="1" applyFont="1" applyFill="1" applyBorder="1" applyAlignment="1">
      <alignment horizontal="right" vertical="center"/>
    </xf>
    <xf numFmtId="3" fontId="40" fillId="18" borderId="66" xfId="3" applyNumberFormat="1" applyFont="1" applyFill="1" applyBorder="1" applyAlignment="1">
      <alignment horizontal="center" vertical="center"/>
    </xf>
    <xf numFmtId="0" fontId="40" fillId="18" borderId="66" xfId="3" applyFont="1" applyFill="1" applyBorder="1" applyAlignment="1">
      <alignment horizontal="center" vertical="center"/>
    </xf>
    <xf numFmtId="0" fontId="42" fillId="18" borderId="42" xfId="3" applyFont="1" applyFill="1" applyBorder="1" applyAlignment="1">
      <alignment horizontal="left" vertical="center" indent="1"/>
    </xf>
    <xf numFmtId="0" fontId="42" fillId="18" borderId="52" xfId="3" applyFont="1" applyFill="1" applyBorder="1" applyAlignment="1">
      <alignment horizontal="left" vertical="center" indent="1"/>
    </xf>
    <xf numFmtId="3" fontId="12" fillId="18" borderId="50" xfId="3" applyNumberFormat="1" applyFont="1" applyFill="1" applyBorder="1" applyAlignment="1">
      <alignment horizontal="right" vertical="center"/>
    </xf>
    <xf numFmtId="3" fontId="12" fillId="18" borderId="0" xfId="3" applyNumberFormat="1" applyFont="1" applyFill="1" applyBorder="1" applyAlignment="1">
      <alignment horizontal="right" vertical="center"/>
    </xf>
    <xf numFmtId="3" fontId="12" fillId="18" borderId="45" xfId="3" applyNumberFormat="1" applyFont="1" applyFill="1" applyBorder="1" applyAlignment="1" applyProtection="1">
      <alignment horizontal="right" vertical="center"/>
      <protection locked="0"/>
    </xf>
    <xf numFmtId="3" fontId="40" fillId="18" borderId="70" xfId="3" applyNumberFormat="1" applyFont="1" applyFill="1" applyBorder="1" applyAlignment="1" applyProtection="1">
      <alignment horizontal="right" vertical="center"/>
      <protection locked="0"/>
    </xf>
    <xf numFmtId="3" fontId="12" fillId="18" borderId="20" xfId="3" applyNumberFormat="1" applyFont="1" applyFill="1" applyBorder="1" applyAlignment="1">
      <alignment horizontal="right" vertical="center"/>
    </xf>
    <xf numFmtId="3" fontId="40" fillId="18" borderId="50" xfId="3" applyNumberFormat="1" applyFont="1" applyFill="1" applyBorder="1" applyAlignment="1">
      <alignment horizontal="center" vertical="center"/>
    </xf>
    <xf numFmtId="0" fontId="12" fillId="18" borderId="50" xfId="3" applyFont="1" applyFill="1" applyBorder="1" applyAlignment="1">
      <alignment vertical="center"/>
    </xf>
    <xf numFmtId="0" fontId="36" fillId="18" borderId="20" xfId="3" applyFont="1" applyFill="1" applyBorder="1" applyAlignment="1">
      <alignment horizontal="left" vertical="center" indent="1"/>
    </xf>
    <xf numFmtId="3" fontId="40" fillId="18" borderId="73" xfId="3" applyNumberFormat="1" applyFont="1" applyFill="1" applyBorder="1" applyAlignment="1">
      <alignment horizontal="right" vertical="center"/>
    </xf>
    <xf numFmtId="3" fontId="40" fillId="18" borderId="42" xfId="3" applyNumberFormat="1" applyFont="1" applyFill="1" applyBorder="1" applyAlignment="1" applyProtection="1">
      <alignment horizontal="right" vertical="center"/>
    </xf>
    <xf numFmtId="165" fontId="40" fillId="18" borderId="61" xfId="3" applyNumberFormat="1" applyFont="1" applyFill="1" applyBorder="1" applyAlignment="1">
      <alignment horizontal="right" vertical="center"/>
    </xf>
    <xf numFmtId="3" fontId="40" fillId="18" borderId="57" xfId="3" applyNumberFormat="1" applyFont="1" applyFill="1" applyBorder="1" applyAlignment="1">
      <alignment horizontal="right" vertical="center"/>
    </xf>
    <xf numFmtId="3" fontId="40" fillId="18" borderId="65" xfId="3" applyNumberFormat="1" applyFont="1" applyFill="1" applyBorder="1" applyAlignment="1" applyProtection="1">
      <alignment horizontal="right" vertical="center"/>
      <protection locked="0"/>
    </xf>
    <xf numFmtId="165" fontId="40" fillId="18" borderId="64" xfId="3" applyNumberFormat="1" applyFont="1" applyFill="1" applyBorder="1" applyAlignment="1">
      <alignment horizontal="right" vertical="center"/>
    </xf>
    <xf numFmtId="3" fontId="40" fillId="18" borderId="64" xfId="3" applyNumberFormat="1" applyFont="1" applyFill="1" applyBorder="1" applyAlignment="1">
      <alignment horizontal="right" vertical="center"/>
    </xf>
    <xf numFmtId="3" fontId="40" fillId="18" borderId="62" xfId="3" applyNumberFormat="1" applyFont="1" applyFill="1" applyBorder="1" applyAlignment="1" applyProtection="1">
      <alignment horizontal="right" vertical="center"/>
      <protection locked="0"/>
    </xf>
    <xf numFmtId="3" fontId="40" fillId="18" borderId="53" xfId="3" applyNumberFormat="1" applyFont="1" applyFill="1" applyBorder="1" applyAlignment="1">
      <alignment horizontal="right" vertical="center"/>
    </xf>
    <xf numFmtId="3" fontId="40" fillId="18" borderId="19" xfId="3" applyNumberFormat="1" applyFont="1" applyFill="1" applyBorder="1" applyAlignment="1" applyProtection="1">
      <alignment horizontal="right" vertical="center"/>
      <protection locked="0"/>
    </xf>
    <xf numFmtId="165" fontId="40" fillId="18" borderId="57" xfId="3" applyNumberFormat="1" applyFont="1" applyFill="1" applyBorder="1" applyAlignment="1">
      <alignment horizontal="right" vertical="center"/>
    </xf>
    <xf numFmtId="3" fontId="40" fillId="18" borderId="58" xfId="3" applyNumberFormat="1" applyFont="1" applyFill="1" applyBorder="1" applyAlignment="1" applyProtection="1">
      <alignment horizontal="right" vertical="center"/>
      <protection locked="0"/>
    </xf>
    <xf numFmtId="3" fontId="40" fillId="18" borderId="54" xfId="3" applyNumberFormat="1" applyFont="1" applyFill="1" applyBorder="1" applyAlignment="1" applyProtection="1">
      <alignment horizontal="right" vertical="center"/>
      <protection locked="0"/>
    </xf>
    <xf numFmtId="3" fontId="30" fillId="18" borderId="59" xfId="3" applyNumberFormat="1" applyFont="1" applyFill="1" applyBorder="1" applyAlignment="1">
      <alignment horizontal="right" vertical="center"/>
    </xf>
    <xf numFmtId="3" fontId="30" fillId="18" borderId="65" xfId="3" applyNumberFormat="1" applyFont="1" applyFill="1" applyBorder="1" applyAlignment="1">
      <alignment horizontal="right" vertical="center"/>
    </xf>
    <xf numFmtId="3" fontId="30" fillId="18" borderId="63" xfId="3" applyNumberFormat="1" applyFont="1" applyFill="1" applyBorder="1" applyAlignment="1">
      <alignment horizontal="right" vertical="center"/>
    </xf>
    <xf numFmtId="3" fontId="30" fillId="18" borderId="62" xfId="3" applyNumberFormat="1" applyFont="1" applyFill="1" applyBorder="1" applyAlignment="1">
      <alignment horizontal="right" vertical="center"/>
    </xf>
    <xf numFmtId="3" fontId="30" fillId="18" borderId="56" xfId="3" applyNumberFormat="1" applyFont="1" applyFill="1" applyBorder="1" applyAlignment="1">
      <alignment horizontal="right" vertical="center"/>
    </xf>
    <xf numFmtId="3" fontId="30" fillId="18" borderId="19" xfId="3" applyNumberFormat="1" applyFont="1" applyFill="1" applyBorder="1" applyAlignment="1">
      <alignment horizontal="right" vertical="center"/>
    </xf>
    <xf numFmtId="3" fontId="30" fillId="18" borderId="44" xfId="3" applyNumberFormat="1" applyFont="1" applyFill="1" applyBorder="1" applyAlignment="1">
      <alignment horizontal="right" vertical="center"/>
    </xf>
    <xf numFmtId="3" fontId="30" fillId="18" borderId="66" xfId="3" applyNumberFormat="1" applyFont="1" applyFill="1" applyBorder="1" applyAlignment="1">
      <alignment horizontal="right" vertical="center"/>
    </xf>
    <xf numFmtId="3" fontId="30" fillId="18" borderId="42" xfId="3" applyNumberFormat="1" applyFont="1" applyFill="1" applyBorder="1" applyAlignment="1">
      <alignment horizontal="right" vertical="center"/>
    </xf>
    <xf numFmtId="3" fontId="30" fillId="18" borderId="43" xfId="3" applyNumberFormat="1" applyFont="1" applyFill="1" applyBorder="1" applyAlignment="1">
      <alignment horizontal="center" vertical="center"/>
    </xf>
    <xf numFmtId="0" fontId="30" fillId="18" borderId="66" xfId="3" applyFont="1" applyFill="1" applyBorder="1" applyAlignment="1">
      <alignment horizontal="center" vertical="center"/>
    </xf>
    <xf numFmtId="0" fontId="36" fillId="18" borderId="66" xfId="3" applyFont="1" applyFill="1" applyBorder="1" applyAlignment="1">
      <alignment horizontal="left" vertical="center" indent="1"/>
    </xf>
    <xf numFmtId="3" fontId="30" fillId="18" borderId="60" xfId="3" applyNumberFormat="1" applyFont="1" applyFill="1" applyBorder="1" applyAlignment="1">
      <alignment horizontal="right" vertical="center"/>
    </xf>
    <xf numFmtId="164" fontId="30" fillId="18" borderId="60" xfId="3" applyNumberFormat="1" applyFont="1" applyFill="1" applyBorder="1" applyAlignment="1">
      <alignment horizontal="right" vertical="center"/>
    </xf>
    <xf numFmtId="4" fontId="30" fillId="18" borderId="57" xfId="3" applyNumberFormat="1" applyFont="1" applyFill="1" applyBorder="1" applyAlignment="1">
      <alignment horizontal="right" vertical="center"/>
    </xf>
    <xf numFmtId="164" fontId="30" fillId="18" borderId="56" xfId="3" applyNumberFormat="1" applyFont="1" applyFill="1" applyBorder="1" applyAlignment="1">
      <alignment horizontal="right" vertical="center"/>
    </xf>
    <xf numFmtId="4" fontId="30" fillId="18" borderId="53" xfId="3" applyNumberFormat="1" applyFont="1" applyFill="1" applyBorder="1" applyAlignment="1">
      <alignment horizontal="right" vertical="center"/>
    </xf>
    <xf numFmtId="0" fontId="30" fillId="18" borderId="48" xfId="3" applyFont="1" applyFill="1" applyBorder="1" applyAlignment="1">
      <alignment horizontal="center" vertical="center"/>
    </xf>
    <xf numFmtId="0" fontId="30" fillId="18" borderId="47" xfId="3" applyFont="1" applyFill="1" applyBorder="1" applyAlignment="1">
      <alignment horizontal="center" vertical="center"/>
    </xf>
    <xf numFmtId="0" fontId="30" fillId="18" borderId="46" xfId="3" applyFont="1" applyFill="1" applyBorder="1" applyAlignment="1">
      <alignment horizontal="center" vertical="center"/>
    </xf>
    <xf numFmtId="0" fontId="30" fillId="18" borderId="45" xfId="3" applyFont="1" applyFill="1" applyBorder="1" applyAlignment="1">
      <alignment horizontal="center" vertical="center"/>
    </xf>
    <xf numFmtId="3" fontId="40" fillId="0" borderId="51" xfId="3" applyNumberFormat="1" applyFont="1" applyFill="1" applyBorder="1" applyAlignment="1">
      <alignment horizontal="right" vertical="center"/>
    </xf>
    <xf numFmtId="3" fontId="40" fillId="11" borderId="66" xfId="3" applyNumberFormat="1" applyFont="1" applyFill="1" applyBorder="1" applyAlignment="1" applyProtection="1">
      <alignment horizontal="right" vertical="center"/>
    </xf>
    <xf numFmtId="3" fontId="12" fillId="0" borderId="61" xfId="3" applyNumberFormat="1" applyFont="1" applyFill="1" applyBorder="1" applyAlignment="1" applyProtection="1">
      <alignment horizontal="right" vertical="center"/>
      <protection locked="0"/>
    </xf>
    <xf numFmtId="0" fontId="74" fillId="0" borderId="0" xfId="3" applyFont="1" applyAlignment="1">
      <alignment horizontal="left" vertical="center" indent="1"/>
    </xf>
    <xf numFmtId="0" fontId="75" fillId="0" borderId="0" xfId="3" applyFont="1" applyAlignment="1">
      <alignment horizontal="left" vertical="center" indent="1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11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0" borderId="0" xfId="0" applyFont="1" applyFill="1" applyAlignment="1"/>
    <xf numFmtId="0" fontId="20" fillId="0" borderId="0" xfId="1" applyFont="1" applyFill="1" applyAlignment="1"/>
    <xf numFmtId="0" fontId="27" fillId="0" borderId="0" xfId="3" applyFont="1" applyAlignment="1">
      <alignment horizontal="right" vertical="center"/>
    </xf>
    <xf numFmtId="0" fontId="12" fillId="0" borderId="0" xfId="3" applyAlignment="1">
      <alignment horizontal="right" vertical="center"/>
    </xf>
    <xf numFmtId="0" fontId="35" fillId="8" borderId="42" xfId="3" applyFont="1" applyFill="1" applyBorder="1" applyAlignment="1">
      <alignment horizontal="left" vertical="center" indent="1"/>
    </xf>
    <xf numFmtId="0" fontId="35" fillId="8" borderId="43" xfId="3" applyFont="1" applyFill="1" applyBorder="1" applyAlignment="1">
      <alignment horizontal="left" vertical="center" indent="1"/>
    </xf>
    <xf numFmtId="0" fontId="1" fillId="0" borderId="43" xfId="5" applyBorder="1" applyAlignment="1">
      <alignment horizontal="left" vertical="center" indent="1"/>
    </xf>
    <xf numFmtId="0" fontId="1" fillId="0" borderId="44" xfId="5" applyBorder="1" applyAlignment="1">
      <alignment horizontal="left" vertical="center" indent="1"/>
    </xf>
    <xf numFmtId="0" fontId="36" fillId="9" borderId="45" xfId="3" applyFont="1" applyFill="1" applyBorder="1" applyAlignment="1">
      <alignment horizontal="left" vertical="center" indent="1"/>
    </xf>
    <xf numFmtId="0" fontId="1" fillId="0" borderId="47" xfId="5" applyBorder="1" applyAlignment="1">
      <alignment horizontal="left" vertical="center" indent="1"/>
    </xf>
    <xf numFmtId="0" fontId="12" fillId="9" borderId="45" xfId="3" applyFill="1" applyBorder="1" applyAlignment="1">
      <alignment horizontal="center" vertical="center"/>
    </xf>
    <xf numFmtId="0" fontId="1" fillId="0" borderId="47" xfId="5" applyBorder="1" applyAlignment="1">
      <alignment horizontal="center" vertical="center"/>
    </xf>
    <xf numFmtId="3" fontId="30" fillId="9" borderId="42" xfId="3" applyNumberFormat="1" applyFont="1" applyFill="1" applyBorder="1" applyAlignment="1">
      <alignment horizontal="center" vertical="center"/>
    </xf>
    <xf numFmtId="0" fontId="12" fillId="0" borderId="43" xfId="3" applyBorder="1" applyAlignment="1">
      <alignment vertical="center"/>
    </xf>
    <xf numFmtId="0" fontId="12" fillId="0" borderId="44" xfId="3" applyBorder="1" applyAlignment="1">
      <alignment vertical="center"/>
    </xf>
    <xf numFmtId="0" fontId="12" fillId="0" borderId="0" xfId="3" applyFont="1" applyAlignment="1">
      <alignment horizontal="right" vertical="center"/>
    </xf>
    <xf numFmtId="0" fontId="12" fillId="0" borderId="43" xfId="3" applyFont="1" applyBorder="1" applyAlignment="1">
      <alignment vertical="center"/>
    </xf>
    <xf numFmtId="0" fontId="12" fillId="0" borderId="44" xfId="3" applyFont="1" applyBorder="1" applyAlignment="1">
      <alignment vertical="center"/>
    </xf>
    <xf numFmtId="0" fontId="45" fillId="0" borderId="47" xfId="5" applyFont="1" applyBorder="1" applyAlignment="1">
      <alignment horizontal="left" vertical="center" indent="1"/>
    </xf>
    <xf numFmtId="0" fontId="12" fillId="9" borderId="45" xfId="3" applyFont="1" applyFill="1" applyBorder="1" applyAlignment="1">
      <alignment horizontal="center" vertical="center"/>
    </xf>
    <xf numFmtId="0" fontId="45" fillId="0" borderId="47" xfId="5" applyFont="1" applyBorder="1" applyAlignment="1">
      <alignment horizontal="center" vertical="center"/>
    </xf>
    <xf numFmtId="0" fontId="45" fillId="0" borderId="43" xfId="5" applyFont="1" applyBorder="1" applyAlignment="1">
      <alignment horizontal="left" vertical="center" indent="1"/>
    </xf>
    <xf numFmtId="0" fontId="45" fillId="0" borderId="44" xfId="5" applyFont="1" applyBorder="1" applyAlignment="1">
      <alignment horizontal="left" vertical="center" indent="1"/>
    </xf>
    <xf numFmtId="0" fontId="47" fillId="0" borderId="0" xfId="6" applyFill="1" applyBorder="1"/>
    <xf numFmtId="166" fontId="59" fillId="15" borderId="75" xfId="7" applyFont="1" applyFill="1" applyBorder="1" applyAlignment="1">
      <alignment horizontal="left" vertical="center" indent="1"/>
    </xf>
    <xf numFmtId="166" fontId="54" fillId="15" borderId="75" xfId="7" applyFont="1" applyFill="1" applyBorder="1" applyAlignment="1">
      <alignment horizontal="left" vertical="center" indent="1"/>
    </xf>
    <xf numFmtId="166" fontId="48" fillId="15" borderId="75" xfId="7" applyFont="1" applyFill="1" applyBorder="1" applyAlignment="1">
      <alignment horizontal="center" vertical="center"/>
    </xf>
    <xf numFmtId="167" fontId="58" fillId="15" borderId="75" xfId="7" applyNumberFormat="1" applyFont="1" applyFill="1" applyBorder="1" applyAlignment="1">
      <alignment horizontal="center" vertical="center"/>
    </xf>
    <xf numFmtId="0" fontId="70" fillId="0" borderId="0" xfId="3" applyFont="1" applyBorder="1" applyAlignment="1">
      <alignment horizontal="right" vertical="center"/>
    </xf>
    <xf numFmtId="0" fontId="35" fillId="22" borderId="90" xfId="3" applyFont="1" applyFill="1" applyBorder="1" applyAlignment="1">
      <alignment horizontal="left" vertical="center" indent="1"/>
    </xf>
    <xf numFmtId="0" fontId="36" fillId="22" borderId="90" xfId="3" applyFont="1" applyFill="1" applyBorder="1" applyAlignment="1">
      <alignment horizontal="left" vertical="center" indent="1"/>
    </xf>
    <xf numFmtId="0" fontId="0" fillId="22" borderId="90" xfId="3" applyFont="1" applyFill="1" applyBorder="1" applyAlignment="1">
      <alignment horizontal="center" vertical="center"/>
    </xf>
    <xf numFmtId="3" fontId="30" fillId="22" borderId="90" xfId="3" applyNumberFormat="1" applyFont="1" applyFill="1" applyBorder="1" applyAlignment="1">
      <alignment horizontal="center" vertical="center"/>
    </xf>
    <xf numFmtId="0" fontId="72" fillId="8" borderId="42" xfId="3" applyFont="1" applyFill="1" applyBorder="1" applyAlignment="1">
      <alignment horizontal="left" vertical="center" indent="1" shrinkToFit="1"/>
    </xf>
    <xf numFmtId="0" fontId="72" fillId="8" borderId="43" xfId="3" applyFont="1" applyFill="1" applyBorder="1" applyAlignment="1">
      <alignment horizontal="left" vertical="center" indent="1" shrinkToFit="1"/>
    </xf>
    <xf numFmtId="0" fontId="71" fillId="0" borderId="43" xfId="5" applyFont="1" applyBorder="1" applyAlignment="1">
      <alignment horizontal="left" vertical="center" indent="1" shrinkToFit="1"/>
    </xf>
    <xf numFmtId="0" fontId="71" fillId="0" borderId="44" xfId="5" applyFont="1" applyBorder="1" applyAlignment="1">
      <alignment horizontal="left" vertical="center" indent="1" shrinkToFit="1"/>
    </xf>
    <xf numFmtId="0" fontId="7" fillId="8" borderId="42" xfId="3" applyFont="1" applyFill="1" applyBorder="1" applyAlignment="1">
      <alignment horizontal="left" vertical="center" indent="1" shrinkToFit="1"/>
    </xf>
    <xf numFmtId="0" fontId="7" fillId="8" borderId="43" xfId="3" applyFont="1" applyFill="1" applyBorder="1" applyAlignment="1">
      <alignment horizontal="left" vertical="center" indent="1" shrinkToFit="1"/>
    </xf>
    <xf numFmtId="0" fontId="73" fillId="0" borderId="43" xfId="5" applyFont="1" applyBorder="1" applyAlignment="1">
      <alignment horizontal="left" vertical="center" indent="1" shrinkToFit="1"/>
    </xf>
    <xf numFmtId="0" fontId="73" fillId="0" borderId="44" xfId="5" applyFont="1" applyBorder="1" applyAlignment="1">
      <alignment horizontal="left" vertical="center" indent="1" shrinkToFit="1"/>
    </xf>
    <xf numFmtId="0" fontId="74" fillId="0" borderId="0" xfId="3" applyFont="1" applyAlignment="1">
      <alignment horizontal="left" vertical="center" wrapText="1" indent="1"/>
    </xf>
  </cellXfs>
  <cellStyles count="11">
    <cellStyle name="Excel Built-in Normal" xfId="8"/>
    <cellStyle name="Excel Built-in Normal 1" xfId="10"/>
    <cellStyle name="Normální" xfId="0" builtinId="0"/>
    <cellStyle name="normální 2" xfId="1"/>
    <cellStyle name="Normální 2 2" xfId="4"/>
    <cellStyle name="Normální 2 3" xfId="9"/>
    <cellStyle name="normální 3" xfId="2"/>
    <cellStyle name="Normální 4" xfId="5"/>
    <cellStyle name="Normální 5" xfId="3"/>
    <cellStyle name="Normální 5 2" xfId="7"/>
    <cellStyle name="Normální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opLeftCell="A2" workbookViewId="0">
      <selection activeCell="E23" sqref="E23"/>
    </sheetView>
  </sheetViews>
  <sheetFormatPr defaultRowHeight="12.75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>
      <c r="A1" s="1" t="s">
        <v>0</v>
      </c>
    </row>
    <row r="2" spans="1:191" s="2" customFormat="1"/>
    <row r="3" spans="1:191" s="2" customFormat="1" ht="15.75" hidden="1">
      <c r="A3" s="1" t="s">
        <v>1</v>
      </c>
      <c r="B3" s="3"/>
    </row>
    <row r="4" spans="1:191" s="2" customFormat="1" ht="15.75">
      <c r="A4" s="1"/>
      <c r="B4" s="1" t="s">
        <v>2</v>
      </c>
    </row>
    <row r="5" spans="1:191" s="2" customFormat="1" ht="15.75">
      <c r="A5" s="1"/>
    </row>
    <row r="6" spans="1:191" s="2" customFormat="1" ht="20.25">
      <c r="A6" s="982" t="s">
        <v>485</v>
      </c>
      <c r="B6" s="983"/>
      <c r="C6" s="984"/>
      <c r="D6" s="984"/>
      <c r="E6" s="984"/>
    </row>
    <row r="7" spans="1:191" ht="15.75">
      <c r="A7" s="4"/>
      <c r="B7" s="5"/>
      <c r="C7" s="5"/>
      <c r="D7" s="5"/>
      <c r="E7" s="5"/>
    </row>
    <row r="8" spans="1:191" ht="13.5" thickBot="1">
      <c r="A8" s="6"/>
      <c r="C8" s="7"/>
      <c r="D8" s="7"/>
      <c r="E8" s="7" t="s">
        <v>3</v>
      </c>
    </row>
    <row r="9" spans="1:191" ht="18.75" customHeight="1">
      <c r="B9" s="985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>
      <c r="B10" s="986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>
      <c r="B11" s="13" t="s">
        <v>11</v>
      </c>
      <c r="C11" s="14">
        <v>355277</v>
      </c>
      <c r="D11" s="14">
        <v>354925.9</v>
      </c>
      <c r="E11" s="14">
        <v>366452.2</v>
      </c>
      <c r="F11" s="15">
        <f>(E11/D11)*100</f>
        <v>103.24752293366024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>
      <c r="B12" s="16" t="s">
        <v>12</v>
      </c>
      <c r="C12" s="17">
        <v>53171</v>
      </c>
      <c r="D12" s="17">
        <v>53848.5</v>
      </c>
      <c r="E12" s="17">
        <v>61057</v>
      </c>
      <c r="F12" s="15">
        <f t="shared" ref="F12:F15" si="0">(E12/D12)*100</f>
        <v>113.38663101107738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>
      <c r="B13" s="16" t="s">
        <v>13</v>
      </c>
      <c r="C13" s="17">
        <v>28644</v>
      </c>
      <c r="D13" s="17">
        <v>29352</v>
      </c>
      <c r="E13" s="17">
        <v>16184.2</v>
      </c>
      <c r="F13" s="15">
        <f t="shared" si="0"/>
        <v>55.13832106841101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>
      <c r="B14" s="19" t="s">
        <v>14</v>
      </c>
      <c r="C14" s="17">
        <v>36015</v>
      </c>
      <c r="D14" s="17">
        <v>96268.9</v>
      </c>
      <c r="E14" s="17">
        <v>96427.5</v>
      </c>
      <c r="F14" s="15">
        <f t="shared" si="0"/>
        <v>100.16474687048466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>
      <c r="B15" s="20" t="s">
        <v>15</v>
      </c>
      <c r="C15" s="21">
        <f>SUM(C11:C14)</f>
        <v>473107</v>
      </c>
      <c r="D15" s="21">
        <f>SUM(D11:D14)</f>
        <v>534395.30000000005</v>
      </c>
      <c r="E15" s="21">
        <f>SUM(E11:E14)</f>
        <v>540120.9</v>
      </c>
      <c r="F15" s="15">
        <f t="shared" si="0"/>
        <v>101.07141660864158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>
      <c r="B16" s="22"/>
      <c r="C16" s="23"/>
      <c r="D16" s="23"/>
      <c r="E16" s="23"/>
      <c r="F16" s="2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>
      <c r="A17" s="10"/>
      <c r="B17" s="16" t="s">
        <v>16</v>
      </c>
      <c r="C17" s="17">
        <v>445820</v>
      </c>
      <c r="D17" s="17">
        <v>512083.6</v>
      </c>
      <c r="E17" s="17">
        <v>466355.9</v>
      </c>
      <c r="F17" s="18">
        <f>(E17/D17)*100</f>
        <v>91.070266651773267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5" customFormat="1">
      <c r="A18" s="10"/>
      <c r="B18" s="19" t="s">
        <v>17</v>
      </c>
      <c r="C18" s="17">
        <v>126716</v>
      </c>
      <c r="D18" s="17">
        <v>171882.5</v>
      </c>
      <c r="E18" s="17">
        <v>92648</v>
      </c>
      <c r="F18" s="18">
        <f t="shared" ref="F18:F19" si="1">(E18/D18)*100</f>
        <v>53.901938824487658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>
      <c r="A19" s="10"/>
      <c r="B19" s="20" t="s">
        <v>18</v>
      </c>
      <c r="C19" s="21">
        <f>SUM(C17:C18)</f>
        <v>572536</v>
      </c>
      <c r="D19" s="21">
        <f>SUM(D17:D18)</f>
        <v>683966.1</v>
      </c>
      <c r="E19" s="21">
        <f>SUM(E17:E18)</f>
        <v>559003.9</v>
      </c>
      <c r="F19" s="18">
        <f t="shared" si="1"/>
        <v>81.729767016230781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>
      <c r="B20" s="26"/>
      <c r="C20" s="27"/>
      <c r="D20" s="27"/>
      <c r="E20" s="27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>
      <c r="B21" s="29" t="s">
        <v>19</v>
      </c>
      <c r="C21" s="30"/>
      <c r="D21" s="30"/>
      <c r="E21" s="30"/>
      <c r="F21" s="3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>
      <c r="B22" s="29" t="s">
        <v>20</v>
      </c>
      <c r="C22" s="32"/>
      <c r="D22" s="32"/>
      <c r="E22" s="32"/>
      <c r="F22" s="33"/>
    </row>
    <row r="23" spans="1:213" ht="15" customHeight="1" thickBot="1">
      <c r="B23" s="34" t="s">
        <v>21</v>
      </c>
      <c r="C23" s="35">
        <v>99429</v>
      </c>
      <c r="D23" s="35">
        <v>149570.79999999999</v>
      </c>
      <c r="E23" s="35">
        <v>18883</v>
      </c>
      <c r="F23" s="36"/>
    </row>
    <row r="26" spans="1:213">
      <c r="B26" s="37" t="s">
        <v>22</v>
      </c>
    </row>
    <row r="27" spans="1:213">
      <c r="B27" s="37" t="s">
        <v>23</v>
      </c>
      <c r="C27" s="37"/>
      <c r="D27" s="37"/>
      <c r="E27" s="37"/>
    </row>
    <row r="28" spans="1:213" ht="15">
      <c r="B28" s="37"/>
      <c r="C28" s="38"/>
      <c r="D28" s="38"/>
      <c r="E28" s="38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D7" sqref="D7:L7"/>
    </sheetView>
  </sheetViews>
  <sheetFormatPr defaultColWidth="8.7109375" defaultRowHeight="12.75"/>
  <cols>
    <col min="1" max="1" width="37.7109375" style="291" customWidth="1"/>
    <col min="2" max="2" width="13.5703125" style="290" hidden="1" customWidth="1"/>
    <col min="3" max="3" width="7.28515625" style="292" customWidth="1"/>
    <col min="4" max="5" width="11.5703125" style="290" customWidth="1"/>
    <col min="6" max="6" width="11.5703125" style="293" customWidth="1"/>
    <col min="7" max="7" width="11.42578125" style="293" customWidth="1"/>
    <col min="8" max="8" width="9.85546875" style="293" customWidth="1"/>
    <col min="9" max="9" width="9.140625" style="293" customWidth="1"/>
    <col min="10" max="10" width="9.28515625" style="293" customWidth="1"/>
    <col min="11" max="11" width="9.140625" style="293" customWidth="1"/>
    <col min="12" max="12" width="12" style="290" customWidth="1"/>
    <col min="13" max="13" width="8.7109375" style="290"/>
    <col min="14" max="14" width="11.85546875" style="290" customWidth="1"/>
    <col min="15" max="15" width="12.5703125" style="290" customWidth="1"/>
    <col min="16" max="16" width="11.85546875" style="290" customWidth="1"/>
    <col min="17" max="17" width="12" style="290" customWidth="1"/>
    <col min="18" max="16384" width="8.7109375" style="290"/>
  </cols>
  <sheetData>
    <row r="1" spans="1:17" ht="24" customHeight="1">
      <c r="A1" s="989"/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298"/>
      <c r="G4" s="296"/>
      <c r="H4" s="296"/>
    </row>
    <row r="5" spans="1:17">
      <c r="A5" s="299"/>
      <c r="G5" s="296"/>
      <c r="H5" s="296"/>
    </row>
    <row r="6" spans="1:17" ht="6" customHeight="1" thickBot="1">
      <c r="B6" s="300"/>
      <c r="C6" s="301"/>
      <c r="D6" s="300"/>
      <c r="G6" s="296"/>
      <c r="H6" s="296"/>
    </row>
    <row r="7" spans="1:17" ht="24.75" customHeight="1" thickBot="1">
      <c r="A7" s="735" t="s">
        <v>494</v>
      </c>
      <c r="B7" s="303"/>
      <c r="C7" s="734"/>
      <c r="D7" s="991" t="s">
        <v>621</v>
      </c>
      <c r="E7" s="992"/>
      <c r="F7" s="992"/>
      <c r="G7" s="992"/>
      <c r="H7" s="993"/>
      <c r="I7" s="993"/>
      <c r="J7" s="993"/>
      <c r="K7" s="993"/>
      <c r="L7" s="994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306"/>
      <c r="C9" s="997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0"/>
      <c r="I9" s="1000"/>
      <c r="J9" s="1001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996"/>
      <c r="B10" s="313" t="s">
        <v>505</v>
      </c>
      <c r="C10" s="998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325"/>
      <c r="C11" s="326"/>
      <c r="D11" s="327">
        <v>23</v>
      </c>
      <c r="E11" s="328">
        <v>24</v>
      </c>
      <c r="F11" s="328">
        <v>24</v>
      </c>
      <c r="G11" s="564">
        <v>24</v>
      </c>
      <c r="H11" s="563">
        <f t="shared" ref="H11:J17" si="0">N11</f>
        <v>28</v>
      </c>
      <c r="I11" s="563">
        <f t="shared" si="0"/>
        <v>24</v>
      </c>
      <c r="J11" s="562">
        <f t="shared" si="0"/>
        <v>24</v>
      </c>
      <c r="K11" s="333" t="s">
        <v>517</v>
      </c>
      <c r="L11" s="334" t="s">
        <v>517</v>
      </c>
      <c r="M11" s="298"/>
      <c r="N11" s="335">
        <v>28</v>
      </c>
      <c r="O11" s="336">
        <v>24</v>
      </c>
      <c r="P11" s="336">
        <v>24</v>
      </c>
    </row>
    <row r="12" spans="1:17" ht="13.5" thickBot="1">
      <c r="A12" s="337" t="s">
        <v>518</v>
      </c>
      <c r="B12" s="338"/>
      <c r="C12" s="339"/>
      <c r="D12" s="340">
        <v>20.25</v>
      </c>
      <c r="E12" s="341">
        <v>21</v>
      </c>
      <c r="F12" s="341">
        <v>21</v>
      </c>
      <c r="G12" s="561">
        <v>21</v>
      </c>
      <c r="H12" s="560">
        <f t="shared" si="0"/>
        <v>22</v>
      </c>
      <c r="I12" s="559">
        <f t="shared" si="0"/>
        <v>21</v>
      </c>
      <c r="J12" s="558">
        <f t="shared" si="0"/>
        <v>21</v>
      </c>
      <c r="K12" s="346"/>
      <c r="L12" s="347" t="s">
        <v>517</v>
      </c>
      <c r="M12" s="298"/>
      <c r="N12" s="348">
        <v>22</v>
      </c>
      <c r="O12" s="350">
        <v>21</v>
      </c>
      <c r="P12" s="350">
        <v>21</v>
      </c>
    </row>
    <row r="13" spans="1:17">
      <c r="A13" s="351" t="s">
        <v>519</v>
      </c>
      <c r="B13" s="352" t="s">
        <v>520</v>
      </c>
      <c r="C13" s="353" t="s">
        <v>521</v>
      </c>
      <c r="D13" s="354">
        <v>2982</v>
      </c>
      <c r="E13" s="355" t="s">
        <v>517</v>
      </c>
      <c r="F13" s="355" t="s">
        <v>517</v>
      </c>
      <c r="G13" s="356">
        <v>2982</v>
      </c>
      <c r="H13" s="357">
        <f t="shared" si="0"/>
        <v>3015</v>
      </c>
      <c r="I13" s="357">
        <f t="shared" si="0"/>
        <v>3015</v>
      </c>
      <c r="J13" s="424">
        <f t="shared" si="0"/>
        <v>3162</v>
      </c>
      <c r="K13" s="360" t="s">
        <v>517</v>
      </c>
      <c r="L13" s="360" t="s">
        <v>517</v>
      </c>
      <c r="M13" s="298"/>
      <c r="N13" s="362">
        <v>3015</v>
      </c>
      <c r="O13" s="364">
        <v>3015</v>
      </c>
      <c r="P13" s="364">
        <v>3162</v>
      </c>
    </row>
    <row r="14" spans="1:17">
      <c r="A14" s="365" t="s">
        <v>522</v>
      </c>
      <c r="B14" s="366" t="s">
        <v>523</v>
      </c>
      <c r="C14" s="367" t="s">
        <v>524</v>
      </c>
      <c r="D14" s="354">
        <v>2931</v>
      </c>
      <c r="E14" s="368" t="s">
        <v>517</v>
      </c>
      <c r="F14" s="368" t="s">
        <v>517</v>
      </c>
      <c r="G14" s="356">
        <v>2934</v>
      </c>
      <c r="H14" s="369">
        <f t="shared" si="0"/>
        <v>2969</v>
      </c>
      <c r="I14" s="369">
        <f t="shared" si="0"/>
        <v>2971</v>
      </c>
      <c r="J14" s="377">
        <f t="shared" si="0"/>
        <v>3121</v>
      </c>
      <c r="K14" s="360" t="s">
        <v>517</v>
      </c>
      <c r="L14" s="360" t="s">
        <v>517</v>
      </c>
      <c r="M14" s="298"/>
      <c r="N14" s="373">
        <v>2969</v>
      </c>
      <c r="O14" s="364">
        <v>2971</v>
      </c>
      <c r="P14" s="364">
        <v>3121</v>
      </c>
    </row>
    <row r="15" spans="1:17">
      <c r="A15" s="365" t="s">
        <v>528</v>
      </c>
      <c r="B15" s="366" t="s">
        <v>529</v>
      </c>
      <c r="C15" s="367" t="s">
        <v>530</v>
      </c>
      <c r="D15" s="354"/>
      <c r="E15" s="368" t="s">
        <v>517</v>
      </c>
      <c r="F15" s="368" t="s">
        <v>517</v>
      </c>
      <c r="G15" s="356"/>
      <c r="H15" s="369">
        <f t="shared" si="0"/>
        <v>0</v>
      </c>
      <c r="I15" s="369">
        <f t="shared" si="0"/>
        <v>0</v>
      </c>
      <c r="J15" s="377">
        <f t="shared" si="0"/>
        <v>0</v>
      </c>
      <c r="K15" s="360" t="s">
        <v>517</v>
      </c>
      <c r="L15" s="360" t="s">
        <v>517</v>
      </c>
      <c r="M15" s="298"/>
      <c r="N15" s="373"/>
      <c r="O15" s="364"/>
      <c r="P15" s="364"/>
    </row>
    <row r="16" spans="1:17">
      <c r="A16" s="365" t="s">
        <v>531</v>
      </c>
      <c r="B16" s="366" t="s">
        <v>532</v>
      </c>
      <c r="C16" s="367" t="s">
        <v>517</v>
      </c>
      <c r="D16" s="354">
        <v>667</v>
      </c>
      <c r="E16" s="368" t="s">
        <v>517</v>
      </c>
      <c r="F16" s="368" t="s">
        <v>517</v>
      </c>
      <c r="G16" s="356">
        <v>1990</v>
      </c>
      <c r="H16" s="369">
        <f t="shared" si="0"/>
        <v>1232</v>
      </c>
      <c r="I16" s="369">
        <f t="shared" si="0"/>
        <v>1303</v>
      </c>
      <c r="J16" s="377">
        <f t="shared" si="0"/>
        <v>654</v>
      </c>
      <c r="K16" s="360" t="s">
        <v>517</v>
      </c>
      <c r="L16" s="360" t="s">
        <v>517</v>
      </c>
      <c r="M16" s="298"/>
      <c r="N16" s="373">
        <v>1232</v>
      </c>
      <c r="O16" s="364">
        <v>1303</v>
      </c>
      <c r="P16" s="364">
        <v>654</v>
      </c>
    </row>
    <row r="17" spans="1:16" ht="13.5" thickBot="1">
      <c r="A17" s="378" t="s">
        <v>533</v>
      </c>
      <c r="B17" s="379" t="s">
        <v>534</v>
      </c>
      <c r="C17" s="380" t="s">
        <v>535</v>
      </c>
      <c r="D17" s="381">
        <v>1890</v>
      </c>
      <c r="E17" s="382" t="s">
        <v>517</v>
      </c>
      <c r="F17" s="382" t="s">
        <v>517</v>
      </c>
      <c r="G17" s="356">
        <v>2877</v>
      </c>
      <c r="H17" s="383">
        <f t="shared" si="0"/>
        <v>3686</v>
      </c>
      <c r="I17" s="414">
        <f t="shared" si="0"/>
        <v>3018</v>
      </c>
      <c r="J17" s="388">
        <f t="shared" si="0"/>
        <v>2215</v>
      </c>
      <c r="K17" s="334" t="s">
        <v>517</v>
      </c>
      <c r="L17" s="334" t="s">
        <v>517</v>
      </c>
      <c r="M17" s="298"/>
      <c r="N17" s="387">
        <v>3686</v>
      </c>
      <c r="O17" s="389">
        <v>3018</v>
      </c>
      <c r="P17" s="389">
        <v>2215</v>
      </c>
    </row>
    <row r="18" spans="1:16" ht="13.5" thickBot="1">
      <c r="A18" s="390" t="s">
        <v>536</v>
      </c>
      <c r="B18" s="391"/>
      <c r="C18" s="392"/>
      <c r="D18" s="393">
        <f>D13-D14+D15+D16+D17</f>
        <v>2608</v>
      </c>
      <c r="E18" s="394" t="s">
        <v>517</v>
      </c>
      <c r="F18" s="394" t="s">
        <v>517</v>
      </c>
      <c r="G18" s="395">
        <f>G13-G14+G15+G16+G17</f>
        <v>4915</v>
      </c>
      <c r="H18" s="395">
        <f>H13-H14+H15+H16+H17</f>
        <v>4964</v>
      </c>
      <c r="I18" s="395">
        <f>I13-I14+I15+I16+I17</f>
        <v>4365</v>
      </c>
      <c r="J18" s="396">
        <f>J13-J14+J15+J16+J17</f>
        <v>2910</v>
      </c>
      <c r="K18" s="397" t="s">
        <v>517</v>
      </c>
      <c r="L18" s="397" t="s">
        <v>517</v>
      </c>
      <c r="M18" s="298"/>
      <c r="N18" s="398">
        <f>N13-N14+N15+N16+N17</f>
        <v>4964</v>
      </c>
      <c r="O18" s="398">
        <f>O13-O14+O15+O16+O17</f>
        <v>4365</v>
      </c>
      <c r="P18" s="398">
        <f>P13-P14+P15+P16+P17</f>
        <v>2910</v>
      </c>
    </row>
    <row r="19" spans="1:16">
      <c r="A19" s="378" t="s">
        <v>537</v>
      </c>
      <c r="B19" s="352" t="s">
        <v>538</v>
      </c>
      <c r="C19" s="399">
        <v>401</v>
      </c>
      <c r="D19" s="381">
        <v>54</v>
      </c>
      <c r="E19" s="355" t="s">
        <v>517</v>
      </c>
      <c r="F19" s="355" t="s">
        <v>517</v>
      </c>
      <c r="G19" s="400">
        <v>54</v>
      </c>
      <c r="H19" s="401">
        <f t="shared" ref="H19:J23" si="1">N19</f>
        <v>46</v>
      </c>
      <c r="I19" s="402">
        <f t="shared" si="1"/>
        <v>43</v>
      </c>
      <c r="J19" s="403">
        <f t="shared" si="1"/>
        <v>41</v>
      </c>
      <c r="K19" s="334" t="s">
        <v>517</v>
      </c>
      <c r="L19" s="334" t="s">
        <v>517</v>
      </c>
      <c r="M19" s="298"/>
      <c r="N19" s="404">
        <v>46</v>
      </c>
      <c r="O19" s="389">
        <v>43</v>
      </c>
      <c r="P19" s="389">
        <v>41</v>
      </c>
    </row>
    <row r="20" spans="1:16">
      <c r="A20" s="365" t="s">
        <v>539</v>
      </c>
      <c r="B20" s="366" t="s">
        <v>540</v>
      </c>
      <c r="C20" s="367" t="s">
        <v>541</v>
      </c>
      <c r="D20" s="354">
        <v>880</v>
      </c>
      <c r="E20" s="368" t="s">
        <v>517</v>
      </c>
      <c r="F20" s="368" t="s">
        <v>517</v>
      </c>
      <c r="G20" s="406">
        <v>1206</v>
      </c>
      <c r="H20" s="369">
        <f t="shared" si="1"/>
        <v>1426</v>
      </c>
      <c r="I20" s="407">
        <f t="shared" si="1"/>
        <v>1214</v>
      </c>
      <c r="J20" s="408">
        <f t="shared" si="1"/>
        <v>1246</v>
      </c>
      <c r="K20" s="360" t="s">
        <v>517</v>
      </c>
      <c r="L20" s="360" t="s">
        <v>517</v>
      </c>
      <c r="M20" s="298"/>
      <c r="N20" s="373">
        <v>1426</v>
      </c>
      <c r="O20" s="364">
        <v>1214</v>
      </c>
      <c r="P20" s="364">
        <v>1246</v>
      </c>
    </row>
    <row r="21" spans="1:16">
      <c r="A21" s="365" t="s">
        <v>542</v>
      </c>
      <c r="B21" s="410" t="s">
        <v>543</v>
      </c>
      <c r="C21" s="367" t="s">
        <v>517</v>
      </c>
      <c r="D21" s="354"/>
      <c r="E21" s="368" t="s">
        <v>517</v>
      </c>
      <c r="F21" s="368" t="s">
        <v>517</v>
      </c>
      <c r="G21" s="406"/>
      <c r="H21" s="369">
        <f t="shared" si="1"/>
        <v>0</v>
      </c>
      <c r="I21" s="407">
        <f t="shared" si="1"/>
        <v>0</v>
      </c>
      <c r="J21" s="408">
        <f t="shared" si="1"/>
        <v>0</v>
      </c>
      <c r="K21" s="360" t="s">
        <v>517</v>
      </c>
      <c r="L21" s="360" t="s">
        <v>517</v>
      </c>
      <c r="M21" s="298"/>
      <c r="N21" s="373"/>
      <c r="O21" s="364"/>
      <c r="P21" s="364"/>
    </row>
    <row r="22" spans="1:16">
      <c r="A22" s="365" t="s">
        <v>544</v>
      </c>
      <c r="B22" s="410" t="s">
        <v>545</v>
      </c>
      <c r="C22" s="367" t="s">
        <v>517</v>
      </c>
      <c r="D22" s="354">
        <v>1473</v>
      </c>
      <c r="E22" s="368" t="s">
        <v>517</v>
      </c>
      <c r="F22" s="368" t="s">
        <v>517</v>
      </c>
      <c r="G22" s="406">
        <v>3092</v>
      </c>
      <c r="H22" s="369">
        <f t="shared" si="1"/>
        <v>3159</v>
      </c>
      <c r="I22" s="407">
        <f t="shared" si="1"/>
        <v>2623</v>
      </c>
      <c r="J22" s="408">
        <f t="shared" si="1"/>
        <v>1429</v>
      </c>
      <c r="K22" s="360" t="s">
        <v>517</v>
      </c>
      <c r="L22" s="360" t="s">
        <v>517</v>
      </c>
      <c r="M22" s="298"/>
      <c r="N22" s="373">
        <v>3159</v>
      </c>
      <c r="O22" s="364">
        <v>2623</v>
      </c>
      <c r="P22" s="364">
        <v>1429</v>
      </c>
    </row>
    <row r="23" spans="1:16" ht="13.5" thickBot="1">
      <c r="A23" s="337" t="s">
        <v>546</v>
      </c>
      <c r="B23" s="411" t="s">
        <v>547</v>
      </c>
      <c r="C23" s="412" t="s">
        <v>517</v>
      </c>
      <c r="D23" s="354"/>
      <c r="E23" s="382" t="s">
        <v>517</v>
      </c>
      <c r="F23" s="382" t="s">
        <v>517</v>
      </c>
      <c r="G23" s="413"/>
      <c r="H23" s="414">
        <f t="shared" si="1"/>
        <v>0</v>
      </c>
      <c r="I23" s="415">
        <f t="shared" si="1"/>
        <v>0</v>
      </c>
      <c r="J23" s="517">
        <f t="shared" si="1"/>
        <v>0</v>
      </c>
      <c r="K23" s="417" t="s">
        <v>517</v>
      </c>
      <c r="L23" s="417" t="s">
        <v>517</v>
      </c>
      <c r="M23" s="298"/>
      <c r="N23" s="464"/>
      <c r="O23" s="419"/>
      <c r="P23" s="419"/>
    </row>
    <row r="24" spans="1:16" ht="15">
      <c r="A24" s="351" t="s">
        <v>548</v>
      </c>
      <c r="B24" s="352" t="s">
        <v>549</v>
      </c>
      <c r="C24" s="420" t="s">
        <v>517</v>
      </c>
      <c r="D24" s="421">
        <v>8245</v>
      </c>
      <c r="E24" s="422">
        <v>8348</v>
      </c>
      <c r="F24" s="422">
        <v>9133</v>
      </c>
      <c r="G24" s="423">
        <v>2149</v>
      </c>
      <c r="H24" s="424">
        <f>N24-G24</f>
        <v>2059</v>
      </c>
      <c r="I24" s="424">
        <f>O24-N24</f>
        <v>2259</v>
      </c>
      <c r="J24" s="452">
        <f>P24-O24</f>
        <v>2666</v>
      </c>
      <c r="K24" s="479">
        <f>SUM(G24:J24)</f>
        <v>9133</v>
      </c>
      <c r="L24" s="426">
        <f>(K24/F24)*100</f>
        <v>100</v>
      </c>
      <c r="M24" s="298"/>
      <c r="N24" s="362">
        <v>4208</v>
      </c>
      <c r="O24" s="516">
        <v>6467</v>
      </c>
      <c r="P24" s="429">
        <v>9133</v>
      </c>
    </row>
    <row r="25" spans="1:16" ht="15">
      <c r="A25" s="365" t="s">
        <v>550</v>
      </c>
      <c r="B25" s="366" t="s">
        <v>551</v>
      </c>
      <c r="C25" s="430" t="s">
        <v>517</v>
      </c>
      <c r="D25" s="354"/>
      <c r="E25" s="431"/>
      <c r="F25" s="431"/>
      <c r="G25" s="432"/>
      <c r="H25" s="433"/>
      <c r="I25" s="433"/>
      <c r="J25" s="452">
        <f>P25-O25</f>
        <v>0</v>
      </c>
      <c r="K25" s="482"/>
      <c r="L25" s="435"/>
      <c r="M25" s="298"/>
      <c r="N25" s="373"/>
      <c r="O25" s="513"/>
      <c r="P25" s="436"/>
    </row>
    <row r="26" spans="1:16" ht="15.75" thickBot="1">
      <c r="A26" s="337" t="s">
        <v>552</v>
      </c>
      <c r="B26" s="437" t="s">
        <v>551</v>
      </c>
      <c r="C26" s="438">
        <v>672</v>
      </c>
      <c r="D26" s="439">
        <v>2101</v>
      </c>
      <c r="E26" s="440">
        <v>2100</v>
      </c>
      <c r="F26" s="440">
        <v>2100</v>
      </c>
      <c r="G26" s="441">
        <v>525</v>
      </c>
      <c r="H26" s="442">
        <f>N26-G26</f>
        <v>525</v>
      </c>
      <c r="I26" s="442">
        <f>O26-N26</f>
        <v>525</v>
      </c>
      <c r="J26" s="452">
        <f>P26-O26</f>
        <v>525</v>
      </c>
      <c r="K26" s="484">
        <f>SUM(G26:J26)</f>
        <v>2100</v>
      </c>
      <c r="L26" s="445">
        <f>(K26/F26)*100</f>
        <v>100</v>
      </c>
      <c r="M26" s="298"/>
      <c r="N26" s="387">
        <v>1050</v>
      </c>
      <c r="O26" s="515">
        <v>1575</v>
      </c>
      <c r="P26" s="448">
        <v>2100</v>
      </c>
    </row>
    <row r="27" spans="1:16" ht="15">
      <c r="A27" s="351" t="s">
        <v>553</v>
      </c>
      <c r="B27" s="352" t="s">
        <v>554</v>
      </c>
      <c r="C27" s="420">
        <v>501</v>
      </c>
      <c r="D27" s="354">
        <v>554</v>
      </c>
      <c r="E27" s="450">
        <v>505</v>
      </c>
      <c r="F27" s="450">
        <v>456</v>
      </c>
      <c r="G27" s="451">
        <v>22</v>
      </c>
      <c r="H27" s="452">
        <f>N27-G27</f>
        <v>205</v>
      </c>
      <c r="I27" s="433">
        <f>O27-N27</f>
        <v>69</v>
      </c>
      <c r="J27" s="452">
        <f>P27-O27</f>
        <v>160</v>
      </c>
      <c r="K27" s="479">
        <f>SUM(G27:J27)</f>
        <v>456</v>
      </c>
      <c r="L27" s="426">
        <f>(K27/F27)*100</f>
        <v>100</v>
      </c>
      <c r="M27" s="298"/>
      <c r="N27" s="404">
        <v>227</v>
      </c>
      <c r="O27" s="514">
        <v>296</v>
      </c>
      <c r="P27" s="454">
        <v>456</v>
      </c>
    </row>
    <row r="28" spans="1:16" ht="15">
      <c r="A28" s="365" t="s">
        <v>555</v>
      </c>
      <c r="B28" s="366" t="s">
        <v>556</v>
      </c>
      <c r="C28" s="430">
        <v>502</v>
      </c>
      <c r="D28" s="354">
        <v>671</v>
      </c>
      <c r="E28" s="431">
        <v>900</v>
      </c>
      <c r="F28" s="431">
        <v>359</v>
      </c>
      <c r="G28" s="432">
        <v>95</v>
      </c>
      <c r="H28" s="452">
        <f>N28-G28</f>
        <v>50</v>
      </c>
      <c r="I28" s="433">
        <f>O28-N28</f>
        <v>106</v>
      </c>
      <c r="J28" s="452">
        <f>P28-O28</f>
        <v>108</v>
      </c>
      <c r="K28" s="482">
        <f>SUM(G28:J28)</f>
        <v>359</v>
      </c>
      <c r="L28" s="435">
        <f>(K28/F28)*100</f>
        <v>100</v>
      </c>
      <c r="M28" s="298"/>
      <c r="N28" s="373">
        <v>145</v>
      </c>
      <c r="O28" s="513">
        <v>251</v>
      </c>
      <c r="P28" s="436">
        <v>359</v>
      </c>
    </row>
    <row r="29" spans="1:16" ht="15">
      <c r="A29" s="365" t="s">
        <v>557</v>
      </c>
      <c r="B29" s="366" t="s">
        <v>558</v>
      </c>
      <c r="C29" s="430">
        <v>504</v>
      </c>
      <c r="D29" s="354"/>
      <c r="E29" s="431"/>
      <c r="F29" s="431"/>
      <c r="G29" s="432"/>
      <c r="H29" s="452"/>
      <c r="I29" s="433"/>
      <c r="J29" s="452"/>
      <c r="K29" s="482"/>
      <c r="L29" s="435"/>
      <c r="M29" s="298"/>
      <c r="N29" s="373"/>
      <c r="O29" s="513"/>
      <c r="P29" s="436"/>
    </row>
    <row r="30" spans="1:16" ht="15">
      <c r="A30" s="365" t="s">
        <v>559</v>
      </c>
      <c r="B30" s="366" t="s">
        <v>560</v>
      </c>
      <c r="C30" s="430">
        <v>511</v>
      </c>
      <c r="D30" s="354">
        <v>56</v>
      </c>
      <c r="E30" s="431">
        <v>505</v>
      </c>
      <c r="F30" s="431">
        <v>230</v>
      </c>
      <c r="G30" s="432">
        <v>1</v>
      </c>
      <c r="H30" s="452">
        <f>N30-G30</f>
        <v>21</v>
      </c>
      <c r="I30" s="433">
        <f t="shared" ref="I30:J33" si="2">O30-N30</f>
        <v>107</v>
      </c>
      <c r="J30" s="452">
        <f t="shared" si="2"/>
        <v>101</v>
      </c>
      <c r="K30" s="482">
        <f>SUM(G30:J30)</f>
        <v>230</v>
      </c>
      <c r="L30" s="435">
        <f>(K30/F30)*100</f>
        <v>100</v>
      </c>
      <c r="M30" s="298"/>
      <c r="N30" s="373">
        <v>22</v>
      </c>
      <c r="O30" s="513">
        <v>129</v>
      </c>
      <c r="P30" s="436">
        <v>230</v>
      </c>
    </row>
    <row r="31" spans="1:16" ht="15">
      <c r="A31" s="365" t="s">
        <v>561</v>
      </c>
      <c r="B31" s="366" t="s">
        <v>562</v>
      </c>
      <c r="C31" s="430">
        <v>518</v>
      </c>
      <c r="D31" s="354">
        <v>632</v>
      </c>
      <c r="E31" s="431">
        <v>700</v>
      </c>
      <c r="F31" s="431">
        <v>491</v>
      </c>
      <c r="G31" s="432">
        <v>85</v>
      </c>
      <c r="H31" s="452">
        <f>N31-G31</f>
        <v>176</v>
      </c>
      <c r="I31" s="433">
        <f t="shared" si="2"/>
        <v>129</v>
      </c>
      <c r="J31" s="452">
        <f t="shared" si="2"/>
        <v>101</v>
      </c>
      <c r="K31" s="482">
        <f>SUM(G31:J31)</f>
        <v>491</v>
      </c>
      <c r="L31" s="435">
        <f>(K31/F31)*100</f>
        <v>100</v>
      </c>
      <c r="M31" s="298"/>
      <c r="N31" s="373">
        <v>261</v>
      </c>
      <c r="O31" s="513">
        <v>390</v>
      </c>
      <c r="P31" s="436">
        <v>491</v>
      </c>
    </row>
    <row r="32" spans="1:16" ht="15">
      <c r="A32" s="365" t="s">
        <v>563</v>
      </c>
      <c r="B32" s="457" t="s">
        <v>564</v>
      </c>
      <c r="C32" s="430">
        <v>521</v>
      </c>
      <c r="D32" s="354">
        <v>5017</v>
      </c>
      <c r="E32" s="431">
        <v>4544</v>
      </c>
      <c r="F32" s="431">
        <v>5785</v>
      </c>
      <c r="G32" s="432">
        <v>1271</v>
      </c>
      <c r="H32" s="452">
        <f>N32-G32</f>
        <v>1361</v>
      </c>
      <c r="I32" s="433">
        <f t="shared" si="2"/>
        <v>1357</v>
      </c>
      <c r="J32" s="452">
        <f t="shared" si="2"/>
        <v>1796</v>
      </c>
      <c r="K32" s="482">
        <f>SUM(G32:J32)</f>
        <v>5785</v>
      </c>
      <c r="L32" s="435">
        <f>(K32/F32)*100</f>
        <v>100</v>
      </c>
      <c r="M32" s="298"/>
      <c r="N32" s="373">
        <v>2632</v>
      </c>
      <c r="O32" s="513">
        <v>3989</v>
      </c>
      <c r="P32" s="436">
        <v>5785</v>
      </c>
    </row>
    <row r="33" spans="1:16" ht="15">
      <c r="A33" s="365" t="s">
        <v>565</v>
      </c>
      <c r="B33" s="457" t="s">
        <v>566</v>
      </c>
      <c r="C33" s="430" t="s">
        <v>567</v>
      </c>
      <c r="D33" s="354">
        <v>1797</v>
      </c>
      <c r="E33" s="431">
        <v>1636</v>
      </c>
      <c r="F33" s="431">
        <v>2167</v>
      </c>
      <c r="G33" s="432">
        <v>466</v>
      </c>
      <c r="H33" s="452">
        <f>N33-G33</f>
        <v>515</v>
      </c>
      <c r="I33" s="433">
        <f t="shared" si="2"/>
        <v>494</v>
      </c>
      <c r="J33" s="452">
        <f t="shared" si="2"/>
        <v>692</v>
      </c>
      <c r="K33" s="482">
        <f>SUM(G33:J33)</f>
        <v>2167</v>
      </c>
      <c r="L33" s="435">
        <f>(K33/F33)*100</f>
        <v>100</v>
      </c>
      <c r="M33" s="298"/>
      <c r="N33" s="373">
        <v>981</v>
      </c>
      <c r="O33" s="513">
        <v>1475</v>
      </c>
      <c r="P33" s="436">
        <v>2167</v>
      </c>
    </row>
    <row r="34" spans="1:16" ht="15">
      <c r="A34" s="365" t="s">
        <v>568</v>
      </c>
      <c r="B34" s="366" t="s">
        <v>569</v>
      </c>
      <c r="C34" s="430">
        <v>557</v>
      </c>
      <c r="D34" s="354"/>
      <c r="E34" s="431"/>
      <c r="F34" s="431"/>
      <c r="G34" s="432"/>
      <c r="H34" s="452"/>
      <c r="I34" s="433"/>
      <c r="J34" s="452"/>
      <c r="K34" s="482"/>
      <c r="L34" s="435"/>
      <c r="M34" s="298"/>
      <c r="N34" s="373"/>
      <c r="O34" s="513"/>
      <c r="P34" s="436"/>
    </row>
    <row r="35" spans="1:16" ht="15">
      <c r="A35" s="365" t="s">
        <v>570</v>
      </c>
      <c r="B35" s="366" t="s">
        <v>571</v>
      </c>
      <c r="C35" s="430">
        <v>551</v>
      </c>
      <c r="D35" s="354">
        <v>10</v>
      </c>
      <c r="E35" s="431">
        <v>10</v>
      </c>
      <c r="F35" s="431">
        <v>10</v>
      </c>
      <c r="G35" s="432">
        <v>2</v>
      </c>
      <c r="H35" s="452">
        <f>N35-G35</f>
        <v>3</v>
      </c>
      <c r="I35" s="433">
        <f>O35-N35</f>
        <v>2</v>
      </c>
      <c r="J35" s="452">
        <f>P35-O35</f>
        <v>3</v>
      </c>
      <c r="K35" s="482">
        <f>SUM(G35:J35)</f>
        <v>10</v>
      </c>
      <c r="L35" s="435">
        <f>(K35/F35)*100</f>
        <v>100</v>
      </c>
      <c r="M35" s="298"/>
      <c r="N35" s="373">
        <v>5</v>
      </c>
      <c r="O35" s="513">
        <v>7</v>
      </c>
      <c r="P35" s="436">
        <v>10</v>
      </c>
    </row>
    <row r="36" spans="1:16" ht="15.75" thickBot="1">
      <c r="A36" s="458" t="s">
        <v>572</v>
      </c>
      <c r="B36" s="459"/>
      <c r="C36" s="733" t="s">
        <v>573</v>
      </c>
      <c r="D36" s="461">
        <v>195</v>
      </c>
      <c r="E36" s="462">
        <v>704</v>
      </c>
      <c r="F36" s="462">
        <v>230</v>
      </c>
      <c r="G36" s="463">
        <v>26</v>
      </c>
      <c r="H36" s="452">
        <f>N36-G36</f>
        <v>8</v>
      </c>
      <c r="I36" s="433">
        <f>O36-N36</f>
        <v>6</v>
      </c>
      <c r="J36" s="452">
        <f>P36-O36</f>
        <v>190</v>
      </c>
      <c r="K36" s="484">
        <f>SUM(G36:J36)</f>
        <v>230</v>
      </c>
      <c r="L36" s="445">
        <f>(K36/F36)*100</f>
        <v>100</v>
      </c>
      <c r="M36" s="298"/>
      <c r="N36" s="464">
        <v>34</v>
      </c>
      <c r="O36" s="512">
        <v>40</v>
      </c>
      <c r="P36" s="466">
        <v>230</v>
      </c>
    </row>
    <row r="37" spans="1:16" ht="15.75" thickBot="1">
      <c r="A37" s="467" t="s">
        <v>574</v>
      </c>
      <c r="B37" s="468" t="s">
        <v>575</v>
      </c>
      <c r="C37" s="469"/>
      <c r="D37" s="470">
        <f t="shared" ref="D37:J37" si="3">SUM(D27:D36)</f>
        <v>8932</v>
      </c>
      <c r="E37" s="471">
        <f t="shared" si="3"/>
        <v>9504</v>
      </c>
      <c r="F37" s="471">
        <f t="shared" si="3"/>
        <v>9728</v>
      </c>
      <c r="G37" s="472">
        <f t="shared" si="3"/>
        <v>1968</v>
      </c>
      <c r="H37" s="472">
        <f t="shared" si="3"/>
        <v>2339</v>
      </c>
      <c r="I37" s="472">
        <f t="shared" si="3"/>
        <v>2270</v>
      </c>
      <c r="J37" s="486">
        <f t="shared" si="3"/>
        <v>3151</v>
      </c>
      <c r="K37" s="472">
        <f>SUM(G37:J37)</f>
        <v>9728</v>
      </c>
      <c r="L37" s="474">
        <f>(K37/F37)*100</f>
        <v>100</v>
      </c>
      <c r="M37" s="298"/>
      <c r="N37" s="472">
        <f>SUM(N27:N36)</f>
        <v>4307</v>
      </c>
      <c r="O37" s="472">
        <f>SUM(O27:O36)</f>
        <v>6577</v>
      </c>
      <c r="P37" s="472">
        <f>SUM(P27:P36)</f>
        <v>9728</v>
      </c>
    </row>
    <row r="38" spans="1:16" ht="15">
      <c r="A38" s="476" t="s">
        <v>576</v>
      </c>
      <c r="B38" s="352" t="s">
        <v>577</v>
      </c>
      <c r="C38" s="420">
        <v>601</v>
      </c>
      <c r="D38" s="477"/>
      <c r="E38" s="450"/>
      <c r="F38" s="450"/>
      <c r="G38" s="423"/>
      <c r="H38" s="452"/>
      <c r="I38" s="433"/>
      <c r="J38" s="478"/>
      <c r="K38" s="479"/>
      <c r="L38" s="426"/>
      <c r="M38" s="298"/>
      <c r="N38" s="404"/>
      <c r="O38" s="514"/>
      <c r="P38" s="454"/>
    </row>
    <row r="39" spans="1:16" ht="15">
      <c r="A39" s="481" t="s">
        <v>578</v>
      </c>
      <c r="B39" s="366" t="s">
        <v>579</v>
      </c>
      <c r="C39" s="430">
        <v>602</v>
      </c>
      <c r="D39" s="354">
        <v>694</v>
      </c>
      <c r="E39" s="431">
        <v>698</v>
      </c>
      <c r="F39" s="431">
        <v>724</v>
      </c>
      <c r="G39" s="432">
        <v>181</v>
      </c>
      <c r="H39" s="452">
        <f>N39-G39</f>
        <v>235</v>
      </c>
      <c r="I39" s="433">
        <f>O39-N39</f>
        <v>109</v>
      </c>
      <c r="J39" s="478">
        <f>P39-O39</f>
        <v>199</v>
      </c>
      <c r="K39" s="482">
        <f>SUM(G39:J39)</f>
        <v>724</v>
      </c>
      <c r="L39" s="435">
        <f>(K39/F39)*100</f>
        <v>100</v>
      </c>
      <c r="M39" s="298"/>
      <c r="N39" s="373">
        <v>416</v>
      </c>
      <c r="O39" s="513">
        <v>525</v>
      </c>
      <c r="P39" s="436">
        <v>724</v>
      </c>
    </row>
    <row r="40" spans="1:16" ht="15">
      <c r="A40" s="481" t="s">
        <v>580</v>
      </c>
      <c r="B40" s="366" t="s">
        <v>581</v>
      </c>
      <c r="C40" s="430">
        <v>604</v>
      </c>
      <c r="D40" s="354"/>
      <c r="E40" s="431"/>
      <c r="F40" s="431"/>
      <c r="G40" s="432"/>
      <c r="H40" s="452"/>
      <c r="I40" s="433"/>
      <c r="J40" s="478"/>
      <c r="K40" s="482"/>
      <c r="L40" s="435"/>
      <c r="M40" s="298"/>
      <c r="N40" s="373"/>
      <c r="O40" s="513"/>
      <c r="P40" s="436"/>
    </row>
    <row r="41" spans="1:16" ht="15">
      <c r="A41" s="481" t="s">
        <v>582</v>
      </c>
      <c r="B41" s="366" t="s">
        <v>583</v>
      </c>
      <c r="C41" s="430" t="s">
        <v>584</v>
      </c>
      <c r="D41" s="354">
        <v>8245</v>
      </c>
      <c r="E41" s="431">
        <v>8348</v>
      </c>
      <c r="F41" s="431">
        <v>9133</v>
      </c>
      <c r="G41" s="432">
        <v>2149</v>
      </c>
      <c r="H41" s="452">
        <f>N41-G41</f>
        <v>2059</v>
      </c>
      <c r="I41" s="433">
        <f>O41-N41</f>
        <v>2259</v>
      </c>
      <c r="J41" s="478">
        <f>P41-O41</f>
        <v>2666</v>
      </c>
      <c r="K41" s="482">
        <f>SUM(G41:J41)</f>
        <v>9133</v>
      </c>
      <c r="L41" s="435">
        <f>(K41/F41)*100</f>
        <v>100</v>
      </c>
      <c r="M41" s="298"/>
      <c r="N41" s="373">
        <v>4208</v>
      </c>
      <c r="O41" s="513">
        <v>6467</v>
      </c>
      <c r="P41" s="436">
        <v>9133</v>
      </c>
    </row>
    <row r="42" spans="1:16" ht="15.75" thickBot="1">
      <c r="A42" s="483" t="s">
        <v>585</v>
      </c>
      <c r="B42" s="459"/>
      <c r="C42" s="733" t="s">
        <v>586</v>
      </c>
      <c r="D42" s="381">
        <v>194</v>
      </c>
      <c r="E42" s="462">
        <v>458</v>
      </c>
      <c r="F42" s="462">
        <v>64</v>
      </c>
      <c r="G42" s="463"/>
      <c r="H42" s="452">
        <f>N42-G42</f>
        <v>16</v>
      </c>
      <c r="I42" s="433">
        <f>O42-N42</f>
        <v>53</v>
      </c>
      <c r="J42" s="478">
        <f>P42-O42</f>
        <v>-5</v>
      </c>
      <c r="K42" s="484">
        <f>SUM(G42:J42)</f>
        <v>64</v>
      </c>
      <c r="L42" s="485">
        <f>(K42/F42)*100</f>
        <v>100</v>
      </c>
      <c r="M42" s="298"/>
      <c r="N42" s="464">
        <v>16</v>
      </c>
      <c r="O42" s="512">
        <v>69</v>
      </c>
      <c r="P42" s="466">
        <v>64</v>
      </c>
    </row>
    <row r="43" spans="1:16" ht="15.75" thickBot="1">
      <c r="A43" s="467" t="s">
        <v>587</v>
      </c>
      <c r="B43" s="468" t="s">
        <v>588</v>
      </c>
      <c r="C43" s="469" t="s">
        <v>517</v>
      </c>
      <c r="D43" s="470">
        <f t="shared" ref="D43:J43" si="4">SUM(D38:D42)</f>
        <v>9133</v>
      </c>
      <c r="E43" s="471">
        <f t="shared" si="4"/>
        <v>9504</v>
      </c>
      <c r="F43" s="471">
        <f t="shared" si="4"/>
        <v>9921</v>
      </c>
      <c r="G43" s="472">
        <f t="shared" si="4"/>
        <v>2330</v>
      </c>
      <c r="H43" s="486">
        <f t="shared" si="4"/>
        <v>2310</v>
      </c>
      <c r="I43" s="472">
        <f t="shared" si="4"/>
        <v>2421</v>
      </c>
      <c r="J43" s="487">
        <f t="shared" si="4"/>
        <v>2860</v>
      </c>
      <c r="K43" s="472">
        <f>SUM(G43:J43)</f>
        <v>9921</v>
      </c>
      <c r="L43" s="474">
        <f>(K43/F43)*100</f>
        <v>100</v>
      </c>
      <c r="M43" s="298"/>
      <c r="N43" s="472">
        <f>SUM(N38:N42)</f>
        <v>4640</v>
      </c>
      <c r="O43" s="475">
        <f>SUM(O38:O42)</f>
        <v>7061</v>
      </c>
      <c r="P43" s="472">
        <f>SUM(P38:P42)</f>
        <v>9921</v>
      </c>
    </row>
    <row r="44" spans="1:16" ht="5.25" customHeight="1" thickBot="1">
      <c r="A44" s="483"/>
      <c r="B44" s="488"/>
      <c r="C44" s="489"/>
      <c r="D44" s="490"/>
      <c r="E44" s="491"/>
      <c r="F44" s="491"/>
      <c r="G44" s="492"/>
      <c r="H44" s="493"/>
      <c r="I44" s="494"/>
      <c r="J44" s="493"/>
      <c r="K44" s="495"/>
      <c r="L44" s="426"/>
      <c r="M44" s="298"/>
      <c r="N44" s="496"/>
      <c r="O44" s="497"/>
      <c r="P44" s="497"/>
    </row>
    <row r="45" spans="1:16" ht="15.75" thickBot="1">
      <c r="A45" s="498" t="s">
        <v>589</v>
      </c>
      <c r="B45" s="468" t="s">
        <v>551</v>
      </c>
      <c r="C45" s="469" t="s">
        <v>517</v>
      </c>
      <c r="D45" s="472">
        <f t="shared" ref="D45:J45" si="5">D43-D41</f>
        <v>888</v>
      </c>
      <c r="E45" s="470">
        <f t="shared" si="5"/>
        <v>1156</v>
      </c>
      <c r="F45" s="470">
        <f t="shared" si="5"/>
        <v>788</v>
      </c>
      <c r="G45" s="472">
        <f t="shared" si="5"/>
        <v>181</v>
      </c>
      <c r="H45" s="486">
        <f t="shared" si="5"/>
        <v>251</v>
      </c>
      <c r="I45" s="472">
        <f t="shared" si="5"/>
        <v>162</v>
      </c>
      <c r="J45" s="475">
        <f t="shared" si="5"/>
        <v>194</v>
      </c>
      <c r="K45" s="495">
        <f>SUM(G45:J45)</f>
        <v>788</v>
      </c>
      <c r="L45" s="426">
        <f>(K45/F45)*100</f>
        <v>100</v>
      </c>
      <c r="M45" s="298"/>
      <c r="N45" s="472">
        <f>N43-N41</f>
        <v>432</v>
      </c>
      <c r="O45" s="475">
        <f>O43-O41</f>
        <v>594</v>
      </c>
      <c r="P45" s="472">
        <f>P43-P41</f>
        <v>788</v>
      </c>
    </row>
    <row r="46" spans="1:16" ht="15.75" thickBot="1">
      <c r="A46" s="467" t="s">
        <v>590</v>
      </c>
      <c r="B46" s="468" t="s">
        <v>591</v>
      </c>
      <c r="C46" s="469" t="s">
        <v>517</v>
      </c>
      <c r="D46" s="472">
        <f t="shared" ref="D46:J46" si="6">D43-D37</f>
        <v>201</v>
      </c>
      <c r="E46" s="470">
        <f t="shared" si="6"/>
        <v>0</v>
      </c>
      <c r="F46" s="470">
        <f t="shared" si="6"/>
        <v>193</v>
      </c>
      <c r="G46" s="472">
        <f t="shared" si="6"/>
        <v>362</v>
      </c>
      <c r="H46" s="486">
        <f t="shared" si="6"/>
        <v>-29</v>
      </c>
      <c r="I46" s="472">
        <f t="shared" si="6"/>
        <v>151</v>
      </c>
      <c r="J46" s="475">
        <f t="shared" si="6"/>
        <v>-291</v>
      </c>
      <c r="K46" s="495">
        <f>SUM(G46:J46)</f>
        <v>193</v>
      </c>
      <c r="L46" s="426">
        <f>(K46/F46)*100</f>
        <v>100</v>
      </c>
      <c r="M46" s="298"/>
      <c r="N46" s="472">
        <f>N43-N37</f>
        <v>333</v>
      </c>
      <c r="O46" s="475">
        <f>O43-O37</f>
        <v>484</v>
      </c>
      <c r="P46" s="472">
        <f>P43-P37</f>
        <v>193</v>
      </c>
    </row>
    <row r="47" spans="1:16" ht="15.75" thickBot="1">
      <c r="A47" s="500" t="s">
        <v>592</v>
      </c>
      <c r="B47" s="501" t="s">
        <v>551</v>
      </c>
      <c r="C47" s="502" t="s">
        <v>517</v>
      </c>
      <c r="D47" s="472">
        <f t="shared" ref="D47:J47" si="7">D46-D41</f>
        <v>-8044</v>
      </c>
      <c r="E47" s="470">
        <f t="shared" si="7"/>
        <v>-8348</v>
      </c>
      <c r="F47" s="470">
        <f t="shared" si="7"/>
        <v>-8940</v>
      </c>
      <c r="G47" s="472">
        <f t="shared" si="7"/>
        <v>-1787</v>
      </c>
      <c r="H47" s="486">
        <f t="shared" si="7"/>
        <v>-2088</v>
      </c>
      <c r="I47" s="472">
        <f t="shared" si="7"/>
        <v>-2108</v>
      </c>
      <c r="J47" s="475">
        <f t="shared" si="7"/>
        <v>-2957</v>
      </c>
      <c r="K47" s="495">
        <f>SUM(G47:J47)</f>
        <v>-8940</v>
      </c>
      <c r="L47" s="474">
        <f>(K47/F47)*100</f>
        <v>100</v>
      </c>
      <c r="M47" s="298"/>
      <c r="N47" s="472">
        <f>N46-N41</f>
        <v>-3875</v>
      </c>
      <c r="O47" s="475">
        <f>O46-O41</f>
        <v>-5983</v>
      </c>
      <c r="P47" s="472">
        <f>P46-P41</f>
        <v>-8940</v>
      </c>
    </row>
    <row r="50" spans="1:11" ht="14.25">
      <c r="A50" s="503" t="s">
        <v>593</v>
      </c>
    </row>
    <row r="51" spans="1:11" s="505" customFormat="1" ht="14.25">
      <c r="A51" s="504" t="s">
        <v>594</v>
      </c>
      <c r="C51" s="506"/>
      <c r="F51" s="507"/>
      <c r="G51" s="507"/>
      <c r="H51" s="507"/>
      <c r="I51" s="507"/>
      <c r="J51" s="507"/>
      <c r="K51" s="507"/>
    </row>
    <row r="52" spans="1:11" s="505" customFormat="1" ht="14.25">
      <c r="A52" s="508" t="s">
        <v>595</v>
      </c>
      <c r="C52" s="506"/>
      <c r="F52" s="507"/>
      <c r="G52" s="507"/>
      <c r="H52" s="507"/>
      <c r="I52" s="507"/>
      <c r="J52" s="507"/>
      <c r="K52" s="507"/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6" spans="1:11">
      <c r="A56" s="291" t="s">
        <v>620</v>
      </c>
    </row>
    <row r="58" spans="1:11">
      <c r="A58" s="291" t="s">
        <v>619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P47" sqref="P47"/>
    </sheetView>
  </sheetViews>
  <sheetFormatPr defaultColWidth="8.7109375" defaultRowHeight="12.75"/>
  <cols>
    <col min="1" max="1" width="38" style="291" customWidth="1"/>
    <col min="2" max="2" width="0" style="290" hidden="1" customWidth="1"/>
    <col min="3" max="3" width="7.28515625" style="292" customWidth="1"/>
    <col min="4" max="5" width="11.5703125" style="290" customWidth="1"/>
    <col min="6" max="6" width="11.5703125" style="293" customWidth="1"/>
    <col min="7" max="7" width="11.42578125" style="293" customWidth="1"/>
    <col min="8" max="8" width="9.85546875" style="293" customWidth="1"/>
    <col min="9" max="9" width="9.140625" style="293" customWidth="1"/>
    <col min="10" max="10" width="9.28515625" style="293" customWidth="1"/>
    <col min="11" max="11" width="9.140625" style="293" customWidth="1"/>
    <col min="12" max="12" width="12" style="290" customWidth="1"/>
    <col min="13" max="13" width="8.7109375" style="290"/>
    <col min="14" max="14" width="12" style="290" customWidth="1"/>
    <col min="15" max="15" width="12.7109375" style="290" customWidth="1"/>
    <col min="16" max="17" width="12" style="290" customWidth="1"/>
    <col min="18" max="16384" width="8.7109375" style="290"/>
  </cols>
  <sheetData>
    <row r="1" spans="1:17" ht="24" customHeight="1">
      <c r="A1" s="1015"/>
      <c r="B1" s="1015"/>
      <c r="C1" s="1015"/>
      <c r="D1" s="1015"/>
      <c r="E1" s="1015"/>
      <c r="F1" s="1015"/>
      <c r="G1" s="1015"/>
      <c r="H1" s="1015"/>
      <c r="I1" s="1015"/>
      <c r="J1" s="1015"/>
      <c r="K1" s="1015"/>
      <c r="L1" s="1015"/>
      <c r="M1" s="1015"/>
      <c r="N1" s="1015"/>
      <c r="O1" s="1015"/>
      <c r="P1" s="1015"/>
      <c r="Q1" s="913"/>
    </row>
    <row r="2" spans="1:17">
      <c r="P2" s="912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298"/>
      <c r="G4" s="296"/>
      <c r="H4" s="296"/>
    </row>
    <row r="5" spans="1:17">
      <c r="A5" s="299"/>
      <c r="G5" s="296"/>
      <c r="H5" s="296"/>
    </row>
    <row r="6" spans="1:17" ht="6" customHeight="1" thickBot="1">
      <c r="B6" s="300"/>
      <c r="C6" s="301"/>
      <c r="D6" s="300"/>
      <c r="G6" s="296"/>
      <c r="H6" s="296"/>
    </row>
    <row r="7" spans="1:17" ht="24.75" customHeight="1" thickBot="1">
      <c r="A7" s="735" t="s">
        <v>494</v>
      </c>
      <c r="B7" s="303"/>
      <c r="C7" s="734"/>
      <c r="D7" s="1016" t="s">
        <v>624</v>
      </c>
      <c r="E7" s="1016"/>
      <c r="F7" s="1016"/>
      <c r="G7" s="1016"/>
      <c r="H7" s="1016"/>
      <c r="I7" s="1016"/>
      <c r="J7" s="1016"/>
      <c r="K7" s="1016"/>
      <c r="L7" s="1016"/>
      <c r="P7" s="509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1017" t="s">
        <v>55</v>
      </c>
      <c r="B9" s="911"/>
      <c r="C9" s="1018" t="s">
        <v>497</v>
      </c>
      <c r="D9" s="910" t="s">
        <v>7</v>
      </c>
      <c r="E9" s="909" t="s">
        <v>498</v>
      </c>
      <c r="F9" s="908" t="s">
        <v>499</v>
      </c>
      <c r="G9" s="1019" t="s">
        <v>500</v>
      </c>
      <c r="H9" s="1019"/>
      <c r="I9" s="1019"/>
      <c r="J9" s="1019"/>
      <c r="K9" s="907" t="s">
        <v>501</v>
      </c>
      <c r="L9" s="906" t="s">
        <v>502</v>
      </c>
      <c r="N9" s="905" t="s">
        <v>503</v>
      </c>
      <c r="O9" s="905" t="s">
        <v>504</v>
      </c>
      <c r="P9" s="905" t="s">
        <v>503</v>
      </c>
    </row>
    <row r="10" spans="1:17" ht="13.5" thickBot="1">
      <c r="A10" s="1017"/>
      <c r="B10" s="904" t="s">
        <v>505</v>
      </c>
      <c r="C10" s="1018"/>
      <c r="D10" s="903" t="s">
        <v>506</v>
      </c>
      <c r="E10" s="902">
        <v>2017</v>
      </c>
      <c r="F10" s="901">
        <v>2017</v>
      </c>
      <c r="G10" s="900" t="s">
        <v>507</v>
      </c>
      <c r="H10" s="899" t="s">
        <v>508</v>
      </c>
      <c r="I10" s="899" t="s">
        <v>509</v>
      </c>
      <c r="J10" s="898" t="s">
        <v>510</v>
      </c>
      <c r="K10" s="897" t="s">
        <v>511</v>
      </c>
      <c r="L10" s="896" t="s">
        <v>512</v>
      </c>
      <c r="N10" s="895" t="s">
        <v>513</v>
      </c>
      <c r="O10" s="894" t="s">
        <v>514</v>
      </c>
      <c r="P10" s="894" t="s">
        <v>515</v>
      </c>
    </row>
    <row r="11" spans="1:17">
      <c r="A11" s="893" t="s">
        <v>516</v>
      </c>
      <c r="B11" s="892"/>
      <c r="C11" s="891"/>
      <c r="D11" s="890">
        <v>12</v>
      </c>
      <c r="E11" s="889">
        <v>12</v>
      </c>
      <c r="F11" s="889">
        <v>15</v>
      </c>
      <c r="G11" s="888">
        <v>12</v>
      </c>
      <c r="H11" s="887">
        <f>N11</f>
        <v>12</v>
      </c>
      <c r="I11" s="887">
        <v>13.9</v>
      </c>
      <c r="J11" s="886">
        <f>P11</f>
        <v>15</v>
      </c>
      <c r="K11" s="885" t="s">
        <v>517</v>
      </c>
      <c r="L11" s="847" t="s">
        <v>517</v>
      </c>
      <c r="M11" s="298"/>
      <c r="N11" s="884">
        <v>12</v>
      </c>
      <c r="O11" s="883">
        <v>15</v>
      </c>
      <c r="P11" s="883">
        <v>15</v>
      </c>
    </row>
    <row r="12" spans="1:17" ht="13.5" thickBot="1">
      <c r="A12" s="820" t="s">
        <v>518</v>
      </c>
      <c r="B12" s="882"/>
      <c r="C12" s="881"/>
      <c r="D12" s="880">
        <v>11.5</v>
      </c>
      <c r="E12" s="879">
        <v>11.5</v>
      </c>
      <c r="F12" s="879">
        <v>13.92</v>
      </c>
      <c r="G12" s="878">
        <v>11.5</v>
      </c>
      <c r="H12" s="877">
        <f>N12</f>
        <v>11.5</v>
      </c>
      <c r="I12" s="876">
        <v>16</v>
      </c>
      <c r="J12" s="875">
        <f>P12</f>
        <v>13.92</v>
      </c>
      <c r="K12" s="874"/>
      <c r="L12" s="873" t="s">
        <v>517</v>
      </c>
      <c r="M12" s="298"/>
      <c r="N12" s="872">
        <v>11.5</v>
      </c>
      <c r="O12" s="871">
        <v>13.920999999999999</v>
      </c>
      <c r="P12" s="871">
        <v>13.92</v>
      </c>
    </row>
    <row r="13" spans="1:17">
      <c r="A13" s="808" t="s">
        <v>519</v>
      </c>
      <c r="B13" s="799" t="s">
        <v>520</v>
      </c>
      <c r="C13" s="870" t="s">
        <v>521</v>
      </c>
      <c r="D13" s="787">
        <v>2875</v>
      </c>
      <c r="E13" s="851" t="s">
        <v>517</v>
      </c>
      <c r="F13" s="851" t="s">
        <v>517</v>
      </c>
      <c r="G13" s="865">
        <v>2976</v>
      </c>
      <c r="H13" s="869">
        <f>N13</f>
        <v>2979</v>
      </c>
      <c r="I13" s="869">
        <f>O13</f>
        <v>2998</v>
      </c>
      <c r="J13" s="826">
        <f>P13</f>
        <v>3022</v>
      </c>
      <c r="K13" s="839" t="s">
        <v>517</v>
      </c>
      <c r="L13" s="839" t="s">
        <v>517</v>
      </c>
      <c r="M13" s="298"/>
      <c r="N13" s="824">
        <v>2979</v>
      </c>
      <c r="O13" s="838">
        <v>2998</v>
      </c>
      <c r="P13" s="838">
        <v>3022</v>
      </c>
    </row>
    <row r="14" spans="1:17">
      <c r="A14" s="804" t="s">
        <v>522</v>
      </c>
      <c r="B14" s="789" t="s">
        <v>523</v>
      </c>
      <c r="C14" s="845" t="s">
        <v>524</v>
      </c>
      <c r="D14" s="787">
        <v>2762</v>
      </c>
      <c r="E14" s="844" t="s">
        <v>517</v>
      </c>
      <c r="F14" s="844" t="s">
        <v>517</v>
      </c>
      <c r="G14" s="865">
        <v>2788</v>
      </c>
      <c r="H14" s="842">
        <f>N14</f>
        <v>2777</v>
      </c>
      <c r="I14" s="842">
        <f>O14</f>
        <v>2805</v>
      </c>
      <c r="J14" s="868">
        <f>P14</f>
        <v>2837</v>
      </c>
      <c r="K14" s="839" t="s">
        <v>517</v>
      </c>
      <c r="L14" s="839" t="s">
        <v>517</v>
      </c>
      <c r="M14" s="298"/>
      <c r="N14" s="781">
        <v>2777</v>
      </c>
      <c r="O14" s="838">
        <v>2805</v>
      </c>
      <c r="P14" s="838">
        <v>2837</v>
      </c>
    </row>
    <row r="15" spans="1:17">
      <c r="A15" s="804" t="s">
        <v>528</v>
      </c>
      <c r="B15" s="789" t="s">
        <v>529</v>
      </c>
      <c r="C15" s="845" t="s">
        <v>530</v>
      </c>
      <c r="D15" s="787"/>
      <c r="E15" s="844" t="s">
        <v>517</v>
      </c>
      <c r="F15" s="844" t="s">
        <v>517</v>
      </c>
      <c r="G15" s="865"/>
      <c r="H15" s="842"/>
      <c r="I15" s="842"/>
      <c r="J15" s="868"/>
      <c r="K15" s="839" t="s">
        <v>517</v>
      </c>
      <c r="L15" s="839" t="s">
        <v>517</v>
      </c>
      <c r="M15" s="298"/>
      <c r="N15" s="781"/>
      <c r="O15" s="838"/>
      <c r="P15" s="838"/>
    </row>
    <row r="16" spans="1:17">
      <c r="A16" s="804" t="s">
        <v>531</v>
      </c>
      <c r="B16" s="789" t="s">
        <v>532</v>
      </c>
      <c r="C16" s="845" t="s">
        <v>517</v>
      </c>
      <c r="D16" s="787">
        <v>247</v>
      </c>
      <c r="E16" s="844" t="s">
        <v>517</v>
      </c>
      <c r="F16" s="844" t="s">
        <v>517</v>
      </c>
      <c r="G16" s="865">
        <v>1420</v>
      </c>
      <c r="H16" s="842">
        <f t="shared" ref="H16:J17" si="0">N16</f>
        <v>860</v>
      </c>
      <c r="I16" s="842">
        <f t="shared" si="0"/>
        <v>627</v>
      </c>
      <c r="J16" s="868">
        <f t="shared" si="0"/>
        <v>267</v>
      </c>
      <c r="K16" s="839" t="s">
        <v>517</v>
      </c>
      <c r="L16" s="839" t="s">
        <v>517</v>
      </c>
      <c r="M16" s="298"/>
      <c r="N16" s="781">
        <v>860</v>
      </c>
      <c r="O16" s="838">
        <v>627</v>
      </c>
      <c r="P16" s="838">
        <v>267</v>
      </c>
    </row>
    <row r="17" spans="1:16" ht="13.5" thickBot="1">
      <c r="A17" s="853" t="s">
        <v>533</v>
      </c>
      <c r="B17" s="867" t="s">
        <v>534</v>
      </c>
      <c r="C17" s="866" t="s">
        <v>535</v>
      </c>
      <c r="D17" s="776">
        <v>626</v>
      </c>
      <c r="E17" s="836" t="s">
        <v>517</v>
      </c>
      <c r="F17" s="836" t="s">
        <v>517</v>
      </c>
      <c r="G17" s="865">
        <v>1017</v>
      </c>
      <c r="H17" s="864">
        <f t="shared" si="0"/>
        <v>1461</v>
      </c>
      <c r="I17" s="834">
        <f t="shared" si="0"/>
        <v>986</v>
      </c>
      <c r="J17" s="863">
        <f t="shared" si="0"/>
        <v>926</v>
      </c>
      <c r="K17" s="847" t="s">
        <v>517</v>
      </c>
      <c r="L17" s="847" t="s">
        <v>517</v>
      </c>
      <c r="M17" s="298"/>
      <c r="N17" s="811">
        <v>1461</v>
      </c>
      <c r="O17" s="846">
        <v>986</v>
      </c>
      <c r="P17" s="846">
        <v>926</v>
      </c>
    </row>
    <row r="18" spans="1:16" ht="13.5" thickBot="1">
      <c r="A18" s="862" t="s">
        <v>536</v>
      </c>
      <c r="B18" s="861"/>
      <c r="C18" s="860"/>
      <c r="D18" s="859">
        <f>D13-D14+D15+D16+D17</f>
        <v>986</v>
      </c>
      <c r="E18" s="858" t="s">
        <v>517</v>
      </c>
      <c r="F18" s="858" t="s">
        <v>517</v>
      </c>
      <c r="G18" s="857">
        <f>G13-G14+G15+G16+G17</f>
        <v>2625</v>
      </c>
      <c r="H18" s="857">
        <f>H13-H14+H15+H16+H17</f>
        <v>2523</v>
      </c>
      <c r="I18" s="857">
        <f>I13-I14+I15+I16+I17</f>
        <v>1806</v>
      </c>
      <c r="J18" s="856">
        <f>J13-J14+J15+J16+J17</f>
        <v>1378</v>
      </c>
      <c r="K18" s="855" t="s">
        <v>517</v>
      </c>
      <c r="L18" s="855" t="s">
        <v>517</v>
      </c>
      <c r="M18" s="298"/>
      <c r="N18" s="854">
        <f>N13-N14+N15+N16+N17</f>
        <v>2523</v>
      </c>
      <c r="O18" s="854">
        <f>O13-O14+O15+O16+O17</f>
        <v>1806</v>
      </c>
      <c r="P18" s="854">
        <f>P13-P14+P15+P16+P17</f>
        <v>1378</v>
      </c>
    </row>
    <row r="19" spans="1:16">
      <c r="A19" s="853" t="s">
        <v>537</v>
      </c>
      <c r="B19" s="799" t="s">
        <v>538</v>
      </c>
      <c r="C19" s="852">
        <v>401</v>
      </c>
      <c r="D19" s="776">
        <v>114</v>
      </c>
      <c r="E19" s="851" t="s">
        <v>517</v>
      </c>
      <c r="F19" s="851" t="s">
        <v>517</v>
      </c>
      <c r="G19" s="850">
        <v>189</v>
      </c>
      <c r="H19" s="814">
        <f t="shared" ref="H19:J23" si="1">N19</f>
        <v>202</v>
      </c>
      <c r="I19" s="849">
        <f t="shared" si="1"/>
        <v>193</v>
      </c>
      <c r="J19" s="848">
        <f t="shared" si="1"/>
        <v>165</v>
      </c>
      <c r="K19" s="847" t="s">
        <v>517</v>
      </c>
      <c r="L19" s="847" t="s">
        <v>517</v>
      </c>
      <c r="M19" s="298"/>
      <c r="N19" s="793">
        <v>202</v>
      </c>
      <c r="O19" s="846">
        <v>193</v>
      </c>
      <c r="P19" s="846">
        <v>165</v>
      </c>
    </row>
    <row r="20" spans="1:16">
      <c r="A20" s="804" t="s">
        <v>539</v>
      </c>
      <c r="B20" s="789" t="s">
        <v>540</v>
      </c>
      <c r="C20" s="845" t="s">
        <v>541</v>
      </c>
      <c r="D20" s="787">
        <v>169</v>
      </c>
      <c r="E20" s="844" t="s">
        <v>517</v>
      </c>
      <c r="F20" s="844" t="s">
        <v>517</v>
      </c>
      <c r="G20" s="843">
        <v>327</v>
      </c>
      <c r="H20" s="842">
        <f t="shared" si="1"/>
        <v>370</v>
      </c>
      <c r="I20" s="841">
        <f t="shared" si="1"/>
        <v>369</v>
      </c>
      <c r="J20" s="840">
        <f t="shared" si="1"/>
        <v>428</v>
      </c>
      <c r="K20" s="839" t="s">
        <v>517</v>
      </c>
      <c r="L20" s="839" t="s">
        <v>517</v>
      </c>
      <c r="M20" s="298"/>
      <c r="N20" s="781">
        <v>370</v>
      </c>
      <c r="O20" s="838">
        <v>369</v>
      </c>
      <c r="P20" s="838">
        <v>428</v>
      </c>
    </row>
    <row r="21" spans="1:16">
      <c r="A21" s="804" t="s">
        <v>542</v>
      </c>
      <c r="B21" s="789" t="s">
        <v>543</v>
      </c>
      <c r="C21" s="845" t="s">
        <v>517</v>
      </c>
      <c r="D21" s="787"/>
      <c r="E21" s="844" t="s">
        <v>517</v>
      </c>
      <c r="F21" s="844" t="s">
        <v>517</v>
      </c>
      <c r="G21" s="843"/>
      <c r="H21" s="842">
        <f t="shared" si="1"/>
        <v>0</v>
      </c>
      <c r="I21" s="841">
        <f t="shared" si="1"/>
        <v>0</v>
      </c>
      <c r="J21" s="840">
        <f t="shared" si="1"/>
        <v>0</v>
      </c>
      <c r="K21" s="839" t="s">
        <v>517</v>
      </c>
      <c r="L21" s="839" t="s">
        <v>517</v>
      </c>
      <c r="M21" s="298"/>
      <c r="N21" s="781"/>
      <c r="O21" s="838"/>
      <c r="P21" s="838"/>
    </row>
    <row r="22" spans="1:16">
      <c r="A22" s="804" t="s">
        <v>544</v>
      </c>
      <c r="B22" s="789" t="s">
        <v>545</v>
      </c>
      <c r="C22" s="845" t="s">
        <v>517</v>
      </c>
      <c r="D22" s="787">
        <v>655</v>
      </c>
      <c r="E22" s="844" t="s">
        <v>517</v>
      </c>
      <c r="F22" s="844" t="s">
        <v>517</v>
      </c>
      <c r="G22" s="843">
        <v>2155</v>
      </c>
      <c r="H22" s="842">
        <f t="shared" si="1"/>
        <v>1981</v>
      </c>
      <c r="I22" s="841">
        <f t="shared" si="1"/>
        <v>1358</v>
      </c>
      <c r="J22" s="840">
        <f t="shared" si="1"/>
        <v>756</v>
      </c>
      <c r="K22" s="839" t="s">
        <v>517</v>
      </c>
      <c r="L22" s="839" t="s">
        <v>517</v>
      </c>
      <c r="M22" s="298"/>
      <c r="N22" s="781">
        <v>1981</v>
      </c>
      <c r="O22" s="838">
        <v>1358</v>
      </c>
      <c r="P22" s="838">
        <v>756</v>
      </c>
    </row>
    <row r="23" spans="1:16" ht="13.5" thickBot="1">
      <c r="A23" s="820" t="s">
        <v>546</v>
      </c>
      <c r="B23" s="819" t="s">
        <v>547</v>
      </c>
      <c r="C23" s="837" t="s">
        <v>517</v>
      </c>
      <c r="D23" s="787"/>
      <c r="E23" s="836" t="s">
        <v>517</v>
      </c>
      <c r="F23" s="836" t="s">
        <v>517</v>
      </c>
      <c r="G23" s="835"/>
      <c r="H23" s="834">
        <f t="shared" si="1"/>
        <v>0</v>
      </c>
      <c r="I23" s="833">
        <f t="shared" si="1"/>
        <v>0</v>
      </c>
      <c r="J23" s="832">
        <f t="shared" si="1"/>
        <v>0</v>
      </c>
      <c r="K23" s="831" t="s">
        <v>517</v>
      </c>
      <c r="L23" s="831" t="s">
        <v>517</v>
      </c>
      <c r="M23" s="298"/>
      <c r="N23" s="769"/>
      <c r="O23" s="830"/>
      <c r="P23" s="830"/>
    </row>
    <row r="24" spans="1:16" ht="15">
      <c r="A24" s="808" t="s">
        <v>548</v>
      </c>
      <c r="B24" s="799" t="s">
        <v>549</v>
      </c>
      <c r="C24" s="798" t="s">
        <v>517</v>
      </c>
      <c r="D24" s="829">
        <v>5251</v>
      </c>
      <c r="E24" s="828">
        <v>5500</v>
      </c>
      <c r="F24" s="827">
        <v>6256</v>
      </c>
      <c r="G24" s="795">
        <v>1259</v>
      </c>
      <c r="H24" s="826">
        <f>N24-G24</f>
        <v>1741</v>
      </c>
      <c r="I24" s="814">
        <f>O24-N24</f>
        <v>1403</v>
      </c>
      <c r="J24" s="826">
        <f>P24-O24</f>
        <v>1853</v>
      </c>
      <c r="K24" s="825">
        <f>SUM(G24:J24)</f>
        <v>6256</v>
      </c>
      <c r="L24" s="750">
        <f>(K24/F24)*100</f>
        <v>100</v>
      </c>
      <c r="M24" s="298"/>
      <c r="N24" s="824">
        <v>3000</v>
      </c>
      <c r="O24" s="823">
        <v>4403</v>
      </c>
      <c r="P24" s="822">
        <v>6256</v>
      </c>
    </row>
    <row r="25" spans="1:16" ht="15">
      <c r="A25" s="804" t="s">
        <v>550</v>
      </c>
      <c r="B25" s="789" t="s">
        <v>551</v>
      </c>
      <c r="C25" s="788" t="s">
        <v>517</v>
      </c>
      <c r="D25" s="787"/>
      <c r="E25" s="786"/>
      <c r="F25" s="786"/>
      <c r="G25" s="784"/>
      <c r="H25" s="773"/>
      <c r="I25" s="814"/>
      <c r="J25" s="773"/>
      <c r="K25" s="821"/>
      <c r="L25" s="782"/>
      <c r="M25" s="298"/>
      <c r="N25" s="781"/>
      <c r="O25" s="780"/>
      <c r="P25" s="779"/>
    </row>
    <row r="26" spans="1:16" ht="15.75" thickBot="1">
      <c r="A26" s="820" t="s">
        <v>552</v>
      </c>
      <c r="B26" s="819" t="s">
        <v>551</v>
      </c>
      <c r="C26" s="818">
        <v>672</v>
      </c>
      <c r="D26" s="817">
        <v>1253</v>
      </c>
      <c r="E26" s="816">
        <v>1300</v>
      </c>
      <c r="F26" s="816">
        <v>1594</v>
      </c>
      <c r="G26" s="815">
        <v>400</v>
      </c>
      <c r="H26" s="813">
        <f>N26-G26</f>
        <v>427</v>
      </c>
      <c r="I26" s="814">
        <f t="shared" ref="I26:J28" si="2">O26-N26</f>
        <v>290</v>
      </c>
      <c r="J26" s="813">
        <f t="shared" si="2"/>
        <v>477</v>
      </c>
      <c r="K26" s="812">
        <f>SUM(G26:J26)</f>
        <v>1594</v>
      </c>
      <c r="L26" s="801">
        <f>(K26/F26)*100</f>
        <v>100</v>
      </c>
      <c r="M26" s="298"/>
      <c r="N26" s="811">
        <v>827</v>
      </c>
      <c r="O26" s="810">
        <v>1117</v>
      </c>
      <c r="P26" s="809">
        <v>1594</v>
      </c>
    </row>
    <row r="27" spans="1:16" ht="15">
      <c r="A27" s="808" t="s">
        <v>553</v>
      </c>
      <c r="B27" s="799" t="s">
        <v>554</v>
      </c>
      <c r="C27" s="798">
        <v>501</v>
      </c>
      <c r="D27" s="787">
        <v>411</v>
      </c>
      <c r="E27" s="796">
        <v>330</v>
      </c>
      <c r="F27" s="796">
        <v>381</v>
      </c>
      <c r="G27" s="807">
        <v>116</v>
      </c>
      <c r="H27" s="772">
        <f>N27-G27</f>
        <v>152</v>
      </c>
      <c r="I27" s="773">
        <f t="shared" si="2"/>
        <v>71</v>
      </c>
      <c r="J27" s="772">
        <f t="shared" si="2"/>
        <v>42</v>
      </c>
      <c r="K27" s="794">
        <f>SUM(G27:J27)</f>
        <v>381</v>
      </c>
      <c r="L27" s="750">
        <f>(K27/F27)*100</f>
        <v>100</v>
      </c>
      <c r="M27" s="298"/>
      <c r="N27" s="793">
        <v>268</v>
      </c>
      <c r="O27" s="792">
        <v>339</v>
      </c>
      <c r="P27" s="806">
        <v>381</v>
      </c>
    </row>
    <row r="28" spans="1:16" ht="15">
      <c r="A28" s="804" t="s">
        <v>555</v>
      </c>
      <c r="B28" s="789" t="s">
        <v>556</v>
      </c>
      <c r="C28" s="788">
        <v>502</v>
      </c>
      <c r="D28" s="787">
        <v>328</v>
      </c>
      <c r="E28" s="786">
        <v>410</v>
      </c>
      <c r="F28" s="786">
        <v>438</v>
      </c>
      <c r="G28" s="784">
        <v>63</v>
      </c>
      <c r="H28" s="772">
        <f>N28-G28</f>
        <v>145</v>
      </c>
      <c r="I28" s="773">
        <f t="shared" si="2"/>
        <v>70</v>
      </c>
      <c r="J28" s="772">
        <f t="shared" si="2"/>
        <v>160</v>
      </c>
      <c r="K28" s="783">
        <f>SUM(G28:J28)</f>
        <v>438</v>
      </c>
      <c r="L28" s="782">
        <f>(K28/F28)*100</f>
        <v>100</v>
      </c>
      <c r="M28" s="298"/>
      <c r="N28" s="781">
        <v>208</v>
      </c>
      <c r="O28" s="780">
        <v>278</v>
      </c>
      <c r="P28" s="779">
        <v>438</v>
      </c>
    </row>
    <row r="29" spans="1:16" ht="15">
      <c r="A29" s="804" t="s">
        <v>557</v>
      </c>
      <c r="B29" s="789" t="s">
        <v>558</v>
      </c>
      <c r="C29" s="788">
        <v>504</v>
      </c>
      <c r="D29" s="787"/>
      <c r="E29" s="786"/>
      <c r="F29" s="786"/>
      <c r="G29" s="784"/>
      <c r="H29" s="772"/>
      <c r="I29" s="773"/>
      <c r="J29" s="772"/>
      <c r="K29" s="783"/>
      <c r="L29" s="782"/>
      <c r="M29" s="298"/>
      <c r="N29" s="781"/>
      <c r="O29" s="780"/>
      <c r="P29" s="779"/>
    </row>
    <row r="30" spans="1:16" ht="15">
      <c r="A30" s="804" t="s">
        <v>559</v>
      </c>
      <c r="B30" s="789" t="s">
        <v>560</v>
      </c>
      <c r="C30" s="788">
        <v>511</v>
      </c>
      <c r="D30" s="787">
        <v>49</v>
      </c>
      <c r="E30" s="786">
        <v>160</v>
      </c>
      <c r="F30" s="786">
        <v>65</v>
      </c>
      <c r="G30" s="784">
        <v>9</v>
      </c>
      <c r="H30" s="772">
        <f>N30-G30</f>
        <v>1</v>
      </c>
      <c r="I30" s="773">
        <f t="shared" ref="I30:J33" si="3">O30-N30</f>
        <v>53</v>
      </c>
      <c r="J30" s="772">
        <f t="shared" si="3"/>
        <v>2</v>
      </c>
      <c r="K30" s="783">
        <f>SUM(G30:J30)</f>
        <v>65</v>
      </c>
      <c r="L30" s="782">
        <f>(K30/F30)*100</f>
        <v>100</v>
      </c>
      <c r="M30" s="298"/>
      <c r="N30" s="781">
        <v>10</v>
      </c>
      <c r="O30" s="780">
        <v>63</v>
      </c>
      <c r="P30" s="779">
        <v>65</v>
      </c>
    </row>
    <row r="31" spans="1:16" ht="15">
      <c r="A31" s="804" t="s">
        <v>561</v>
      </c>
      <c r="B31" s="789" t="s">
        <v>562</v>
      </c>
      <c r="C31" s="788">
        <v>518</v>
      </c>
      <c r="D31" s="787">
        <v>380</v>
      </c>
      <c r="E31" s="786">
        <v>400</v>
      </c>
      <c r="F31" s="786">
        <v>526</v>
      </c>
      <c r="G31" s="784">
        <v>174</v>
      </c>
      <c r="H31" s="772">
        <f>N31-G31</f>
        <v>113</v>
      </c>
      <c r="I31" s="773">
        <f t="shared" si="3"/>
        <v>77</v>
      </c>
      <c r="J31" s="772">
        <f t="shared" si="3"/>
        <v>162</v>
      </c>
      <c r="K31" s="783">
        <f>SUM(G31:J31)</f>
        <v>526</v>
      </c>
      <c r="L31" s="782">
        <f>(K31/F31)*100</f>
        <v>100</v>
      </c>
      <c r="M31" s="298"/>
      <c r="N31" s="781">
        <v>287</v>
      </c>
      <c r="O31" s="780">
        <v>364</v>
      </c>
      <c r="P31" s="779">
        <v>526</v>
      </c>
    </row>
    <row r="32" spans="1:16" ht="15">
      <c r="A32" s="804" t="s">
        <v>563</v>
      </c>
      <c r="B32" s="805" t="s">
        <v>564</v>
      </c>
      <c r="C32" s="788">
        <v>521</v>
      </c>
      <c r="D32" s="787">
        <v>3177</v>
      </c>
      <c r="E32" s="786">
        <v>3055</v>
      </c>
      <c r="F32" s="785">
        <v>3721</v>
      </c>
      <c r="G32" s="784">
        <v>798</v>
      </c>
      <c r="H32" s="772">
        <f>N32-G32</f>
        <v>983</v>
      </c>
      <c r="I32" s="773">
        <f t="shared" si="3"/>
        <v>922</v>
      </c>
      <c r="J32" s="772">
        <f t="shared" si="3"/>
        <v>1018</v>
      </c>
      <c r="K32" s="783">
        <f>SUM(G32:J32)</f>
        <v>3721</v>
      </c>
      <c r="L32" s="782">
        <f>(K32/F32)*100</f>
        <v>100</v>
      </c>
      <c r="M32" s="298"/>
      <c r="N32" s="781">
        <v>1781</v>
      </c>
      <c r="O32" s="780">
        <v>2703</v>
      </c>
      <c r="P32" s="779">
        <v>3721</v>
      </c>
    </row>
    <row r="33" spans="1:16" ht="15">
      <c r="A33" s="804" t="s">
        <v>565</v>
      </c>
      <c r="B33" s="805" t="s">
        <v>566</v>
      </c>
      <c r="C33" s="788" t="s">
        <v>567</v>
      </c>
      <c r="D33" s="787">
        <v>1159</v>
      </c>
      <c r="E33" s="786">
        <v>1039</v>
      </c>
      <c r="F33" s="785">
        <v>1464</v>
      </c>
      <c r="G33" s="784">
        <v>287</v>
      </c>
      <c r="H33" s="772">
        <f>N33-G33</f>
        <v>409</v>
      </c>
      <c r="I33" s="773">
        <f t="shared" si="3"/>
        <v>358</v>
      </c>
      <c r="J33" s="772">
        <f t="shared" si="3"/>
        <v>410</v>
      </c>
      <c r="K33" s="783">
        <f>SUM(G33:J33)</f>
        <v>1464</v>
      </c>
      <c r="L33" s="782">
        <f>(K33/F33)*100</f>
        <v>100</v>
      </c>
      <c r="M33" s="298"/>
      <c r="N33" s="781">
        <v>696</v>
      </c>
      <c r="O33" s="780">
        <v>1054</v>
      </c>
      <c r="P33" s="779">
        <v>1464</v>
      </c>
    </row>
    <row r="34" spans="1:16" ht="15">
      <c r="A34" s="804" t="s">
        <v>568</v>
      </c>
      <c r="B34" s="789" t="s">
        <v>569</v>
      </c>
      <c r="C34" s="788">
        <v>557</v>
      </c>
      <c r="D34" s="787"/>
      <c r="E34" s="786"/>
      <c r="F34" s="786"/>
      <c r="G34" s="784"/>
      <c r="H34" s="772"/>
      <c r="I34" s="773"/>
      <c r="J34" s="772"/>
      <c r="K34" s="783"/>
      <c r="L34" s="782"/>
      <c r="M34" s="298"/>
      <c r="N34" s="781"/>
      <c r="O34" s="780"/>
      <c r="P34" s="779"/>
    </row>
    <row r="35" spans="1:16" ht="15">
      <c r="A35" s="804" t="s">
        <v>570</v>
      </c>
      <c r="B35" s="789" t="s">
        <v>571</v>
      </c>
      <c r="C35" s="788">
        <v>551</v>
      </c>
      <c r="D35" s="787">
        <v>32</v>
      </c>
      <c r="E35" s="786"/>
      <c r="F35" s="786">
        <v>33</v>
      </c>
      <c r="G35" s="784">
        <v>8</v>
      </c>
      <c r="H35" s="772">
        <f>N35-G35</f>
        <v>9</v>
      </c>
      <c r="I35" s="773">
        <f>O35-N35</f>
        <v>8</v>
      </c>
      <c r="J35" s="772">
        <f>P35-O35</f>
        <v>8</v>
      </c>
      <c r="K35" s="783">
        <f>SUM(G35:J35)</f>
        <v>33</v>
      </c>
      <c r="L35" s="782">
        <f>(K35/F35)*100</f>
        <v>100</v>
      </c>
      <c r="M35" s="298"/>
      <c r="N35" s="781">
        <v>17</v>
      </c>
      <c r="O35" s="780">
        <v>25</v>
      </c>
      <c r="P35" s="779">
        <v>33</v>
      </c>
    </row>
    <row r="36" spans="1:16" ht="15.75" thickBot="1">
      <c r="A36" s="803" t="s">
        <v>572</v>
      </c>
      <c r="B36" s="778"/>
      <c r="C36" s="777" t="s">
        <v>573</v>
      </c>
      <c r="D36" s="802">
        <v>172</v>
      </c>
      <c r="E36" s="775">
        <v>106</v>
      </c>
      <c r="F36" s="775">
        <v>110</v>
      </c>
      <c r="G36" s="774">
        <v>20</v>
      </c>
      <c r="H36" s="772">
        <f>N36-G36</f>
        <v>32</v>
      </c>
      <c r="I36" s="773">
        <f>O36-N36</f>
        <v>24</v>
      </c>
      <c r="J36" s="772">
        <f>P36-O36</f>
        <v>34</v>
      </c>
      <c r="K36" s="771">
        <f>SUM(G36:J36)</f>
        <v>110</v>
      </c>
      <c r="L36" s="801">
        <f>(K36/F36)*100</f>
        <v>100</v>
      </c>
      <c r="M36" s="298"/>
      <c r="N36" s="769">
        <v>52</v>
      </c>
      <c r="O36" s="768">
        <v>76</v>
      </c>
      <c r="P36" s="767">
        <v>110</v>
      </c>
    </row>
    <row r="37" spans="1:16" ht="15.75" thickBot="1">
      <c r="A37" s="753" t="s">
        <v>574</v>
      </c>
      <c r="B37" s="752" t="s">
        <v>575</v>
      </c>
      <c r="C37" s="751"/>
      <c r="D37" s="766">
        <f t="shared" ref="D37:J37" si="4">SUM(D27:D36)</f>
        <v>5708</v>
      </c>
      <c r="E37" s="765">
        <f t="shared" si="4"/>
        <v>5500</v>
      </c>
      <c r="F37" s="765">
        <f t="shared" si="4"/>
        <v>6738</v>
      </c>
      <c r="G37" s="739">
        <f t="shared" si="4"/>
        <v>1475</v>
      </c>
      <c r="H37" s="739">
        <f t="shared" si="4"/>
        <v>1844</v>
      </c>
      <c r="I37" s="739">
        <f t="shared" si="4"/>
        <v>1583</v>
      </c>
      <c r="J37" s="739">
        <f t="shared" si="4"/>
        <v>1836</v>
      </c>
      <c r="K37" s="739">
        <f>SUM(G37:J37)</f>
        <v>6738</v>
      </c>
      <c r="L37" s="741">
        <f>(K37/F37)*100</f>
        <v>100</v>
      </c>
      <c r="M37" s="298"/>
      <c r="N37" s="739">
        <f>SUM(N27:N36)</f>
        <v>3319</v>
      </c>
      <c r="O37" s="740">
        <f>SUM(O27:O36)</f>
        <v>4902</v>
      </c>
      <c r="P37" s="739">
        <f>SUM(P27:P36)</f>
        <v>6738</v>
      </c>
    </row>
    <row r="38" spans="1:16" ht="15">
      <c r="A38" s="800" t="s">
        <v>576</v>
      </c>
      <c r="B38" s="799" t="s">
        <v>577</v>
      </c>
      <c r="C38" s="798">
        <v>601</v>
      </c>
      <c r="D38" s="797"/>
      <c r="E38" s="796"/>
      <c r="F38" s="796"/>
      <c r="G38" s="795"/>
      <c r="H38" s="772"/>
      <c r="I38" s="773"/>
      <c r="J38" s="772"/>
      <c r="K38" s="794"/>
      <c r="L38" s="750"/>
      <c r="M38" s="298"/>
      <c r="N38" s="793"/>
      <c r="O38" s="792"/>
      <c r="P38" s="791"/>
    </row>
    <row r="39" spans="1:16" ht="15">
      <c r="A39" s="790" t="s">
        <v>578</v>
      </c>
      <c r="B39" s="789" t="s">
        <v>579</v>
      </c>
      <c r="C39" s="788">
        <v>602</v>
      </c>
      <c r="D39" s="787">
        <v>407</v>
      </c>
      <c r="E39" s="786"/>
      <c r="F39" s="786">
        <v>363</v>
      </c>
      <c r="G39" s="784">
        <v>106</v>
      </c>
      <c r="H39" s="772">
        <f>N39-G39</f>
        <v>112</v>
      </c>
      <c r="I39" s="773">
        <f>O39-N39</f>
        <v>50</v>
      </c>
      <c r="J39" s="772">
        <f>P39-O39</f>
        <v>95</v>
      </c>
      <c r="K39" s="783">
        <f>SUM(G39:J39)</f>
        <v>363</v>
      </c>
      <c r="L39" s="782">
        <f>(K39/F39)*100</f>
        <v>100</v>
      </c>
      <c r="M39" s="298"/>
      <c r="N39" s="781">
        <v>218</v>
      </c>
      <c r="O39" s="780">
        <v>268</v>
      </c>
      <c r="P39" s="779">
        <v>363</v>
      </c>
    </row>
    <row r="40" spans="1:16" ht="15">
      <c r="A40" s="790" t="s">
        <v>580</v>
      </c>
      <c r="B40" s="789" t="s">
        <v>581</v>
      </c>
      <c r="C40" s="788">
        <v>604</v>
      </c>
      <c r="D40" s="787"/>
      <c r="E40" s="786"/>
      <c r="F40" s="786"/>
      <c r="G40" s="784"/>
      <c r="H40" s="772"/>
      <c r="I40" s="773"/>
      <c r="J40" s="772"/>
      <c r="K40" s="783"/>
      <c r="L40" s="782"/>
      <c r="M40" s="298"/>
      <c r="N40" s="781"/>
      <c r="O40" s="780"/>
      <c r="P40" s="779"/>
    </row>
    <row r="41" spans="1:16" ht="15">
      <c r="A41" s="790" t="s">
        <v>582</v>
      </c>
      <c r="B41" s="789" t="s">
        <v>583</v>
      </c>
      <c r="C41" s="788" t="s">
        <v>584</v>
      </c>
      <c r="D41" s="787">
        <v>5251</v>
      </c>
      <c r="E41" s="786">
        <v>5500</v>
      </c>
      <c r="F41" s="785">
        <v>6256</v>
      </c>
      <c r="G41" s="784">
        <v>1259</v>
      </c>
      <c r="H41" s="772">
        <f>N41-G41</f>
        <v>1741</v>
      </c>
      <c r="I41" s="773">
        <f>O41-N41</f>
        <v>1403</v>
      </c>
      <c r="J41" s="772">
        <f>P41-O41</f>
        <v>1853</v>
      </c>
      <c r="K41" s="783">
        <f>SUM(G41:J41)</f>
        <v>6256</v>
      </c>
      <c r="L41" s="782">
        <f>(K41/F41)*100</f>
        <v>100</v>
      </c>
      <c r="M41" s="298"/>
      <c r="N41" s="781">
        <v>3000</v>
      </c>
      <c r="O41" s="780">
        <v>4403</v>
      </c>
      <c r="P41" s="779">
        <v>6256</v>
      </c>
    </row>
    <row r="42" spans="1:16" ht="15.75" thickBot="1">
      <c r="A42" s="763" t="s">
        <v>585</v>
      </c>
      <c r="B42" s="778"/>
      <c r="C42" s="777" t="s">
        <v>586</v>
      </c>
      <c r="D42" s="776">
        <v>99</v>
      </c>
      <c r="E42" s="775"/>
      <c r="F42" s="775">
        <v>147</v>
      </c>
      <c r="G42" s="774">
        <v>15</v>
      </c>
      <c r="H42" s="772">
        <f>N42-G42</f>
        <v>56</v>
      </c>
      <c r="I42" s="773">
        <f>O42-N42</f>
        <v>46</v>
      </c>
      <c r="J42" s="772">
        <f>P42-O42</f>
        <v>30</v>
      </c>
      <c r="K42" s="771">
        <f>SUM(G42:J42)</f>
        <v>147</v>
      </c>
      <c r="L42" s="770">
        <f>(K42/F42)*100</f>
        <v>100</v>
      </c>
      <c r="M42" s="298"/>
      <c r="N42" s="769">
        <v>71</v>
      </c>
      <c r="O42" s="768">
        <v>117</v>
      </c>
      <c r="P42" s="767">
        <v>147</v>
      </c>
    </row>
    <row r="43" spans="1:16" ht="15.75" thickBot="1">
      <c r="A43" s="753" t="s">
        <v>587</v>
      </c>
      <c r="B43" s="752" t="s">
        <v>588</v>
      </c>
      <c r="C43" s="751" t="s">
        <v>517</v>
      </c>
      <c r="D43" s="766">
        <f t="shared" ref="D43:J43" si="5">SUM(D38:D42)</f>
        <v>5757</v>
      </c>
      <c r="E43" s="765">
        <f t="shared" si="5"/>
        <v>5500</v>
      </c>
      <c r="F43" s="765">
        <f t="shared" si="5"/>
        <v>6766</v>
      </c>
      <c r="G43" s="739">
        <f t="shared" si="5"/>
        <v>1380</v>
      </c>
      <c r="H43" s="743">
        <f t="shared" si="5"/>
        <v>1909</v>
      </c>
      <c r="I43" s="739">
        <f t="shared" si="5"/>
        <v>1499</v>
      </c>
      <c r="J43" s="764">
        <f t="shared" si="5"/>
        <v>1978</v>
      </c>
      <c r="K43" s="739">
        <f>SUM(G43:J43)</f>
        <v>6766</v>
      </c>
      <c r="L43" s="741">
        <f>(K43/F43)*100</f>
        <v>100</v>
      </c>
      <c r="M43" s="298"/>
      <c r="N43" s="739">
        <f>SUM(N38:N42)</f>
        <v>3289</v>
      </c>
      <c r="O43" s="740">
        <f>SUM(O38:O42)</f>
        <v>4788</v>
      </c>
      <c r="P43" s="739">
        <f>SUM(P38:P42)</f>
        <v>6766</v>
      </c>
    </row>
    <row r="44" spans="1:16" ht="5.25" customHeight="1" thickBot="1">
      <c r="A44" s="763"/>
      <c r="B44" s="762"/>
      <c r="C44" s="761"/>
      <c r="D44" s="760"/>
      <c r="E44" s="759"/>
      <c r="F44" s="759"/>
      <c r="G44" s="758"/>
      <c r="H44" s="493"/>
      <c r="I44" s="757"/>
      <c r="J44" s="493"/>
      <c r="K44" s="742"/>
      <c r="L44" s="750"/>
      <c r="M44" s="298"/>
      <c r="N44" s="756"/>
      <c r="O44" s="755"/>
      <c r="P44" s="755"/>
    </row>
    <row r="45" spans="1:16" ht="15.75" thickBot="1">
      <c r="A45" s="754" t="s">
        <v>589</v>
      </c>
      <c r="B45" s="752" t="s">
        <v>551</v>
      </c>
      <c r="C45" s="751" t="s">
        <v>517</v>
      </c>
      <c r="D45" s="739">
        <f t="shared" ref="D45:J45" si="6">D43-D41</f>
        <v>506</v>
      </c>
      <c r="E45" s="744">
        <f t="shared" si="6"/>
        <v>0</v>
      </c>
      <c r="F45" s="744">
        <f t="shared" si="6"/>
        <v>510</v>
      </c>
      <c r="G45" s="739">
        <f t="shared" si="6"/>
        <v>121</v>
      </c>
      <c r="H45" s="743">
        <f t="shared" si="6"/>
        <v>168</v>
      </c>
      <c r="I45" s="739">
        <f t="shared" si="6"/>
        <v>96</v>
      </c>
      <c r="J45" s="740">
        <f t="shared" si="6"/>
        <v>125</v>
      </c>
      <c r="K45" s="742">
        <f>SUM(G45:J45)</f>
        <v>510</v>
      </c>
      <c r="L45" s="750">
        <f>(K45/F45)*100</f>
        <v>100</v>
      </c>
      <c r="M45" s="298"/>
      <c r="N45" s="739">
        <f>N43-N41</f>
        <v>289</v>
      </c>
      <c r="O45" s="740">
        <f>O43-O41</f>
        <v>385</v>
      </c>
      <c r="P45" s="739">
        <f>P43-P41</f>
        <v>510</v>
      </c>
    </row>
    <row r="46" spans="1:16" ht="15.75" thickBot="1">
      <c r="A46" s="753" t="s">
        <v>590</v>
      </c>
      <c r="B46" s="752" t="s">
        <v>591</v>
      </c>
      <c r="C46" s="751" t="s">
        <v>517</v>
      </c>
      <c r="D46" s="739">
        <f t="shared" ref="D46:J46" si="7">D43-D37</f>
        <v>49</v>
      </c>
      <c r="E46" s="744">
        <f t="shared" si="7"/>
        <v>0</v>
      </c>
      <c r="F46" s="744">
        <f t="shared" si="7"/>
        <v>28</v>
      </c>
      <c r="G46" s="749">
        <f t="shared" si="7"/>
        <v>-95</v>
      </c>
      <c r="H46" s="743">
        <f t="shared" si="7"/>
        <v>65</v>
      </c>
      <c r="I46" s="739">
        <f t="shared" si="7"/>
        <v>-84</v>
      </c>
      <c r="J46" s="740">
        <f t="shared" si="7"/>
        <v>142</v>
      </c>
      <c r="K46" s="742">
        <f>SUM(G46:J46)</f>
        <v>28</v>
      </c>
      <c r="L46" s="750">
        <f>(K46/F46)*100</f>
        <v>100</v>
      </c>
      <c r="M46" s="298"/>
      <c r="N46" s="749">
        <f>N43-N37</f>
        <v>-30</v>
      </c>
      <c r="O46" s="748">
        <f>O43-O37</f>
        <v>-114</v>
      </c>
      <c r="P46" s="739">
        <f>P43-P37</f>
        <v>28</v>
      </c>
    </row>
    <row r="47" spans="1:16" ht="15.75" thickBot="1">
      <c r="A47" s="747" t="s">
        <v>592</v>
      </c>
      <c r="B47" s="746" t="s">
        <v>551</v>
      </c>
      <c r="C47" s="745" t="s">
        <v>517</v>
      </c>
      <c r="D47" s="739">
        <f t="shared" ref="D47:J47" si="8">D46-D41</f>
        <v>-5202</v>
      </c>
      <c r="E47" s="744">
        <f t="shared" si="8"/>
        <v>-5500</v>
      </c>
      <c r="F47" s="744">
        <f t="shared" si="8"/>
        <v>-6228</v>
      </c>
      <c r="G47" s="739">
        <f t="shared" si="8"/>
        <v>-1354</v>
      </c>
      <c r="H47" s="743">
        <f t="shared" si="8"/>
        <v>-1676</v>
      </c>
      <c r="I47" s="739">
        <f t="shared" si="8"/>
        <v>-1487</v>
      </c>
      <c r="J47" s="740">
        <f t="shared" si="8"/>
        <v>-1711</v>
      </c>
      <c r="K47" s="742">
        <f>SUM(G47:J47)</f>
        <v>-6228</v>
      </c>
      <c r="L47" s="741">
        <f>(K47/F47)*100</f>
        <v>100</v>
      </c>
      <c r="M47" s="298"/>
      <c r="N47" s="739">
        <f>N46-N41</f>
        <v>-3030</v>
      </c>
      <c r="O47" s="740">
        <f>O46-O41</f>
        <v>-4517</v>
      </c>
      <c r="P47" s="739">
        <f>P46-P41</f>
        <v>-6228</v>
      </c>
    </row>
    <row r="50" spans="1:11" ht="14.25">
      <c r="A50" s="503" t="s">
        <v>593</v>
      </c>
    </row>
    <row r="51" spans="1:11" s="736" customFormat="1" ht="14.25">
      <c r="A51" s="504" t="s">
        <v>594</v>
      </c>
      <c r="C51" s="738"/>
      <c r="F51" s="737"/>
      <c r="G51" s="737"/>
      <c r="H51" s="737"/>
      <c r="I51" s="737"/>
      <c r="J51" s="737"/>
      <c r="K51" s="737"/>
    </row>
    <row r="52" spans="1:11" s="736" customFormat="1" ht="14.25">
      <c r="A52" s="508" t="s">
        <v>595</v>
      </c>
      <c r="C52" s="738"/>
      <c r="F52" s="737"/>
      <c r="G52" s="737"/>
      <c r="H52" s="737"/>
      <c r="I52" s="737"/>
      <c r="J52" s="737"/>
      <c r="K52" s="737"/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6" spans="1:11">
      <c r="A56" s="291" t="s">
        <v>623</v>
      </c>
    </row>
    <row r="58" spans="1:11">
      <c r="A58" s="291" t="s">
        <v>622</v>
      </c>
    </row>
  </sheetData>
  <sheetProtection selectLockedCells="1" selectUnlockedCells="1"/>
  <mergeCells count="5">
    <mergeCell ref="A1:P1"/>
    <mergeCell ref="D7:L7"/>
    <mergeCell ref="A9:A10"/>
    <mergeCell ref="C9:C10"/>
    <mergeCell ref="G9:J9"/>
  </mergeCells>
  <pageMargins left="1.0631944444444446" right="0.31527777777777777" top="0.51180555555555551" bottom="0.5902777777777777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Normal="100" workbookViewId="0">
      <selection activeCell="D38" sqref="D38"/>
    </sheetView>
  </sheetViews>
  <sheetFormatPr defaultColWidth="8.7109375" defaultRowHeight="12.75"/>
  <cols>
    <col min="1" max="1" width="37.7109375" style="519" customWidth="1"/>
    <col min="2" max="2" width="13.5703125" style="505" hidden="1" customWidth="1"/>
    <col min="3" max="3" width="7.28515625" style="506" customWidth="1"/>
    <col min="4" max="5" width="11.5703125" style="505" customWidth="1"/>
    <col min="6" max="6" width="11.5703125" style="507" customWidth="1"/>
    <col min="7" max="7" width="11.42578125" style="507" customWidth="1"/>
    <col min="8" max="8" width="9.85546875" style="507" customWidth="1"/>
    <col min="9" max="9" width="9.140625" style="507" customWidth="1"/>
    <col min="10" max="10" width="9.28515625" style="507" customWidth="1"/>
    <col min="11" max="11" width="9.140625" style="507" customWidth="1"/>
    <col min="12" max="12" width="12" style="505" customWidth="1"/>
    <col min="13" max="13" width="8.7109375" style="505"/>
    <col min="14" max="14" width="11.85546875" style="505" customWidth="1"/>
    <col min="15" max="15" width="12.5703125" style="505" customWidth="1"/>
    <col min="16" max="16" width="11.85546875" style="505" customWidth="1"/>
    <col min="17" max="17" width="12" style="505" customWidth="1"/>
    <col min="18" max="16384" width="8.7109375" style="505"/>
  </cols>
  <sheetData>
    <row r="1" spans="1:17" ht="24" customHeight="1">
      <c r="A1" s="989"/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499"/>
      <c r="G4" s="296"/>
      <c r="H4" s="296"/>
    </row>
    <row r="5" spans="1:17">
      <c r="A5" s="299"/>
      <c r="G5" s="296"/>
      <c r="H5" s="296"/>
    </row>
    <row r="6" spans="1:17" ht="6" customHeight="1" thickBot="1">
      <c r="B6" s="555"/>
      <c r="C6" s="556"/>
      <c r="D6" s="555"/>
      <c r="G6" s="296"/>
      <c r="H6" s="296"/>
    </row>
    <row r="7" spans="1:17" ht="24.75" customHeight="1" thickBot="1">
      <c r="A7" s="302" t="s">
        <v>494</v>
      </c>
      <c r="B7" s="303"/>
      <c r="C7" s="554"/>
      <c r="D7" s="1020" t="s">
        <v>628</v>
      </c>
      <c r="E7" s="1021"/>
      <c r="F7" s="1021"/>
      <c r="G7" s="1021"/>
      <c r="H7" s="1022"/>
      <c r="I7" s="1022"/>
      <c r="J7" s="1022"/>
      <c r="K7" s="1022"/>
      <c r="L7" s="1023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553"/>
      <c r="C9" s="1006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3"/>
      <c r="I9" s="1003"/>
      <c r="J9" s="1004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1005"/>
      <c r="B10" s="552" t="s">
        <v>505</v>
      </c>
      <c r="C10" s="1007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551"/>
      <c r="C11" s="550"/>
      <c r="D11" s="327">
        <v>13</v>
      </c>
      <c r="E11" s="328">
        <v>14</v>
      </c>
      <c r="F11" s="328">
        <v>13</v>
      </c>
      <c r="G11" s="919">
        <v>14</v>
      </c>
      <c r="H11" s="918">
        <f t="shared" ref="H11:J17" si="0">N11</f>
        <v>13</v>
      </c>
      <c r="I11" s="918">
        <f t="shared" si="0"/>
        <v>13</v>
      </c>
      <c r="J11" s="917">
        <f t="shared" si="0"/>
        <v>13</v>
      </c>
      <c r="K11" s="333" t="s">
        <v>517</v>
      </c>
      <c r="L11" s="334" t="s">
        <v>517</v>
      </c>
      <c r="M11" s="499"/>
      <c r="N11" s="335">
        <v>13</v>
      </c>
      <c r="O11" s="336">
        <v>13</v>
      </c>
      <c r="P11" s="336">
        <v>13</v>
      </c>
    </row>
    <row r="12" spans="1:17" ht="13.5" thickBot="1">
      <c r="A12" s="337" t="s">
        <v>518</v>
      </c>
      <c r="B12" s="549"/>
      <c r="C12" s="548"/>
      <c r="D12" s="340">
        <v>11.42</v>
      </c>
      <c r="E12" s="341">
        <v>12.06</v>
      </c>
      <c r="F12" s="341">
        <v>11.6</v>
      </c>
      <c r="G12" s="561">
        <v>12.06</v>
      </c>
      <c r="H12" s="916">
        <f t="shared" si="0"/>
        <v>11.67</v>
      </c>
      <c r="I12" s="915">
        <f t="shared" si="0"/>
        <v>12.12</v>
      </c>
      <c r="J12" s="914">
        <f t="shared" si="0"/>
        <v>12.12</v>
      </c>
      <c r="K12" s="346"/>
      <c r="L12" s="347" t="s">
        <v>517</v>
      </c>
      <c r="M12" s="499"/>
      <c r="N12" s="348">
        <v>11.67</v>
      </c>
      <c r="O12" s="350">
        <v>12.12</v>
      </c>
      <c r="P12" s="350">
        <v>12.12</v>
      </c>
    </row>
    <row r="13" spans="1:17">
      <c r="A13" s="351" t="s">
        <v>519</v>
      </c>
      <c r="B13" s="529" t="s">
        <v>520</v>
      </c>
      <c r="C13" s="547" t="s">
        <v>521</v>
      </c>
      <c r="D13" s="354">
        <v>3624</v>
      </c>
      <c r="E13" s="355" t="s">
        <v>517</v>
      </c>
      <c r="F13" s="355" t="s">
        <v>517</v>
      </c>
      <c r="G13" s="356">
        <v>3624</v>
      </c>
      <c r="H13" s="546">
        <f t="shared" si="0"/>
        <v>3648</v>
      </c>
      <c r="I13" s="546">
        <f t="shared" si="0"/>
        <v>3659</v>
      </c>
      <c r="J13" s="363">
        <f t="shared" si="0"/>
        <v>3934</v>
      </c>
      <c r="K13" s="360" t="s">
        <v>517</v>
      </c>
      <c r="L13" s="360" t="s">
        <v>517</v>
      </c>
      <c r="M13" s="499"/>
      <c r="N13" s="427">
        <v>3648</v>
      </c>
      <c r="O13" s="364">
        <v>3659</v>
      </c>
      <c r="P13" s="364">
        <v>3934</v>
      </c>
    </row>
    <row r="14" spans="1:17">
      <c r="A14" s="365" t="s">
        <v>522</v>
      </c>
      <c r="B14" s="410" t="s">
        <v>523</v>
      </c>
      <c r="C14" s="538" t="s">
        <v>524</v>
      </c>
      <c r="D14" s="354">
        <v>3461</v>
      </c>
      <c r="E14" s="368" t="s">
        <v>517</v>
      </c>
      <c r="F14" s="368" t="s">
        <v>517</v>
      </c>
      <c r="G14" s="356">
        <v>3461</v>
      </c>
      <c r="H14" s="537">
        <f t="shared" si="0"/>
        <v>3485</v>
      </c>
      <c r="I14" s="537">
        <f t="shared" si="0"/>
        <v>3552</v>
      </c>
      <c r="J14" s="374">
        <f t="shared" si="0"/>
        <v>3746</v>
      </c>
      <c r="K14" s="360" t="s">
        <v>517</v>
      </c>
      <c r="L14" s="360" t="s">
        <v>517</v>
      </c>
      <c r="M14" s="499"/>
      <c r="N14" s="376">
        <v>3485</v>
      </c>
      <c r="O14" s="364">
        <v>3552</v>
      </c>
      <c r="P14" s="364">
        <v>3746</v>
      </c>
    </row>
    <row r="15" spans="1:17">
      <c r="A15" s="365" t="s">
        <v>528</v>
      </c>
      <c r="B15" s="410" t="s">
        <v>529</v>
      </c>
      <c r="C15" s="538" t="s">
        <v>530</v>
      </c>
      <c r="D15" s="354">
        <v>41</v>
      </c>
      <c r="E15" s="368" t="s">
        <v>517</v>
      </c>
      <c r="F15" s="368" t="s">
        <v>517</v>
      </c>
      <c r="G15" s="356">
        <v>48</v>
      </c>
      <c r="H15" s="537">
        <f t="shared" si="0"/>
        <v>37</v>
      </c>
      <c r="I15" s="537">
        <f t="shared" si="0"/>
        <v>61</v>
      </c>
      <c r="J15" s="374">
        <f t="shared" si="0"/>
        <v>31</v>
      </c>
      <c r="K15" s="360" t="s">
        <v>517</v>
      </c>
      <c r="L15" s="360" t="s">
        <v>517</v>
      </c>
      <c r="M15" s="499"/>
      <c r="N15" s="376">
        <v>37</v>
      </c>
      <c r="O15" s="364">
        <v>61</v>
      </c>
      <c r="P15" s="364">
        <v>31</v>
      </c>
    </row>
    <row r="16" spans="1:17">
      <c r="A16" s="365" t="s">
        <v>531</v>
      </c>
      <c r="B16" s="410" t="s">
        <v>532</v>
      </c>
      <c r="C16" s="538" t="s">
        <v>517</v>
      </c>
      <c r="D16" s="354">
        <v>303</v>
      </c>
      <c r="E16" s="368" t="s">
        <v>517</v>
      </c>
      <c r="F16" s="368" t="s">
        <v>517</v>
      </c>
      <c r="G16" s="356">
        <v>1901</v>
      </c>
      <c r="H16" s="537">
        <f t="shared" si="0"/>
        <v>2684</v>
      </c>
      <c r="I16" s="537">
        <f t="shared" si="0"/>
        <v>3567</v>
      </c>
      <c r="J16" s="374">
        <f t="shared" si="0"/>
        <v>275</v>
      </c>
      <c r="K16" s="360" t="s">
        <v>517</v>
      </c>
      <c r="L16" s="360" t="s">
        <v>517</v>
      </c>
      <c r="M16" s="499"/>
      <c r="N16" s="376">
        <v>2684</v>
      </c>
      <c r="O16" s="364">
        <v>3567</v>
      </c>
      <c r="P16" s="364">
        <v>275</v>
      </c>
    </row>
    <row r="17" spans="1:16" ht="13.5" thickBot="1">
      <c r="A17" s="378" t="s">
        <v>533</v>
      </c>
      <c r="B17" s="379" t="s">
        <v>534</v>
      </c>
      <c r="C17" s="545" t="s">
        <v>535</v>
      </c>
      <c r="D17" s="381">
        <v>844</v>
      </c>
      <c r="E17" s="382" t="s">
        <v>517</v>
      </c>
      <c r="F17" s="382" t="s">
        <v>517</v>
      </c>
      <c r="G17" s="356">
        <v>591</v>
      </c>
      <c r="H17" s="544">
        <f t="shared" si="0"/>
        <v>1862</v>
      </c>
      <c r="I17" s="533">
        <f t="shared" si="0"/>
        <v>1356</v>
      </c>
      <c r="J17" s="543">
        <f t="shared" si="0"/>
        <v>935</v>
      </c>
      <c r="K17" s="334" t="s">
        <v>517</v>
      </c>
      <c r="L17" s="334" t="s">
        <v>517</v>
      </c>
      <c r="M17" s="499"/>
      <c r="N17" s="446">
        <v>1862</v>
      </c>
      <c r="O17" s="389">
        <v>1356</v>
      </c>
      <c r="P17" s="389">
        <v>935</v>
      </c>
    </row>
    <row r="18" spans="1:16" ht="13.5" thickBot="1">
      <c r="A18" s="390" t="s">
        <v>536</v>
      </c>
      <c r="B18" s="391"/>
      <c r="C18" s="392"/>
      <c r="D18" s="393">
        <f>D13-D14+D15+D16+D17</f>
        <v>1351</v>
      </c>
      <c r="E18" s="394" t="s">
        <v>517</v>
      </c>
      <c r="F18" s="394" t="s">
        <v>517</v>
      </c>
      <c r="G18" s="395">
        <f>G13-G14+G15+G16+G17</f>
        <v>2703</v>
      </c>
      <c r="H18" s="395">
        <f>H13-H14+H15+H16+H17</f>
        <v>4746</v>
      </c>
      <c r="I18" s="395">
        <f>I13-I14+I15+I16+I17</f>
        <v>5091</v>
      </c>
      <c r="J18" s="396">
        <f>J13-J14+J15+J16+J17</f>
        <v>1429</v>
      </c>
      <c r="K18" s="397" t="s">
        <v>517</v>
      </c>
      <c r="L18" s="397" t="s">
        <v>517</v>
      </c>
      <c r="M18" s="499"/>
      <c r="N18" s="398">
        <f>N13-N14+N15+N16+N17</f>
        <v>4746</v>
      </c>
      <c r="O18" s="398">
        <f>O13-O14+O15+O16+O17</f>
        <v>5091</v>
      </c>
      <c r="P18" s="398">
        <f>P13-P14+P15+P16+P17</f>
        <v>1429</v>
      </c>
    </row>
    <row r="19" spans="1:16">
      <c r="A19" s="378" t="s">
        <v>537</v>
      </c>
      <c r="B19" s="529" t="s">
        <v>538</v>
      </c>
      <c r="C19" s="542">
        <v>401</v>
      </c>
      <c r="D19" s="381">
        <v>166</v>
      </c>
      <c r="E19" s="355" t="s">
        <v>517</v>
      </c>
      <c r="F19" s="355" t="s">
        <v>517</v>
      </c>
      <c r="G19" s="400">
        <v>166</v>
      </c>
      <c r="H19" s="541">
        <f t="shared" ref="H19:J23" si="1">N19</f>
        <v>166</v>
      </c>
      <c r="I19" s="540">
        <f t="shared" si="1"/>
        <v>157</v>
      </c>
      <c r="J19" s="539">
        <f t="shared" si="1"/>
        <v>140</v>
      </c>
      <c r="K19" s="334" t="s">
        <v>517</v>
      </c>
      <c r="L19" s="334" t="s">
        <v>517</v>
      </c>
      <c r="M19" s="499"/>
      <c r="N19" s="528">
        <v>166</v>
      </c>
      <c r="O19" s="389">
        <v>157</v>
      </c>
      <c r="P19" s="389">
        <v>140</v>
      </c>
    </row>
    <row r="20" spans="1:16">
      <c r="A20" s="365" t="s">
        <v>539</v>
      </c>
      <c r="B20" s="410" t="s">
        <v>540</v>
      </c>
      <c r="C20" s="538" t="s">
        <v>541</v>
      </c>
      <c r="D20" s="354">
        <v>260</v>
      </c>
      <c r="E20" s="368" t="s">
        <v>517</v>
      </c>
      <c r="F20" s="368" t="s">
        <v>517</v>
      </c>
      <c r="G20" s="406">
        <v>268</v>
      </c>
      <c r="H20" s="537">
        <f t="shared" si="1"/>
        <v>293</v>
      </c>
      <c r="I20" s="536">
        <f t="shared" si="1"/>
        <v>304</v>
      </c>
      <c r="J20" s="535">
        <f t="shared" si="1"/>
        <v>494</v>
      </c>
      <c r="K20" s="360" t="s">
        <v>517</v>
      </c>
      <c r="L20" s="360" t="s">
        <v>517</v>
      </c>
      <c r="M20" s="499"/>
      <c r="N20" s="376">
        <v>293</v>
      </c>
      <c r="O20" s="364">
        <v>304</v>
      </c>
      <c r="P20" s="364">
        <v>494</v>
      </c>
    </row>
    <row r="21" spans="1:16">
      <c r="A21" s="365" t="s">
        <v>542</v>
      </c>
      <c r="B21" s="410" t="s">
        <v>543</v>
      </c>
      <c r="C21" s="538" t="s">
        <v>517</v>
      </c>
      <c r="D21" s="354"/>
      <c r="E21" s="368" t="s">
        <v>517</v>
      </c>
      <c r="F21" s="368" t="s">
        <v>517</v>
      </c>
      <c r="G21" s="406"/>
      <c r="H21" s="537">
        <f t="shared" si="1"/>
        <v>0</v>
      </c>
      <c r="I21" s="536">
        <f t="shared" si="1"/>
        <v>0</v>
      </c>
      <c r="J21" s="535">
        <f t="shared" si="1"/>
        <v>0</v>
      </c>
      <c r="K21" s="360" t="s">
        <v>517</v>
      </c>
      <c r="L21" s="360" t="s">
        <v>517</v>
      </c>
      <c r="M21" s="499"/>
      <c r="N21" s="376"/>
      <c r="O21" s="364">
        <v>0</v>
      </c>
      <c r="P21" s="364">
        <v>0</v>
      </c>
    </row>
    <row r="22" spans="1:16">
      <c r="A22" s="365" t="s">
        <v>544</v>
      </c>
      <c r="B22" s="410" t="s">
        <v>545</v>
      </c>
      <c r="C22" s="538" t="s">
        <v>517</v>
      </c>
      <c r="D22" s="354">
        <v>903</v>
      </c>
      <c r="E22" s="368" t="s">
        <v>517</v>
      </c>
      <c r="F22" s="368" t="s">
        <v>517</v>
      </c>
      <c r="G22" s="406">
        <v>2132</v>
      </c>
      <c r="H22" s="537">
        <f t="shared" si="1"/>
        <v>4126</v>
      </c>
      <c r="I22" s="536">
        <f t="shared" si="1"/>
        <v>4468</v>
      </c>
      <c r="J22" s="535">
        <f t="shared" si="1"/>
        <v>775</v>
      </c>
      <c r="K22" s="360" t="s">
        <v>517</v>
      </c>
      <c r="L22" s="360" t="s">
        <v>517</v>
      </c>
      <c r="M22" s="499"/>
      <c r="N22" s="376">
        <v>4126</v>
      </c>
      <c r="O22" s="364">
        <v>4468</v>
      </c>
      <c r="P22" s="364">
        <v>775</v>
      </c>
    </row>
    <row r="23" spans="1:16" ht="13.5" thickBot="1">
      <c r="A23" s="337" t="s">
        <v>546</v>
      </c>
      <c r="B23" s="411" t="s">
        <v>547</v>
      </c>
      <c r="C23" s="534" t="s">
        <v>517</v>
      </c>
      <c r="D23" s="354"/>
      <c r="E23" s="382" t="s">
        <v>517</v>
      </c>
      <c r="F23" s="382" t="s">
        <v>517</v>
      </c>
      <c r="G23" s="413"/>
      <c r="H23" s="533">
        <f t="shared" si="1"/>
        <v>0</v>
      </c>
      <c r="I23" s="532">
        <f t="shared" si="1"/>
        <v>0</v>
      </c>
      <c r="J23" s="531">
        <f t="shared" si="1"/>
        <v>0</v>
      </c>
      <c r="K23" s="417" t="s">
        <v>517</v>
      </c>
      <c r="L23" s="417" t="s">
        <v>517</v>
      </c>
      <c r="M23" s="499"/>
      <c r="N23" s="418"/>
      <c r="O23" s="419">
        <v>0</v>
      </c>
      <c r="P23" s="419">
        <v>0</v>
      </c>
    </row>
    <row r="24" spans="1:16" ht="15">
      <c r="A24" s="351" t="s">
        <v>548</v>
      </c>
      <c r="B24" s="529" t="s">
        <v>549</v>
      </c>
      <c r="C24" s="420" t="s">
        <v>517</v>
      </c>
      <c r="D24" s="421">
        <v>5057</v>
      </c>
      <c r="E24" s="422">
        <v>5401</v>
      </c>
      <c r="F24" s="422">
        <v>5435</v>
      </c>
      <c r="G24" s="423">
        <v>1231</v>
      </c>
      <c r="H24" s="363">
        <f>N24-G24</f>
        <v>1192</v>
      </c>
      <c r="I24" s="363">
        <f>O24-N24</f>
        <v>1483</v>
      </c>
      <c r="J24" s="363">
        <f>P24-O24</f>
        <v>1529</v>
      </c>
      <c r="K24" s="479">
        <f>SUM(G24:J24)</f>
        <v>5435</v>
      </c>
      <c r="L24" s="426">
        <f>(K24/F24)*100</f>
        <v>100</v>
      </c>
      <c r="M24" s="499"/>
      <c r="N24" s="427">
        <v>2423</v>
      </c>
      <c r="O24" s="516">
        <v>3906</v>
      </c>
      <c r="P24" s="429">
        <v>5435</v>
      </c>
    </row>
    <row r="25" spans="1:16" ht="15">
      <c r="A25" s="365" t="s">
        <v>550</v>
      </c>
      <c r="B25" s="410" t="s">
        <v>551</v>
      </c>
      <c r="C25" s="430" t="s">
        <v>517</v>
      </c>
      <c r="D25" s="354"/>
      <c r="E25" s="431"/>
      <c r="F25" s="431"/>
      <c r="G25" s="432"/>
      <c r="H25" s="527"/>
      <c r="I25" s="527"/>
      <c r="J25" s="527"/>
      <c r="K25" s="482"/>
      <c r="L25" s="435"/>
      <c r="M25" s="499"/>
      <c r="N25" s="376"/>
      <c r="O25" s="513"/>
      <c r="P25" s="436"/>
    </row>
    <row r="26" spans="1:16" ht="15.75" thickBot="1">
      <c r="A26" s="337" t="s">
        <v>552</v>
      </c>
      <c r="B26" s="411" t="s">
        <v>551</v>
      </c>
      <c r="C26" s="438">
        <v>672</v>
      </c>
      <c r="D26" s="439">
        <v>1100</v>
      </c>
      <c r="E26" s="440">
        <v>1100</v>
      </c>
      <c r="F26" s="440">
        <v>1100</v>
      </c>
      <c r="G26" s="441">
        <v>270</v>
      </c>
      <c r="H26" s="530">
        <f>N26-G26</f>
        <v>180</v>
      </c>
      <c r="I26" s="530">
        <f t="shared" ref="I26:J28" si="2">O26-N26</f>
        <v>380</v>
      </c>
      <c r="J26" s="530">
        <f t="shared" si="2"/>
        <v>270</v>
      </c>
      <c r="K26" s="484">
        <f>SUM(G26:J26)</f>
        <v>1100</v>
      </c>
      <c r="L26" s="445">
        <f>(K26/F26)*100</f>
        <v>100</v>
      </c>
      <c r="M26" s="499"/>
      <c r="N26" s="446">
        <v>450</v>
      </c>
      <c r="O26" s="515">
        <v>830</v>
      </c>
      <c r="P26" s="448">
        <v>1100</v>
      </c>
    </row>
    <row r="27" spans="1:16" ht="15">
      <c r="A27" s="351" t="s">
        <v>553</v>
      </c>
      <c r="B27" s="529" t="s">
        <v>554</v>
      </c>
      <c r="C27" s="449">
        <v>501</v>
      </c>
      <c r="D27" s="354">
        <v>643</v>
      </c>
      <c r="E27" s="450">
        <v>291</v>
      </c>
      <c r="F27" s="450">
        <v>640</v>
      </c>
      <c r="G27" s="451">
        <v>151</v>
      </c>
      <c r="H27" s="526">
        <f>N27-G27</f>
        <v>173</v>
      </c>
      <c r="I27" s="527">
        <f t="shared" si="2"/>
        <v>100</v>
      </c>
      <c r="J27" s="526">
        <f t="shared" si="2"/>
        <v>216</v>
      </c>
      <c r="K27" s="479">
        <f>SUM(G27:J27)</f>
        <v>640</v>
      </c>
      <c r="L27" s="426">
        <f>(K27/F27)*100</f>
        <v>100</v>
      </c>
      <c r="M27" s="499"/>
      <c r="N27" s="528">
        <v>324</v>
      </c>
      <c r="O27" s="514">
        <v>424</v>
      </c>
      <c r="P27" s="454">
        <v>640</v>
      </c>
    </row>
    <row r="28" spans="1:16" ht="15">
      <c r="A28" s="365" t="s">
        <v>555</v>
      </c>
      <c r="B28" s="410" t="s">
        <v>556</v>
      </c>
      <c r="C28" s="455">
        <v>502</v>
      </c>
      <c r="D28" s="354">
        <v>271</v>
      </c>
      <c r="E28" s="431">
        <v>450</v>
      </c>
      <c r="F28" s="431">
        <v>211</v>
      </c>
      <c r="G28" s="432">
        <v>84</v>
      </c>
      <c r="H28" s="526">
        <f>N28-G28</f>
        <v>-35</v>
      </c>
      <c r="I28" s="527">
        <f t="shared" si="2"/>
        <v>65</v>
      </c>
      <c r="J28" s="526">
        <f t="shared" si="2"/>
        <v>97</v>
      </c>
      <c r="K28" s="482">
        <f>SUM(G28:J28)</f>
        <v>211</v>
      </c>
      <c r="L28" s="435">
        <f>(K28/F28)*100</f>
        <v>100</v>
      </c>
      <c r="M28" s="499"/>
      <c r="N28" s="376">
        <v>49</v>
      </c>
      <c r="O28" s="513">
        <v>114</v>
      </c>
      <c r="P28" s="436">
        <v>211</v>
      </c>
    </row>
    <row r="29" spans="1:16" ht="15">
      <c r="A29" s="365" t="s">
        <v>557</v>
      </c>
      <c r="B29" s="410" t="s">
        <v>558</v>
      </c>
      <c r="C29" s="455">
        <v>504</v>
      </c>
      <c r="D29" s="354"/>
      <c r="E29" s="431"/>
      <c r="F29" s="431"/>
      <c r="G29" s="432"/>
      <c r="H29" s="526"/>
      <c r="I29" s="527"/>
      <c r="J29" s="526"/>
      <c r="K29" s="482"/>
      <c r="L29" s="435"/>
      <c r="M29" s="499"/>
      <c r="N29" s="376"/>
      <c r="O29" s="513">
        <v>0</v>
      </c>
      <c r="P29" s="436">
        <v>0</v>
      </c>
    </row>
    <row r="30" spans="1:16" ht="15">
      <c r="A30" s="365" t="s">
        <v>559</v>
      </c>
      <c r="B30" s="410" t="s">
        <v>560</v>
      </c>
      <c r="C30" s="455">
        <v>511</v>
      </c>
      <c r="D30" s="354">
        <v>387</v>
      </c>
      <c r="E30" s="431">
        <v>200</v>
      </c>
      <c r="F30" s="431">
        <v>256</v>
      </c>
      <c r="G30" s="432">
        <v>9</v>
      </c>
      <c r="H30" s="526">
        <f>N30-G30</f>
        <v>19</v>
      </c>
      <c r="I30" s="527">
        <f t="shared" ref="I30:J33" si="3">O30-N30</f>
        <v>122</v>
      </c>
      <c r="J30" s="526">
        <f t="shared" si="3"/>
        <v>106</v>
      </c>
      <c r="K30" s="482">
        <f>SUM(G30:J30)</f>
        <v>256</v>
      </c>
      <c r="L30" s="435">
        <f>(K30/F30)*100</f>
        <v>100</v>
      </c>
      <c r="M30" s="499"/>
      <c r="N30" s="376">
        <v>28</v>
      </c>
      <c r="O30" s="513">
        <v>150</v>
      </c>
      <c r="P30" s="436">
        <v>256</v>
      </c>
    </row>
    <row r="31" spans="1:16" ht="15">
      <c r="A31" s="365" t="s">
        <v>561</v>
      </c>
      <c r="B31" s="410" t="s">
        <v>562</v>
      </c>
      <c r="C31" s="455">
        <v>518</v>
      </c>
      <c r="D31" s="354">
        <v>401</v>
      </c>
      <c r="E31" s="431">
        <v>250</v>
      </c>
      <c r="F31" s="431">
        <v>423</v>
      </c>
      <c r="G31" s="432">
        <v>85</v>
      </c>
      <c r="H31" s="526">
        <f>N31-G31</f>
        <v>162</v>
      </c>
      <c r="I31" s="527">
        <f t="shared" si="3"/>
        <v>108</v>
      </c>
      <c r="J31" s="526">
        <f t="shared" si="3"/>
        <v>68</v>
      </c>
      <c r="K31" s="482">
        <f>SUM(G31:J31)</f>
        <v>423</v>
      </c>
      <c r="L31" s="435">
        <f>(K31/F31)*100</f>
        <v>100</v>
      </c>
      <c r="M31" s="499"/>
      <c r="N31" s="376">
        <v>247</v>
      </c>
      <c r="O31" s="513">
        <v>355</v>
      </c>
      <c r="P31" s="436">
        <v>423</v>
      </c>
    </row>
    <row r="32" spans="1:16" ht="15">
      <c r="A32" s="365" t="s">
        <v>563</v>
      </c>
      <c r="B32" s="457" t="s">
        <v>564</v>
      </c>
      <c r="C32" s="455">
        <v>521</v>
      </c>
      <c r="D32" s="354">
        <v>2942</v>
      </c>
      <c r="E32" s="431">
        <v>3050</v>
      </c>
      <c r="F32" s="431">
        <v>3252</v>
      </c>
      <c r="G32" s="432">
        <v>724</v>
      </c>
      <c r="H32" s="526">
        <f>N32-G32</f>
        <v>774</v>
      </c>
      <c r="I32" s="527">
        <f t="shared" si="3"/>
        <v>835</v>
      </c>
      <c r="J32" s="526">
        <f t="shared" si="3"/>
        <v>919</v>
      </c>
      <c r="K32" s="482">
        <f>SUM(G32:J32)</f>
        <v>3252</v>
      </c>
      <c r="L32" s="435">
        <f>(K32/F32)*100</f>
        <v>100</v>
      </c>
      <c r="M32" s="499"/>
      <c r="N32" s="376">
        <v>1498</v>
      </c>
      <c r="O32" s="513">
        <v>2333</v>
      </c>
      <c r="P32" s="436">
        <v>3252</v>
      </c>
    </row>
    <row r="33" spans="1:16" ht="15">
      <c r="A33" s="365" t="s">
        <v>565</v>
      </c>
      <c r="B33" s="457" t="s">
        <v>566</v>
      </c>
      <c r="C33" s="455" t="s">
        <v>567</v>
      </c>
      <c r="D33" s="354">
        <v>1041</v>
      </c>
      <c r="E33" s="431">
        <v>1100</v>
      </c>
      <c r="F33" s="431">
        <v>1193</v>
      </c>
      <c r="G33" s="432">
        <v>259</v>
      </c>
      <c r="H33" s="526">
        <f>N33-G33</f>
        <v>276</v>
      </c>
      <c r="I33" s="527">
        <f t="shared" si="3"/>
        <v>305</v>
      </c>
      <c r="J33" s="526">
        <f t="shared" si="3"/>
        <v>353</v>
      </c>
      <c r="K33" s="482">
        <f>SUM(G33:J33)</f>
        <v>1193</v>
      </c>
      <c r="L33" s="435">
        <f>(K33/F33)*100</f>
        <v>100</v>
      </c>
      <c r="M33" s="499"/>
      <c r="N33" s="376">
        <v>535</v>
      </c>
      <c r="O33" s="513">
        <v>840</v>
      </c>
      <c r="P33" s="436">
        <v>1193</v>
      </c>
    </row>
    <row r="34" spans="1:16" ht="15">
      <c r="A34" s="365" t="s">
        <v>568</v>
      </c>
      <c r="B34" s="410" t="s">
        <v>569</v>
      </c>
      <c r="C34" s="455">
        <v>557</v>
      </c>
      <c r="D34" s="354"/>
      <c r="E34" s="431"/>
      <c r="F34" s="431"/>
      <c r="G34" s="432"/>
      <c r="H34" s="526"/>
      <c r="I34" s="527"/>
      <c r="J34" s="526"/>
      <c r="K34" s="482"/>
      <c r="L34" s="435"/>
      <c r="M34" s="499"/>
      <c r="N34" s="376"/>
      <c r="O34" s="513"/>
      <c r="P34" s="436"/>
    </row>
    <row r="35" spans="1:16" ht="15">
      <c r="A35" s="365" t="s">
        <v>570</v>
      </c>
      <c r="B35" s="410" t="s">
        <v>571</v>
      </c>
      <c r="C35" s="455">
        <v>551</v>
      </c>
      <c r="D35" s="354">
        <v>12</v>
      </c>
      <c r="E35" s="431">
        <v>10</v>
      </c>
      <c r="F35" s="431">
        <v>12</v>
      </c>
      <c r="G35" s="432"/>
      <c r="H35" s="526">
        <f>N35-G35</f>
        <v>0</v>
      </c>
      <c r="I35" s="527">
        <f>O35-N35</f>
        <v>9</v>
      </c>
      <c r="J35" s="526">
        <f>P35-O35</f>
        <v>3</v>
      </c>
      <c r="K35" s="482">
        <f>SUM(G35:J35)</f>
        <v>12</v>
      </c>
      <c r="L35" s="435">
        <f>(K35/F35)*100</f>
        <v>100</v>
      </c>
      <c r="M35" s="499"/>
      <c r="N35" s="376"/>
      <c r="O35" s="513">
        <v>9</v>
      </c>
      <c r="P35" s="436">
        <v>12</v>
      </c>
    </row>
    <row r="36" spans="1:16" ht="15.75" thickBot="1">
      <c r="A36" s="458" t="s">
        <v>572</v>
      </c>
      <c r="B36" s="379"/>
      <c r="C36" s="460" t="s">
        <v>573</v>
      </c>
      <c r="D36" s="461">
        <v>281</v>
      </c>
      <c r="E36" s="462">
        <v>50</v>
      </c>
      <c r="F36" s="462">
        <v>348</v>
      </c>
      <c r="G36" s="463">
        <v>20</v>
      </c>
      <c r="H36" s="526">
        <f>N36-G36</f>
        <v>41</v>
      </c>
      <c r="I36" s="527">
        <f>O36-N36</f>
        <v>63</v>
      </c>
      <c r="J36" s="526">
        <f>P36-O36</f>
        <v>224</v>
      </c>
      <c r="K36" s="484">
        <f>SUM(G36:J36)</f>
        <v>348</v>
      </c>
      <c r="L36" s="445">
        <f>(K36/F36)*100</f>
        <v>100</v>
      </c>
      <c r="M36" s="499"/>
      <c r="N36" s="418">
        <v>61</v>
      </c>
      <c r="O36" s="512">
        <v>124</v>
      </c>
      <c r="P36" s="466">
        <v>348</v>
      </c>
    </row>
    <row r="37" spans="1:16" ht="15.75" thickBot="1">
      <c r="A37" s="467" t="s">
        <v>574</v>
      </c>
      <c r="B37" s="468" t="s">
        <v>575</v>
      </c>
      <c r="C37" s="469"/>
      <c r="D37" s="470">
        <f t="shared" ref="D37:J37" si="4">SUM(D27:D36)</f>
        <v>5978</v>
      </c>
      <c r="E37" s="471">
        <f t="shared" si="4"/>
        <v>5401</v>
      </c>
      <c r="F37" s="471">
        <f t="shared" si="4"/>
        <v>6335</v>
      </c>
      <c r="G37" s="471">
        <f t="shared" si="4"/>
        <v>1332</v>
      </c>
      <c r="H37" s="471">
        <f t="shared" si="4"/>
        <v>1410</v>
      </c>
      <c r="I37" s="472">
        <f t="shared" si="4"/>
        <v>1607</v>
      </c>
      <c r="J37" s="472">
        <f t="shared" si="4"/>
        <v>1986</v>
      </c>
      <c r="K37" s="472">
        <f>SUM(G37:J37)</f>
        <v>6335</v>
      </c>
      <c r="L37" s="474">
        <f>(K37/F37)*100</f>
        <v>100</v>
      </c>
      <c r="M37" s="499"/>
      <c r="N37" s="472">
        <f>SUM(N27:N36)</f>
        <v>2742</v>
      </c>
      <c r="O37" s="475">
        <f>SUM(O27:O36)</f>
        <v>4349</v>
      </c>
      <c r="P37" s="472">
        <f>SUM(P27:P36)</f>
        <v>6335</v>
      </c>
    </row>
    <row r="38" spans="1:16" ht="15">
      <c r="A38" s="476" t="s">
        <v>576</v>
      </c>
      <c r="B38" s="529" t="s">
        <v>577</v>
      </c>
      <c r="C38" s="449">
        <v>601</v>
      </c>
      <c r="D38" s="477"/>
      <c r="E38" s="450"/>
      <c r="F38" s="450"/>
      <c r="G38" s="423"/>
      <c r="H38" s="526"/>
      <c r="I38" s="527"/>
      <c r="J38" s="526"/>
      <c r="K38" s="479"/>
      <c r="L38" s="426"/>
      <c r="M38" s="499"/>
      <c r="N38" s="528"/>
      <c r="O38" s="514"/>
      <c r="P38" s="454"/>
    </row>
    <row r="39" spans="1:16" ht="15">
      <c r="A39" s="481" t="s">
        <v>578</v>
      </c>
      <c r="B39" s="410" t="s">
        <v>579</v>
      </c>
      <c r="C39" s="455">
        <v>602</v>
      </c>
      <c r="D39" s="354">
        <v>768</v>
      </c>
      <c r="E39" s="431"/>
      <c r="F39" s="431">
        <v>792</v>
      </c>
      <c r="G39" s="432">
        <v>215</v>
      </c>
      <c r="H39" s="526">
        <f>N39-G39</f>
        <v>260</v>
      </c>
      <c r="I39" s="527">
        <f>O39-N39</f>
        <v>110</v>
      </c>
      <c r="J39" s="526">
        <f>P39-O39</f>
        <v>207</v>
      </c>
      <c r="K39" s="482">
        <f>SUM(G39:J39)</f>
        <v>792</v>
      </c>
      <c r="L39" s="435">
        <f>(K39/F39)*100</f>
        <v>100</v>
      </c>
      <c r="M39" s="499"/>
      <c r="N39" s="376">
        <v>475</v>
      </c>
      <c r="O39" s="513">
        <v>585</v>
      </c>
      <c r="P39" s="436">
        <v>792</v>
      </c>
    </row>
    <row r="40" spans="1:16" ht="15">
      <c r="A40" s="481" t="s">
        <v>580</v>
      </c>
      <c r="B40" s="410" t="s">
        <v>581</v>
      </c>
      <c r="C40" s="455">
        <v>604</v>
      </c>
      <c r="D40" s="354"/>
      <c r="E40" s="431"/>
      <c r="F40" s="431"/>
      <c r="G40" s="432"/>
      <c r="H40" s="526"/>
      <c r="I40" s="527"/>
      <c r="J40" s="526"/>
      <c r="K40" s="482"/>
      <c r="L40" s="435"/>
      <c r="M40" s="499"/>
      <c r="N40" s="376"/>
      <c r="O40" s="513"/>
      <c r="P40" s="436"/>
    </row>
    <row r="41" spans="1:16" ht="15">
      <c r="A41" s="481" t="s">
        <v>582</v>
      </c>
      <c r="B41" s="410" t="s">
        <v>583</v>
      </c>
      <c r="C41" s="455" t="s">
        <v>584</v>
      </c>
      <c r="D41" s="354">
        <v>5057</v>
      </c>
      <c r="E41" s="431">
        <v>5401</v>
      </c>
      <c r="F41" s="431">
        <v>5435</v>
      </c>
      <c r="G41" s="432">
        <v>1231</v>
      </c>
      <c r="H41" s="526">
        <f>N41-G41</f>
        <v>1192</v>
      </c>
      <c r="I41" s="527">
        <f>O41-N41</f>
        <v>1483</v>
      </c>
      <c r="J41" s="526">
        <f>P41-O41</f>
        <v>1529</v>
      </c>
      <c r="K41" s="482">
        <f>SUM(G41:J41)</f>
        <v>5435</v>
      </c>
      <c r="L41" s="435">
        <f>(K41/F41)*100</f>
        <v>100</v>
      </c>
      <c r="M41" s="499"/>
      <c r="N41" s="376">
        <v>2423</v>
      </c>
      <c r="O41" s="513">
        <v>3906</v>
      </c>
      <c r="P41" s="436">
        <v>5435</v>
      </c>
    </row>
    <row r="42" spans="1:16" ht="15.75" thickBot="1">
      <c r="A42" s="483" t="s">
        <v>585</v>
      </c>
      <c r="B42" s="379"/>
      <c r="C42" s="460" t="s">
        <v>586</v>
      </c>
      <c r="D42" s="381">
        <v>174</v>
      </c>
      <c r="E42" s="462"/>
      <c r="F42" s="462">
        <v>128</v>
      </c>
      <c r="G42" s="463">
        <v>1</v>
      </c>
      <c r="H42" s="526">
        <f>N42-G42</f>
        <v>3</v>
      </c>
      <c r="I42" s="527">
        <f>O42-N42</f>
        <v>16</v>
      </c>
      <c r="J42" s="526">
        <f>P42-O42</f>
        <v>108</v>
      </c>
      <c r="K42" s="484">
        <f>SUM(G42:J42)</f>
        <v>128</v>
      </c>
      <c r="L42" s="485">
        <f>(K42/F42)*100</f>
        <v>100</v>
      </c>
      <c r="M42" s="499"/>
      <c r="N42" s="418">
        <v>4</v>
      </c>
      <c r="O42" s="512">
        <v>20</v>
      </c>
      <c r="P42" s="466">
        <v>128</v>
      </c>
    </row>
    <row r="43" spans="1:16" ht="15.75" thickBot="1">
      <c r="A43" s="467" t="s">
        <v>587</v>
      </c>
      <c r="B43" s="468" t="s">
        <v>588</v>
      </c>
      <c r="C43" s="469" t="s">
        <v>517</v>
      </c>
      <c r="D43" s="470">
        <f t="shared" ref="D43:J43" si="5">SUM(D38:D42)</f>
        <v>5999</v>
      </c>
      <c r="E43" s="471">
        <f t="shared" si="5"/>
        <v>5401</v>
      </c>
      <c r="F43" s="471">
        <f t="shared" si="5"/>
        <v>6355</v>
      </c>
      <c r="G43" s="472">
        <f t="shared" si="5"/>
        <v>1447</v>
      </c>
      <c r="H43" s="486">
        <f t="shared" si="5"/>
        <v>1455</v>
      </c>
      <c r="I43" s="472">
        <f t="shared" si="5"/>
        <v>1609</v>
      </c>
      <c r="J43" s="487">
        <f t="shared" si="5"/>
        <v>1844</v>
      </c>
      <c r="K43" s="472">
        <f>SUM(G43:J43)</f>
        <v>6355</v>
      </c>
      <c r="L43" s="474">
        <f>(K43/F43)*100</f>
        <v>100</v>
      </c>
      <c r="M43" s="499"/>
      <c r="N43" s="472">
        <f>SUM(N38:N42)</f>
        <v>2902</v>
      </c>
      <c r="O43" s="475">
        <f>SUM(O38:O42)</f>
        <v>4511</v>
      </c>
      <c r="P43" s="472">
        <f>SUM(P38:P42)</f>
        <v>6355</v>
      </c>
    </row>
    <row r="44" spans="1:16" ht="5.25" customHeight="1" thickBot="1">
      <c r="A44" s="483"/>
      <c r="B44" s="525"/>
      <c r="C44" s="489"/>
      <c r="D44" s="524"/>
      <c r="E44" s="491"/>
      <c r="F44" s="491"/>
      <c r="G44" s="523"/>
      <c r="H44" s="521"/>
      <c r="I44" s="522"/>
      <c r="J44" s="521"/>
      <c r="K44" s="495"/>
      <c r="L44" s="426"/>
      <c r="M44" s="499"/>
      <c r="N44" s="520"/>
      <c r="O44" s="497"/>
      <c r="P44" s="497"/>
    </row>
    <row r="45" spans="1:16" ht="15.75" thickBot="1">
      <c r="A45" s="498" t="s">
        <v>589</v>
      </c>
      <c r="B45" s="468" t="s">
        <v>551</v>
      </c>
      <c r="C45" s="469" t="s">
        <v>517</v>
      </c>
      <c r="D45" s="472">
        <f t="shared" ref="D45:J45" si="6">D43-D41</f>
        <v>942</v>
      </c>
      <c r="E45" s="470">
        <f t="shared" si="6"/>
        <v>0</v>
      </c>
      <c r="F45" s="470">
        <f t="shared" si="6"/>
        <v>920</v>
      </c>
      <c r="G45" s="472">
        <f t="shared" si="6"/>
        <v>216</v>
      </c>
      <c r="H45" s="486">
        <f t="shared" si="6"/>
        <v>263</v>
      </c>
      <c r="I45" s="472">
        <f t="shared" si="6"/>
        <v>126</v>
      </c>
      <c r="J45" s="475">
        <f t="shared" si="6"/>
        <v>315</v>
      </c>
      <c r="K45" s="495">
        <f>SUM(G45:J45)</f>
        <v>920</v>
      </c>
      <c r="L45" s="426">
        <f>(K45/F45)*100</f>
        <v>100</v>
      </c>
      <c r="M45" s="499"/>
      <c r="N45" s="472">
        <f>N43-N41</f>
        <v>479</v>
      </c>
      <c r="O45" s="475">
        <f>O43-O41</f>
        <v>605</v>
      </c>
      <c r="P45" s="472">
        <f>P43-P41</f>
        <v>920</v>
      </c>
    </row>
    <row r="46" spans="1:16" ht="15.75" thickBot="1">
      <c r="A46" s="467" t="s">
        <v>590</v>
      </c>
      <c r="B46" s="468" t="s">
        <v>591</v>
      </c>
      <c r="C46" s="469" t="s">
        <v>517</v>
      </c>
      <c r="D46" s="472">
        <f t="shared" ref="D46:J46" si="7">D43-D37</f>
        <v>21</v>
      </c>
      <c r="E46" s="470">
        <f t="shared" si="7"/>
        <v>0</v>
      </c>
      <c r="F46" s="470">
        <f t="shared" si="7"/>
        <v>20</v>
      </c>
      <c r="G46" s="472">
        <f t="shared" si="7"/>
        <v>115</v>
      </c>
      <c r="H46" s="486">
        <f t="shared" si="7"/>
        <v>45</v>
      </c>
      <c r="I46" s="472">
        <f t="shared" si="7"/>
        <v>2</v>
      </c>
      <c r="J46" s="475">
        <f t="shared" si="7"/>
        <v>-142</v>
      </c>
      <c r="K46" s="495">
        <f>SUM(G46:J46)</f>
        <v>20</v>
      </c>
      <c r="L46" s="426">
        <f>(K46/F46)*100</f>
        <v>100</v>
      </c>
      <c r="M46" s="499"/>
      <c r="N46" s="472">
        <f>N43-N37</f>
        <v>160</v>
      </c>
      <c r="O46" s="475">
        <f>O43-O37</f>
        <v>162</v>
      </c>
      <c r="P46" s="472">
        <f>P43-P37</f>
        <v>20</v>
      </c>
    </row>
    <row r="47" spans="1:16" ht="15.75" thickBot="1">
      <c r="A47" s="500" t="s">
        <v>592</v>
      </c>
      <c r="B47" s="501" t="s">
        <v>551</v>
      </c>
      <c r="C47" s="502" t="s">
        <v>517</v>
      </c>
      <c r="D47" s="472">
        <f t="shared" ref="D47:J47" si="8">D46-D41</f>
        <v>-5036</v>
      </c>
      <c r="E47" s="470">
        <f t="shared" si="8"/>
        <v>-5401</v>
      </c>
      <c r="F47" s="470">
        <f t="shared" si="8"/>
        <v>-5415</v>
      </c>
      <c r="G47" s="472">
        <f t="shared" si="8"/>
        <v>-1116</v>
      </c>
      <c r="H47" s="486">
        <f t="shared" si="8"/>
        <v>-1147</v>
      </c>
      <c r="I47" s="472">
        <f t="shared" si="8"/>
        <v>-1481</v>
      </c>
      <c r="J47" s="475">
        <f t="shared" si="8"/>
        <v>-1671</v>
      </c>
      <c r="K47" s="495">
        <f>SUM(G47:J47)</f>
        <v>-5415</v>
      </c>
      <c r="L47" s="474">
        <f>(K47/F47)*100</f>
        <v>100</v>
      </c>
      <c r="M47" s="499"/>
      <c r="N47" s="472">
        <f>N46-N41</f>
        <v>-2263</v>
      </c>
      <c r="O47" s="475">
        <f>O46-O41</f>
        <v>-3744</v>
      </c>
      <c r="P47" s="472">
        <f>P46-P41</f>
        <v>-5415</v>
      </c>
    </row>
    <row r="50" spans="1:11" ht="14.25">
      <c r="A50" s="503" t="s">
        <v>593</v>
      </c>
    </row>
    <row r="51" spans="1:11" ht="14.25">
      <c r="A51" s="504" t="s">
        <v>594</v>
      </c>
    </row>
    <row r="52" spans="1:11" ht="14.25">
      <c r="A52" s="508" t="s">
        <v>595</v>
      </c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5" spans="1:11">
      <c r="A55" s="519" t="s">
        <v>627</v>
      </c>
    </row>
    <row r="58" spans="1:11">
      <c r="A58" s="519" t="s">
        <v>626</v>
      </c>
    </row>
    <row r="60" spans="1:11">
      <c r="A60" s="519" t="s">
        <v>625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N4" sqref="N4"/>
    </sheetView>
  </sheetViews>
  <sheetFormatPr defaultColWidth="8.7109375" defaultRowHeight="12.75"/>
  <cols>
    <col min="1" max="1" width="37.7109375" style="519" customWidth="1"/>
    <col min="2" max="2" width="13.5703125" style="505" hidden="1" customWidth="1"/>
    <col min="3" max="3" width="7.28515625" style="506" customWidth="1"/>
    <col min="4" max="5" width="11.5703125" style="505" customWidth="1"/>
    <col min="6" max="6" width="11.5703125" style="507" customWidth="1"/>
    <col min="7" max="7" width="11.42578125" style="507" customWidth="1"/>
    <col min="8" max="8" width="9.85546875" style="507" customWidth="1"/>
    <col min="9" max="9" width="9.140625" style="507" customWidth="1"/>
    <col min="10" max="10" width="9.28515625" style="507" customWidth="1"/>
    <col min="11" max="11" width="9.140625" style="507" customWidth="1"/>
    <col min="12" max="12" width="12" style="505" customWidth="1"/>
    <col min="13" max="13" width="8.7109375" style="505"/>
    <col min="14" max="14" width="11.85546875" style="505" customWidth="1"/>
    <col min="15" max="15" width="12.5703125" style="505" customWidth="1"/>
    <col min="16" max="16" width="11.85546875" style="505" customWidth="1"/>
    <col min="17" max="17" width="12" style="505" customWidth="1"/>
    <col min="18" max="16384" width="8.7109375" style="505"/>
  </cols>
  <sheetData>
    <row r="1" spans="1:17" ht="24" customHeight="1">
      <c r="A1" s="989"/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499"/>
      <c r="G4" s="296"/>
      <c r="H4" s="296"/>
    </row>
    <row r="5" spans="1:17">
      <c r="A5" s="299"/>
      <c r="G5" s="296"/>
      <c r="H5" s="296"/>
    </row>
    <row r="6" spans="1:17" ht="6" customHeight="1" thickBot="1">
      <c r="B6" s="555"/>
      <c r="C6" s="556"/>
      <c r="D6" s="555"/>
      <c r="G6" s="296"/>
      <c r="H6" s="296"/>
    </row>
    <row r="7" spans="1:17" ht="24.75" customHeight="1" thickBot="1">
      <c r="A7" s="735" t="s">
        <v>494</v>
      </c>
      <c r="B7" s="303"/>
      <c r="C7" s="303"/>
      <c r="D7" s="1020" t="s">
        <v>630</v>
      </c>
      <c r="E7" s="1021"/>
      <c r="F7" s="1021"/>
      <c r="G7" s="1021"/>
      <c r="H7" s="1022"/>
      <c r="I7" s="1022"/>
      <c r="J7" s="1022"/>
      <c r="K7" s="1022"/>
      <c r="L7" s="1023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553"/>
      <c r="C9" s="1006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3"/>
      <c r="I9" s="1003"/>
      <c r="J9" s="1004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1005"/>
      <c r="B10" s="552" t="s">
        <v>505</v>
      </c>
      <c r="C10" s="1007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551"/>
      <c r="C11" s="550"/>
      <c r="D11" s="327">
        <v>10</v>
      </c>
      <c r="E11" s="328">
        <v>10</v>
      </c>
      <c r="F11" s="328">
        <v>9</v>
      </c>
      <c r="G11" s="919">
        <v>10</v>
      </c>
      <c r="H11" s="918">
        <f t="shared" ref="H11:J17" si="0">N11</f>
        <v>10</v>
      </c>
      <c r="I11" s="918">
        <f t="shared" si="0"/>
        <v>9</v>
      </c>
      <c r="J11" s="917">
        <f t="shared" si="0"/>
        <v>9</v>
      </c>
      <c r="K11" s="333" t="s">
        <v>517</v>
      </c>
      <c r="L11" s="334" t="s">
        <v>517</v>
      </c>
      <c r="M11" s="499"/>
      <c r="N11" s="335">
        <v>10</v>
      </c>
      <c r="O11" s="336">
        <v>9</v>
      </c>
      <c r="P11" s="336">
        <v>9</v>
      </c>
    </row>
    <row r="12" spans="1:17" ht="13.5" thickBot="1">
      <c r="A12" s="337" t="s">
        <v>518</v>
      </c>
      <c r="B12" s="549"/>
      <c r="C12" s="548"/>
      <c r="D12" s="340">
        <v>9.15</v>
      </c>
      <c r="E12" s="341">
        <v>9.15</v>
      </c>
      <c r="F12" s="341">
        <v>8.65</v>
      </c>
      <c r="G12" s="561">
        <v>9.15</v>
      </c>
      <c r="H12" s="916">
        <f t="shared" si="0"/>
        <v>9.15</v>
      </c>
      <c r="I12" s="915">
        <f t="shared" si="0"/>
        <v>8.65</v>
      </c>
      <c r="J12" s="914">
        <f t="shared" si="0"/>
        <v>8.65</v>
      </c>
      <c r="K12" s="346"/>
      <c r="L12" s="347" t="s">
        <v>517</v>
      </c>
      <c r="M12" s="499"/>
      <c r="N12" s="348">
        <v>9.15</v>
      </c>
      <c r="O12" s="350">
        <v>8.65</v>
      </c>
      <c r="P12" s="350">
        <v>8.65</v>
      </c>
    </row>
    <row r="13" spans="1:17">
      <c r="A13" s="351" t="s">
        <v>519</v>
      </c>
      <c r="B13" s="529" t="s">
        <v>520</v>
      </c>
      <c r="C13" s="547" t="s">
        <v>521</v>
      </c>
      <c r="D13" s="354">
        <v>2404</v>
      </c>
      <c r="E13" s="355" t="s">
        <v>517</v>
      </c>
      <c r="F13" s="355" t="s">
        <v>517</v>
      </c>
      <c r="G13" s="356">
        <v>2404</v>
      </c>
      <c r="H13" s="546">
        <f t="shared" si="0"/>
        <v>2489</v>
      </c>
      <c r="I13" s="546">
        <f t="shared" si="0"/>
        <v>2489</v>
      </c>
      <c r="J13" s="363">
        <f t="shared" si="0"/>
        <v>2526</v>
      </c>
      <c r="K13" s="360" t="s">
        <v>517</v>
      </c>
      <c r="L13" s="360" t="s">
        <v>517</v>
      </c>
      <c r="M13" s="499"/>
      <c r="N13" s="427">
        <v>2489</v>
      </c>
      <c r="O13" s="364">
        <v>2489</v>
      </c>
      <c r="P13" s="364">
        <v>2526</v>
      </c>
    </row>
    <row r="14" spans="1:17">
      <c r="A14" s="365" t="s">
        <v>522</v>
      </c>
      <c r="B14" s="410" t="s">
        <v>523</v>
      </c>
      <c r="C14" s="538" t="s">
        <v>524</v>
      </c>
      <c r="D14" s="354">
        <v>2274</v>
      </c>
      <c r="E14" s="368" t="s">
        <v>517</v>
      </c>
      <c r="F14" s="368" t="s">
        <v>517</v>
      </c>
      <c r="G14" s="356">
        <v>2274</v>
      </c>
      <c r="H14" s="537">
        <f t="shared" si="0"/>
        <v>2358</v>
      </c>
      <c r="I14" s="537">
        <f t="shared" si="0"/>
        <v>2374</v>
      </c>
      <c r="J14" s="374">
        <f t="shared" si="0"/>
        <v>2415</v>
      </c>
      <c r="K14" s="360" t="s">
        <v>517</v>
      </c>
      <c r="L14" s="360" t="s">
        <v>517</v>
      </c>
      <c r="M14" s="499"/>
      <c r="N14" s="376">
        <v>2358</v>
      </c>
      <c r="O14" s="364">
        <v>2374</v>
      </c>
      <c r="P14" s="364">
        <v>2415</v>
      </c>
    </row>
    <row r="15" spans="1:17">
      <c r="A15" s="365" t="s">
        <v>528</v>
      </c>
      <c r="B15" s="410" t="s">
        <v>529</v>
      </c>
      <c r="C15" s="538" t="s">
        <v>530</v>
      </c>
      <c r="D15" s="354"/>
      <c r="E15" s="368" t="s">
        <v>517</v>
      </c>
      <c r="F15" s="368" t="s">
        <v>517</v>
      </c>
      <c r="G15" s="356"/>
      <c r="H15" s="537">
        <f t="shared" si="0"/>
        <v>0</v>
      </c>
      <c r="I15" s="537">
        <f t="shared" si="0"/>
        <v>0</v>
      </c>
      <c r="J15" s="374">
        <f t="shared" si="0"/>
        <v>0</v>
      </c>
      <c r="K15" s="360" t="s">
        <v>517</v>
      </c>
      <c r="L15" s="360" t="s">
        <v>517</v>
      </c>
      <c r="M15" s="499"/>
      <c r="N15" s="376"/>
      <c r="O15" s="364">
        <v>0</v>
      </c>
      <c r="P15" s="364">
        <v>0</v>
      </c>
    </row>
    <row r="16" spans="1:17">
      <c r="A16" s="365" t="s">
        <v>531</v>
      </c>
      <c r="B16" s="410" t="s">
        <v>532</v>
      </c>
      <c r="C16" s="538" t="s">
        <v>517</v>
      </c>
      <c r="D16" s="354">
        <v>507</v>
      </c>
      <c r="E16" s="368" t="s">
        <v>517</v>
      </c>
      <c r="F16" s="368" t="s">
        <v>517</v>
      </c>
      <c r="G16" s="356">
        <v>1822</v>
      </c>
      <c r="H16" s="537">
        <f t="shared" si="0"/>
        <v>2227</v>
      </c>
      <c r="I16" s="537">
        <f t="shared" si="0"/>
        <v>2856</v>
      </c>
      <c r="J16" s="374">
        <f t="shared" si="0"/>
        <v>553</v>
      </c>
      <c r="K16" s="360" t="s">
        <v>517</v>
      </c>
      <c r="L16" s="360" t="s">
        <v>517</v>
      </c>
      <c r="M16" s="499"/>
      <c r="N16" s="376">
        <v>2227</v>
      </c>
      <c r="O16" s="364">
        <v>2856</v>
      </c>
      <c r="P16" s="364">
        <v>553</v>
      </c>
    </row>
    <row r="17" spans="1:16" ht="13.5" thickBot="1">
      <c r="A17" s="378" t="s">
        <v>533</v>
      </c>
      <c r="B17" s="379" t="s">
        <v>534</v>
      </c>
      <c r="C17" s="545" t="s">
        <v>535</v>
      </c>
      <c r="D17" s="381">
        <v>795</v>
      </c>
      <c r="E17" s="382" t="s">
        <v>517</v>
      </c>
      <c r="F17" s="382" t="s">
        <v>517</v>
      </c>
      <c r="G17" s="356">
        <v>977</v>
      </c>
      <c r="H17" s="544">
        <f t="shared" si="0"/>
        <v>1116</v>
      </c>
      <c r="I17" s="533">
        <f t="shared" si="0"/>
        <v>771</v>
      </c>
      <c r="J17" s="543">
        <f t="shared" si="0"/>
        <v>653</v>
      </c>
      <c r="K17" s="334" t="s">
        <v>517</v>
      </c>
      <c r="L17" s="334" t="s">
        <v>517</v>
      </c>
      <c r="M17" s="499"/>
      <c r="N17" s="446">
        <v>1116</v>
      </c>
      <c r="O17" s="389">
        <v>771</v>
      </c>
      <c r="P17" s="389">
        <v>653</v>
      </c>
    </row>
    <row r="18" spans="1:16" ht="13.5" thickBot="1">
      <c r="A18" s="390" t="s">
        <v>536</v>
      </c>
      <c r="B18" s="391"/>
      <c r="C18" s="392"/>
      <c r="D18" s="393">
        <f>D13-D14+D15+D16+D17</f>
        <v>1432</v>
      </c>
      <c r="E18" s="394" t="s">
        <v>517</v>
      </c>
      <c r="F18" s="394" t="s">
        <v>517</v>
      </c>
      <c r="G18" s="395">
        <f>G13-G14+G15+G16+G17</f>
        <v>2929</v>
      </c>
      <c r="H18" s="395">
        <f>H13-H14+H15+H16+H17</f>
        <v>3474</v>
      </c>
      <c r="I18" s="395">
        <f>I13-I14+I15+I16+I17</f>
        <v>3742</v>
      </c>
      <c r="J18" s="396">
        <f>J13-J14+J15+J16+J17</f>
        <v>1317</v>
      </c>
      <c r="K18" s="397" t="s">
        <v>517</v>
      </c>
      <c r="L18" s="397" t="s">
        <v>517</v>
      </c>
      <c r="M18" s="499"/>
      <c r="N18" s="398">
        <f>N13-N14+N15+N16+N17</f>
        <v>3474</v>
      </c>
      <c r="O18" s="398">
        <f>O13-O14+O15+O16+O17</f>
        <v>3742</v>
      </c>
      <c r="P18" s="398">
        <f>P13-P14+P15+P16+P17</f>
        <v>1317</v>
      </c>
    </row>
    <row r="19" spans="1:16">
      <c r="A19" s="378" t="s">
        <v>537</v>
      </c>
      <c r="B19" s="529" t="s">
        <v>538</v>
      </c>
      <c r="C19" s="542">
        <v>401</v>
      </c>
      <c r="D19" s="381">
        <v>151</v>
      </c>
      <c r="E19" s="355" t="s">
        <v>517</v>
      </c>
      <c r="F19" s="355" t="s">
        <v>517</v>
      </c>
      <c r="G19" s="400">
        <v>151</v>
      </c>
      <c r="H19" s="541">
        <f t="shared" ref="H19:J23" si="1">N19</f>
        <v>151</v>
      </c>
      <c r="I19" s="540">
        <f t="shared" si="1"/>
        <v>136</v>
      </c>
      <c r="J19" s="539">
        <f t="shared" si="1"/>
        <v>111</v>
      </c>
      <c r="K19" s="334" t="s">
        <v>517</v>
      </c>
      <c r="L19" s="334" t="s">
        <v>517</v>
      </c>
      <c r="M19" s="499"/>
      <c r="N19" s="528">
        <v>151</v>
      </c>
      <c r="O19" s="389">
        <v>136</v>
      </c>
      <c r="P19" s="389">
        <v>111</v>
      </c>
    </row>
    <row r="20" spans="1:16">
      <c r="A20" s="365" t="s">
        <v>539</v>
      </c>
      <c r="B20" s="410" t="s">
        <v>540</v>
      </c>
      <c r="C20" s="538" t="s">
        <v>541</v>
      </c>
      <c r="D20" s="354">
        <v>194</v>
      </c>
      <c r="E20" s="368" t="s">
        <v>517</v>
      </c>
      <c r="F20" s="368" t="s">
        <v>517</v>
      </c>
      <c r="G20" s="406">
        <v>206</v>
      </c>
      <c r="H20" s="537">
        <f t="shared" si="1"/>
        <v>446</v>
      </c>
      <c r="I20" s="536">
        <f t="shared" si="1"/>
        <v>468</v>
      </c>
      <c r="J20" s="535">
        <f t="shared" si="1"/>
        <v>525</v>
      </c>
      <c r="K20" s="360" t="s">
        <v>517</v>
      </c>
      <c r="L20" s="360" t="s">
        <v>517</v>
      </c>
      <c r="M20" s="499"/>
      <c r="N20" s="376">
        <v>446</v>
      </c>
      <c r="O20" s="364">
        <v>468</v>
      </c>
      <c r="P20" s="364">
        <v>525</v>
      </c>
    </row>
    <row r="21" spans="1:16">
      <c r="A21" s="365" t="s">
        <v>542</v>
      </c>
      <c r="B21" s="410" t="s">
        <v>543</v>
      </c>
      <c r="C21" s="538" t="s">
        <v>517</v>
      </c>
      <c r="D21" s="354"/>
      <c r="E21" s="368" t="s">
        <v>517</v>
      </c>
      <c r="F21" s="368" t="s">
        <v>517</v>
      </c>
      <c r="G21" s="406"/>
      <c r="H21" s="537">
        <f t="shared" si="1"/>
        <v>0</v>
      </c>
      <c r="I21" s="536">
        <f t="shared" si="1"/>
        <v>0</v>
      </c>
      <c r="J21" s="535">
        <f t="shared" si="1"/>
        <v>0</v>
      </c>
      <c r="K21" s="360" t="s">
        <v>517</v>
      </c>
      <c r="L21" s="360" t="s">
        <v>517</v>
      </c>
      <c r="M21" s="499"/>
      <c r="N21" s="376"/>
      <c r="O21" s="364">
        <v>0</v>
      </c>
      <c r="P21" s="364">
        <v>0</v>
      </c>
    </row>
    <row r="22" spans="1:16">
      <c r="A22" s="365" t="s">
        <v>544</v>
      </c>
      <c r="B22" s="410" t="s">
        <v>545</v>
      </c>
      <c r="C22" s="538" t="s">
        <v>517</v>
      </c>
      <c r="D22" s="354">
        <v>844</v>
      </c>
      <c r="E22" s="368" t="s">
        <v>517</v>
      </c>
      <c r="F22" s="368" t="s">
        <v>517</v>
      </c>
      <c r="G22" s="406">
        <v>2325</v>
      </c>
      <c r="H22" s="537">
        <f t="shared" si="1"/>
        <v>2925</v>
      </c>
      <c r="I22" s="536">
        <f t="shared" si="1"/>
        <v>3164</v>
      </c>
      <c r="J22" s="535">
        <f t="shared" si="1"/>
        <v>681</v>
      </c>
      <c r="K22" s="360" t="s">
        <v>517</v>
      </c>
      <c r="L22" s="360" t="s">
        <v>517</v>
      </c>
      <c r="M22" s="499"/>
      <c r="N22" s="376">
        <v>2925</v>
      </c>
      <c r="O22" s="364">
        <v>3164</v>
      </c>
      <c r="P22" s="364">
        <v>681</v>
      </c>
    </row>
    <row r="23" spans="1:16" ht="13.5" thickBot="1">
      <c r="A23" s="337" t="s">
        <v>546</v>
      </c>
      <c r="B23" s="411" t="s">
        <v>547</v>
      </c>
      <c r="C23" s="534" t="s">
        <v>517</v>
      </c>
      <c r="D23" s="354"/>
      <c r="E23" s="382" t="s">
        <v>517</v>
      </c>
      <c r="F23" s="382" t="s">
        <v>517</v>
      </c>
      <c r="G23" s="413"/>
      <c r="H23" s="533">
        <f t="shared" si="1"/>
        <v>0</v>
      </c>
      <c r="I23" s="532">
        <f t="shared" si="1"/>
        <v>0</v>
      </c>
      <c r="J23" s="531">
        <f t="shared" si="1"/>
        <v>0</v>
      </c>
      <c r="K23" s="417" t="s">
        <v>517</v>
      </c>
      <c r="L23" s="417" t="s">
        <v>517</v>
      </c>
      <c r="M23" s="499"/>
      <c r="N23" s="418"/>
      <c r="O23" s="419"/>
      <c r="P23" s="419">
        <v>0</v>
      </c>
    </row>
    <row r="24" spans="1:16" ht="15">
      <c r="A24" s="351" t="s">
        <v>548</v>
      </c>
      <c r="B24" s="529" t="s">
        <v>549</v>
      </c>
      <c r="C24" s="420" t="s">
        <v>517</v>
      </c>
      <c r="D24" s="421">
        <v>4112</v>
      </c>
      <c r="E24" s="422">
        <v>4179</v>
      </c>
      <c r="F24" s="422">
        <v>4433</v>
      </c>
      <c r="G24" s="423">
        <v>1038</v>
      </c>
      <c r="H24" s="363">
        <f>N24-G24</f>
        <v>1171</v>
      </c>
      <c r="I24" s="363">
        <f>O24-N24</f>
        <v>1099</v>
      </c>
      <c r="J24" s="363">
        <f>P24-O24</f>
        <v>1125</v>
      </c>
      <c r="K24" s="479">
        <f>SUM(G24:J24)</f>
        <v>4433</v>
      </c>
      <c r="L24" s="426">
        <f>(K24/F24)*100</f>
        <v>100</v>
      </c>
      <c r="M24" s="499"/>
      <c r="N24" s="427">
        <v>2209</v>
      </c>
      <c r="O24" s="516">
        <v>3308</v>
      </c>
      <c r="P24" s="429">
        <v>4433</v>
      </c>
    </row>
    <row r="25" spans="1:16" ht="15">
      <c r="A25" s="365" t="s">
        <v>550</v>
      </c>
      <c r="B25" s="410" t="s">
        <v>551</v>
      </c>
      <c r="C25" s="430" t="s">
        <v>517</v>
      </c>
      <c r="D25" s="354"/>
      <c r="E25" s="431"/>
      <c r="F25" s="431"/>
      <c r="G25" s="432"/>
      <c r="H25" s="527"/>
      <c r="I25" s="527"/>
      <c r="J25" s="527"/>
      <c r="K25" s="482"/>
      <c r="L25" s="435"/>
      <c r="M25" s="499"/>
      <c r="N25" s="376"/>
      <c r="O25" s="513"/>
      <c r="P25" s="436"/>
    </row>
    <row r="26" spans="1:16" ht="15.75" thickBot="1">
      <c r="A26" s="337" t="s">
        <v>552</v>
      </c>
      <c r="B26" s="411" t="s">
        <v>551</v>
      </c>
      <c r="C26" s="438">
        <v>672</v>
      </c>
      <c r="D26" s="439">
        <v>1100</v>
      </c>
      <c r="E26" s="440">
        <v>1100</v>
      </c>
      <c r="F26" s="440">
        <v>1100</v>
      </c>
      <c r="G26" s="441">
        <v>270</v>
      </c>
      <c r="H26" s="530">
        <f>N26-G26</f>
        <v>370</v>
      </c>
      <c r="I26" s="530">
        <f t="shared" ref="I26:J28" si="2">O26-N26</f>
        <v>340</v>
      </c>
      <c r="J26" s="530">
        <f t="shared" si="2"/>
        <v>120</v>
      </c>
      <c r="K26" s="484">
        <f>SUM(G26:J26)</f>
        <v>1100</v>
      </c>
      <c r="L26" s="445">
        <f>(K26/F26)*100</f>
        <v>100</v>
      </c>
      <c r="M26" s="499"/>
      <c r="N26" s="446">
        <v>640</v>
      </c>
      <c r="O26" s="515">
        <v>980</v>
      </c>
      <c r="P26" s="448">
        <v>1100</v>
      </c>
    </row>
    <row r="27" spans="1:16" ht="15">
      <c r="A27" s="351" t="s">
        <v>553</v>
      </c>
      <c r="B27" s="529" t="s">
        <v>554</v>
      </c>
      <c r="C27" s="420">
        <v>501</v>
      </c>
      <c r="D27" s="354">
        <v>221</v>
      </c>
      <c r="E27" s="450">
        <v>213</v>
      </c>
      <c r="F27" s="450">
        <v>354</v>
      </c>
      <c r="G27" s="451">
        <v>141</v>
      </c>
      <c r="H27" s="526">
        <f>N27-G27</f>
        <v>112</v>
      </c>
      <c r="I27" s="527">
        <f t="shared" si="2"/>
        <v>23</v>
      </c>
      <c r="J27" s="526">
        <f t="shared" si="2"/>
        <v>78</v>
      </c>
      <c r="K27" s="479">
        <f>SUM(G27:J27)</f>
        <v>354</v>
      </c>
      <c r="L27" s="426">
        <f>(K27/F27)*100</f>
        <v>100</v>
      </c>
      <c r="M27" s="499"/>
      <c r="N27" s="528">
        <v>253</v>
      </c>
      <c r="O27" s="514">
        <v>276</v>
      </c>
      <c r="P27" s="454">
        <v>354</v>
      </c>
    </row>
    <row r="28" spans="1:16" ht="15">
      <c r="A28" s="365" t="s">
        <v>555</v>
      </c>
      <c r="B28" s="410" t="s">
        <v>556</v>
      </c>
      <c r="C28" s="430">
        <v>502</v>
      </c>
      <c r="D28" s="354">
        <v>299</v>
      </c>
      <c r="E28" s="431">
        <v>300</v>
      </c>
      <c r="F28" s="431">
        <v>184</v>
      </c>
      <c r="G28" s="432">
        <v>-57</v>
      </c>
      <c r="H28" s="526">
        <f>N28-G28</f>
        <v>0</v>
      </c>
      <c r="I28" s="527">
        <f t="shared" si="2"/>
        <v>111</v>
      </c>
      <c r="J28" s="526">
        <f t="shared" si="2"/>
        <v>130</v>
      </c>
      <c r="K28" s="482">
        <f>SUM(G28:J28)</f>
        <v>184</v>
      </c>
      <c r="L28" s="435">
        <f>(K28/F28)*100</f>
        <v>100</v>
      </c>
      <c r="M28" s="499"/>
      <c r="N28" s="376">
        <v>-57</v>
      </c>
      <c r="O28" s="513">
        <v>54</v>
      </c>
      <c r="P28" s="436">
        <v>184</v>
      </c>
    </row>
    <row r="29" spans="1:16" ht="15">
      <c r="A29" s="365" t="s">
        <v>557</v>
      </c>
      <c r="B29" s="410" t="s">
        <v>558</v>
      </c>
      <c r="C29" s="430">
        <v>504</v>
      </c>
      <c r="D29" s="354"/>
      <c r="E29" s="431"/>
      <c r="F29" s="431"/>
      <c r="G29" s="432"/>
      <c r="H29" s="526"/>
      <c r="I29" s="527"/>
      <c r="J29" s="526"/>
      <c r="K29" s="482"/>
      <c r="L29" s="435"/>
      <c r="M29" s="499"/>
      <c r="N29" s="376"/>
      <c r="O29" s="513"/>
      <c r="P29" s="436"/>
    </row>
    <row r="30" spans="1:16" ht="15">
      <c r="A30" s="365" t="s">
        <v>559</v>
      </c>
      <c r="B30" s="410" t="s">
        <v>560</v>
      </c>
      <c r="C30" s="430">
        <v>511</v>
      </c>
      <c r="D30" s="354">
        <v>69</v>
      </c>
      <c r="E30" s="431">
        <v>100</v>
      </c>
      <c r="F30" s="431">
        <v>277</v>
      </c>
      <c r="G30" s="432">
        <v>60</v>
      </c>
      <c r="H30" s="526">
        <f>N30-G30</f>
        <v>146</v>
      </c>
      <c r="I30" s="527">
        <f t="shared" ref="I30:J33" si="3">O30-N30</f>
        <v>64</v>
      </c>
      <c r="J30" s="526">
        <f t="shared" si="3"/>
        <v>7</v>
      </c>
      <c r="K30" s="482">
        <f>SUM(G30:J30)</f>
        <v>277</v>
      </c>
      <c r="L30" s="435">
        <f>(K30/F30)*100</f>
        <v>100</v>
      </c>
      <c r="M30" s="499"/>
      <c r="N30" s="376">
        <v>206</v>
      </c>
      <c r="O30" s="513">
        <v>270</v>
      </c>
      <c r="P30" s="436">
        <v>277</v>
      </c>
    </row>
    <row r="31" spans="1:16" ht="15">
      <c r="A31" s="365" t="s">
        <v>561</v>
      </c>
      <c r="B31" s="410" t="s">
        <v>562</v>
      </c>
      <c r="C31" s="430">
        <v>518</v>
      </c>
      <c r="D31" s="354">
        <v>320</v>
      </c>
      <c r="E31" s="431">
        <v>300</v>
      </c>
      <c r="F31" s="431">
        <v>350</v>
      </c>
      <c r="G31" s="432">
        <v>81</v>
      </c>
      <c r="H31" s="526">
        <f>N31-G31</f>
        <v>149</v>
      </c>
      <c r="I31" s="527">
        <f t="shared" si="3"/>
        <v>35</v>
      </c>
      <c r="J31" s="526">
        <f t="shared" si="3"/>
        <v>85</v>
      </c>
      <c r="K31" s="482">
        <f>SUM(G31:J31)</f>
        <v>350</v>
      </c>
      <c r="L31" s="435">
        <f>(K31/F31)*100</f>
        <v>100</v>
      </c>
      <c r="M31" s="499"/>
      <c r="N31" s="376">
        <v>230</v>
      </c>
      <c r="O31" s="513">
        <v>265</v>
      </c>
      <c r="P31" s="436">
        <v>350</v>
      </c>
    </row>
    <row r="32" spans="1:16" ht="15">
      <c r="A32" s="365" t="s">
        <v>563</v>
      </c>
      <c r="B32" s="457" t="s">
        <v>564</v>
      </c>
      <c r="C32" s="430">
        <v>521</v>
      </c>
      <c r="D32" s="354">
        <v>2395</v>
      </c>
      <c r="E32" s="431">
        <v>2239</v>
      </c>
      <c r="F32" s="431">
        <v>2641</v>
      </c>
      <c r="G32" s="432">
        <v>618</v>
      </c>
      <c r="H32" s="526">
        <f>N32-G32</f>
        <v>649</v>
      </c>
      <c r="I32" s="527">
        <f t="shared" si="3"/>
        <v>631</v>
      </c>
      <c r="J32" s="526">
        <f t="shared" si="3"/>
        <v>743</v>
      </c>
      <c r="K32" s="482">
        <f>SUM(G32:J32)</f>
        <v>2641</v>
      </c>
      <c r="L32" s="435">
        <f>(K32/F32)*100</f>
        <v>100</v>
      </c>
      <c r="M32" s="499"/>
      <c r="N32" s="376">
        <v>1267</v>
      </c>
      <c r="O32" s="513">
        <v>1898</v>
      </c>
      <c r="P32" s="436">
        <v>2641</v>
      </c>
    </row>
    <row r="33" spans="1:16" ht="15">
      <c r="A33" s="365" t="s">
        <v>565</v>
      </c>
      <c r="B33" s="457" t="s">
        <v>566</v>
      </c>
      <c r="C33" s="430" t="s">
        <v>567</v>
      </c>
      <c r="D33" s="354">
        <v>853</v>
      </c>
      <c r="E33" s="431">
        <v>807</v>
      </c>
      <c r="F33" s="431">
        <v>968</v>
      </c>
      <c r="G33" s="432">
        <v>225</v>
      </c>
      <c r="H33" s="526">
        <f>N33-G33</f>
        <v>230</v>
      </c>
      <c r="I33" s="527">
        <f t="shared" si="3"/>
        <v>230</v>
      </c>
      <c r="J33" s="526">
        <f t="shared" si="3"/>
        <v>283</v>
      </c>
      <c r="K33" s="482">
        <f>SUM(G33:J33)</f>
        <v>968</v>
      </c>
      <c r="L33" s="435">
        <f>(K33/F33)*100</f>
        <v>100</v>
      </c>
      <c r="M33" s="499"/>
      <c r="N33" s="376">
        <v>455</v>
      </c>
      <c r="O33" s="513">
        <v>685</v>
      </c>
      <c r="P33" s="436">
        <v>968</v>
      </c>
    </row>
    <row r="34" spans="1:16" ht="15">
      <c r="A34" s="365" t="s">
        <v>568</v>
      </c>
      <c r="B34" s="410" t="s">
        <v>569</v>
      </c>
      <c r="C34" s="430">
        <v>557</v>
      </c>
      <c r="D34" s="354"/>
      <c r="E34" s="431"/>
      <c r="F34" s="431"/>
      <c r="G34" s="432"/>
      <c r="H34" s="526"/>
      <c r="I34" s="527"/>
      <c r="J34" s="526"/>
      <c r="K34" s="482"/>
      <c r="L34" s="435"/>
      <c r="M34" s="499"/>
      <c r="N34" s="376"/>
      <c r="O34" s="513"/>
      <c r="P34" s="436"/>
    </row>
    <row r="35" spans="1:16" ht="15">
      <c r="A35" s="365" t="s">
        <v>570</v>
      </c>
      <c r="B35" s="410" t="s">
        <v>571</v>
      </c>
      <c r="C35" s="430">
        <v>551</v>
      </c>
      <c r="D35" s="354">
        <v>20</v>
      </c>
      <c r="E35" s="431">
        <v>20</v>
      </c>
      <c r="F35" s="431">
        <v>20</v>
      </c>
      <c r="G35" s="432"/>
      <c r="H35" s="526">
        <f>N35-G35</f>
        <v>0</v>
      </c>
      <c r="I35" s="527">
        <f>O35-N35</f>
        <v>15</v>
      </c>
      <c r="J35" s="526">
        <f>P35-O35</f>
        <v>5</v>
      </c>
      <c r="K35" s="482">
        <f>SUM(G35:J35)</f>
        <v>20</v>
      </c>
      <c r="L35" s="435">
        <f>(K35/F35)*100</f>
        <v>100</v>
      </c>
      <c r="M35" s="499"/>
      <c r="N35" s="376"/>
      <c r="O35" s="513">
        <v>15</v>
      </c>
      <c r="P35" s="436">
        <v>20</v>
      </c>
    </row>
    <row r="36" spans="1:16" ht="15.75" thickBot="1">
      <c r="A36" s="458" t="s">
        <v>572</v>
      </c>
      <c r="B36" s="379"/>
      <c r="C36" s="733" t="s">
        <v>573</v>
      </c>
      <c r="D36" s="461">
        <v>206</v>
      </c>
      <c r="E36" s="462">
        <v>200</v>
      </c>
      <c r="F36" s="462">
        <v>299</v>
      </c>
      <c r="G36" s="463">
        <v>109</v>
      </c>
      <c r="H36" s="526">
        <f>N36-G36</f>
        <v>175</v>
      </c>
      <c r="I36" s="527">
        <f>O36-N36</f>
        <v>19</v>
      </c>
      <c r="J36" s="526">
        <f>P36-O36</f>
        <v>-4</v>
      </c>
      <c r="K36" s="484">
        <f>SUM(G36:J36)</f>
        <v>299</v>
      </c>
      <c r="L36" s="445">
        <f>(K36/F36)*100</f>
        <v>100</v>
      </c>
      <c r="M36" s="499"/>
      <c r="N36" s="418">
        <v>284</v>
      </c>
      <c r="O36" s="512">
        <v>303</v>
      </c>
      <c r="P36" s="466">
        <v>299</v>
      </c>
    </row>
    <row r="37" spans="1:16" ht="15.75" thickBot="1">
      <c r="A37" s="467" t="s">
        <v>574</v>
      </c>
      <c r="B37" s="468" t="s">
        <v>575</v>
      </c>
      <c r="C37" s="469"/>
      <c r="D37" s="470">
        <f t="shared" ref="D37:J37" si="4">SUM(D27:D36)</f>
        <v>4383</v>
      </c>
      <c r="E37" s="471">
        <f t="shared" si="4"/>
        <v>4179</v>
      </c>
      <c r="F37" s="471">
        <f t="shared" si="4"/>
        <v>5093</v>
      </c>
      <c r="G37" s="471">
        <f t="shared" si="4"/>
        <v>1177</v>
      </c>
      <c r="H37" s="471">
        <f t="shared" si="4"/>
        <v>1461</v>
      </c>
      <c r="I37" s="472">
        <f t="shared" si="4"/>
        <v>1128</v>
      </c>
      <c r="J37" s="472">
        <f t="shared" si="4"/>
        <v>1327</v>
      </c>
      <c r="K37" s="472">
        <f>SUM(G37:J37)</f>
        <v>5093</v>
      </c>
      <c r="L37" s="474">
        <f>(K37/F37)*100</f>
        <v>100</v>
      </c>
      <c r="M37" s="499"/>
      <c r="N37" s="472">
        <f>SUM(N27:N36)</f>
        <v>2638</v>
      </c>
      <c r="O37" s="475">
        <f>SUM(O27:O36)</f>
        <v>3766</v>
      </c>
      <c r="P37" s="472">
        <f>SUM(P27:P36)</f>
        <v>5093</v>
      </c>
    </row>
    <row r="38" spans="1:16" ht="15">
      <c r="A38" s="476" t="s">
        <v>576</v>
      </c>
      <c r="B38" s="529" t="s">
        <v>577</v>
      </c>
      <c r="C38" s="420">
        <v>601</v>
      </c>
      <c r="D38" s="477"/>
      <c r="E38" s="450"/>
      <c r="F38" s="450"/>
      <c r="G38" s="423"/>
      <c r="H38" s="526"/>
      <c r="I38" s="527"/>
      <c r="J38" s="526"/>
      <c r="K38" s="479"/>
      <c r="L38" s="426"/>
      <c r="M38" s="499"/>
      <c r="N38" s="528"/>
      <c r="O38" s="514"/>
      <c r="P38" s="454"/>
    </row>
    <row r="39" spans="1:16" ht="15">
      <c r="A39" s="481" t="s">
        <v>578</v>
      </c>
      <c r="B39" s="410" t="s">
        <v>579</v>
      </c>
      <c r="C39" s="430">
        <v>602</v>
      </c>
      <c r="D39" s="354">
        <v>475</v>
      </c>
      <c r="E39" s="431"/>
      <c r="F39" s="431">
        <v>453</v>
      </c>
      <c r="G39" s="432">
        <v>133</v>
      </c>
      <c r="H39" s="526">
        <f>N39-G39</f>
        <v>146</v>
      </c>
      <c r="I39" s="527">
        <f>O39-N39</f>
        <v>51</v>
      </c>
      <c r="J39" s="526">
        <f>P39-O39</f>
        <v>123</v>
      </c>
      <c r="K39" s="482">
        <f>SUM(G39:J39)</f>
        <v>453</v>
      </c>
      <c r="L39" s="435">
        <f>(K39/F39)*100</f>
        <v>100</v>
      </c>
      <c r="M39" s="499"/>
      <c r="N39" s="376">
        <v>279</v>
      </c>
      <c r="O39" s="513">
        <v>330</v>
      </c>
      <c r="P39" s="436">
        <v>453</v>
      </c>
    </row>
    <row r="40" spans="1:16" ht="15">
      <c r="A40" s="481" t="s">
        <v>580</v>
      </c>
      <c r="B40" s="410" t="s">
        <v>581</v>
      </c>
      <c r="C40" s="430">
        <v>604</v>
      </c>
      <c r="D40" s="354"/>
      <c r="E40" s="431"/>
      <c r="F40" s="431"/>
      <c r="G40" s="432"/>
      <c r="H40" s="526"/>
      <c r="I40" s="527"/>
      <c r="J40" s="526"/>
      <c r="K40" s="482"/>
      <c r="L40" s="435"/>
      <c r="M40" s="499"/>
      <c r="N40" s="376"/>
      <c r="O40" s="513"/>
      <c r="P40" s="436"/>
    </row>
    <row r="41" spans="1:16" ht="15">
      <c r="A41" s="481" t="s">
        <v>582</v>
      </c>
      <c r="B41" s="410" t="s">
        <v>583</v>
      </c>
      <c r="C41" s="430" t="s">
        <v>584</v>
      </c>
      <c r="D41" s="354">
        <v>4112</v>
      </c>
      <c r="E41" s="431">
        <v>4179</v>
      </c>
      <c r="F41" s="431">
        <v>4433</v>
      </c>
      <c r="G41" s="432">
        <v>1038</v>
      </c>
      <c r="H41" s="526">
        <f>N41-G41</f>
        <v>1171</v>
      </c>
      <c r="I41" s="527">
        <f>O41-N41</f>
        <v>1099</v>
      </c>
      <c r="J41" s="526">
        <f>P41-O41</f>
        <v>1125</v>
      </c>
      <c r="K41" s="482">
        <f>SUM(G41:J41)</f>
        <v>4433</v>
      </c>
      <c r="L41" s="435">
        <f>(K41/F41)*100</f>
        <v>100</v>
      </c>
      <c r="M41" s="499"/>
      <c r="N41" s="376">
        <v>2209</v>
      </c>
      <c r="O41" s="513">
        <v>3308</v>
      </c>
      <c r="P41" s="436">
        <v>4433</v>
      </c>
    </row>
    <row r="42" spans="1:16" ht="15.75" thickBot="1">
      <c r="A42" s="483" t="s">
        <v>585</v>
      </c>
      <c r="B42" s="379"/>
      <c r="C42" s="733" t="s">
        <v>586</v>
      </c>
      <c r="D42" s="381">
        <v>39</v>
      </c>
      <c r="E42" s="462"/>
      <c r="F42" s="462">
        <v>207</v>
      </c>
      <c r="G42" s="463">
        <v>10</v>
      </c>
      <c r="H42" s="526">
        <f>N42-G42</f>
        <v>92</v>
      </c>
      <c r="I42" s="527">
        <f>O42-N42</f>
        <v>0</v>
      </c>
      <c r="J42" s="526">
        <f>P42-O42</f>
        <v>105</v>
      </c>
      <c r="K42" s="484">
        <f>SUM(G42:J42)</f>
        <v>207</v>
      </c>
      <c r="L42" s="485">
        <f>(K42/F42)*100</f>
        <v>100</v>
      </c>
      <c r="M42" s="499"/>
      <c r="N42" s="418">
        <v>102</v>
      </c>
      <c r="O42" s="512">
        <v>102</v>
      </c>
      <c r="P42" s="466">
        <v>207</v>
      </c>
    </row>
    <row r="43" spans="1:16" ht="15.75" thickBot="1">
      <c r="A43" s="467" t="s">
        <v>587</v>
      </c>
      <c r="B43" s="468" t="s">
        <v>588</v>
      </c>
      <c r="C43" s="469" t="s">
        <v>517</v>
      </c>
      <c r="D43" s="470">
        <f t="shared" ref="D43:J43" si="5">SUM(D38:D42)</f>
        <v>4626</v>
      </c>
      <c r="E43" s="471">
        <f t="shared" si="5"/>
        <v>4179</v>
      </c>
      <c r="F43" s="471">
        <f t="shared" si="5"/>
        <v>5093</v>
      </c>
      <c r="G43" s="471">
        <f t="shared" si="5"/>
        <v>1181</v>
      </c>
      <c r="H43" s="486">
        <f t="shared" si="5"/>
        <v>1409</v>
      </c>
      <c r="I43" s="472">
        <f t="shared" si="5"/>
        <v>1150</v>
      </c>
      <c r="J43" s="487">
        <f t="shared" si="5"/>
        <v>1353</v>
      </c>
      <c r="K43" s="472">
        <f>SUM(G43:J43)</f>
        <v>5093</v>
      </c>
      <c r="L43" s="474">
        <f>(K43/F43)*100</f>
        <v>100</v>
      </c>
      <c r="M43" s="499"/>
      <c r="N43" s="472">
        <f>SUM(N38:N42)</f>
        <v>2590</v>
      </c>
      <c r="O43" s="475">
        <f>SUM(O38:O42)</f>
        <v>3740</v>
      </c>
      <c r="P43" s="472">
        <f>SUM(P38:P42)</f>
        <v>5093</v>
      </c>
    </row>
    <row r="44" spans="1:16" ht="5.25" customHeight="1" thickBot="1">
      <c r="A44" s="483"/>
      <c r="B44" s="525"/>
      <c r="C44" s="489"/>
      <c r="D44" s="524"/>
      <c r="E44" s="491"/>
      <c r="F44" s="491"/>
      <c r="G44" s="523"/>
      <c r="H44" s="521"/>
      <c r="I44" s="522"/>
      <c r="J44" s="521"/>
      <c r="K44" s="495"/>
      <c r="L44" s="426"/>
      <c r="M44" s="499"/>
      <c r="N44" s="520"/>
      <c r="O44" s="497"/>
      <c r="P44" s="497"/>
    </row>
    <row r="45" spans="1:16" ht="15.75" thickBot="1">
      <c r="A45" s="498" t="s">
        <v>589</v>
      </c>
      <c r="B45" s="468" t="s">
        <v>551</v>
      </c>
      <c r="C45" s="469" t="s">
        <v>517</v>
      </c>
      <c r="D45" s="472">
        <f t="shared" ref="D45:J45" si="6">D43-D41</f>
        <v>514</v>
      </c>
      <c r="E45" s="470">
        <f t="shared" si="6"/>
        <v>0</v>
      </c>
      <c r="F45" s="470">
        <f t="shared" si="6"/>
        <v>660</v>
      </c>
      <c r="G45" s="472">
        <f t="shared" si="6"/>
        <v>143</v>
      </c>
      <c r="H45" s="486">
        <f t="shared" si="6"/>
        <v>238</v>
      </c>
      <c r="I45" s="472">
        <f t="shared" si="6"/>
        <v>51</v>
      </c>
      <c r="J45" s="475">
        <f t="shared" si="6"/>
        <v>228</v>
      </c>
      <c r="K45" s="495">
        <f>SUM(G45:J45)</f>
        <v>660</v>
      </c>
      <c r="L45" s="426">
        <f>(K45/F45)*100</f>
        <v>100</v>
      </c>
      <c r="M45" s="499"/>
      <c r="N45" s="472">
        <f>N43-N41</f>
        <v>381</v>
      </c>
      <c r="O45" s="475">
        <f>O43-O41</f>
        <v>432</v>
      </c>
      <c r="P45" s="472">
        <f>P43-P41</f>
        <v>660</v>
      </c>
    </row>
    <row r="46" spans="1:16" ht="15.75" thickBot="1">
      <c r="A46" s="467" t="s">
        <v>590</v>
      </c>
      <c r="B46" s="468" t="s">
        <v>591</v>
      </c>
      <c r="C46" s="469" t="s">
        <v>517</v>
      </c>
      <c r="D46" s="472">
        <f t="shared" ref="D46:J46" si="7">D43-D37</f>
        <v>243</v>
      </c>
      <c r="E46" s="470">
        <f t="shared" si="7"/>
        <v>0</v>
      </c>
      <c r="F46" s="470">
        <f t="shared" si="7"/>
        <v>0</v>
      </c>
      <c r="G46" s="472">
        <f t="shared" si="7"/>
        <v>4</v>
      </c>
      <c r="H46" s="486">
        <f t="shared" si="7"/>
        <v>-52</v>
      </c>
      <c r="I46" s="472">
        <f t="shared" si="7"/>
        <v>22</v>
      </c>
      <c r="J46" s="475">
        <f t="shared" si="7"/>
        <v>26</v>
      </c>
      <c r="K46" s="495">
        <f>SUM(G46:J46)</f>
        <v>0</v>
      </c>
      <c r="L46" s="426" t="e">
        <f>(K46/F46)*100</f>
        <v>#DIV/0!</v>
      </c>
      <c r="M46" s="499"/>
      <c r="N46" s="472">
        <f>N43-N37</f>
        <v>-48</v>
      </c>
      <c r="O46" s="475">
        <f>O43-O37</f>
        <v>-26</v>
      </c>
      <c r="P46" s="472">
        <f>P43-P37</f>
        <v>0</v>
      </c>
    </row>
    <row r="47" spans="1:16" ht="15.75" thickBot="1">
      <c r="A47" s="500" t="s">
        <v>592</v>
      </c>
      <c r="B47" s="501" t="s">
        <v>551</v>
      </c>
      <c r="C47" s="502" t="s">
        <v>517</v>
      </c>
      <c r="D47" s="472">
        <f t="shared" ref="D47:J47" si="8">D46-D41</f>
        <v>-3869</v>
      </c>
      <c r="E47" s="470">
        <f t="shared" si="8"/>
        <v>-4179</v>
      </c>
      <c r="F47" s="470">
        <f t="shared" si="8"/>
        <v>-4433</v>
      </c>
      <c r="G47" s="472">
        <f t="shared" si="8"/>
        <v>-1034</v>
      </c>
      <c r="H47" s="486">
        <f t="shared" si="8"/>
        <v>-1223</v>
      </c>
      <c r="I47" s="472">
        <f t="shared" si="8"/>
        <v>-1077</v>
      </c>
      <c r="J47" s="475">
        <f t="shared" si="8"/>
        <v>-1099</v>
      </c>
      <c r="K47" s="495">
        <f>SUM(G47:J47)</f>
        <v>-4433</v>
      </c>
      <c r="L47" s="474">
        <f>(K47/F47)*100</f>
        <v>100</v>
      </c>
      <c r="M47" s="499"/>
      <c r="N47" s="472">
        <f>N46-N41</f>
        <v>-2257</v>
      </c>
      <c r="O47" s="475">
        <f>O46-O41</f>
        <v>-3334</v>
      </c>
      <c r="P47" s="472">
        <f>P46-P41</f>
        <v>-4433</v>
      </c>
    </row>
    <row r="50" spans="1:11" ht="14.25">
      <c r="A50" s="503" t="s">
        <v>593</v>
      </c>
    </row>
    <row r="51" spans="1:11" ht="14.25">
      <c r="A51" s="504" t="s">
        <v>594</v>
      </c>
    </row>
    <row r="52" spans="1:11" ht="14.25">
      <c r="A52" s="508" t="s">
        <v>595</v>
      </c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6" spans="1:11">
      <c r="A56" s="519" t="s">
        <v>626</v>
      </c>
    </row>
    <row r="58" spans="1:11">
      <c r="A58" s="519" t="s">
        <v>629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A19" sqref="A19"/>
    </sheetView>
  </sheetViews>
  <sheetFormatPr defaultColWidth="8.7109375" defaultRowHeight="12.75"/>
  <cols>
    <col min="1" max="1" width="37.7109375" style="291" customWidth="1"/>
    <col min="2" max="2" width="13.5703125" style="290" hidden="1" customWidth="1"/>
    <col min="3" max="3" width="7.28515625" style="292" customWidth="1"/>
    <col min="4" max="5" width="11.5703125" style="290" customWidth="1"/>
    <col min="6" max="6" width="11.5703125" style="293" customWidth="1"/>
    <col min="7" max="7" width="11.42578125" style="293" customWidth="1"/>
    <col min="8" max="8" width="9.85546875" style="293" customWidth="1"/>
    <col min="9" max="9" width="9.140625" style="293" customWidth="1"/>
    <col min="10" max="10" width="9.28515625" style="293" customWidth="1"/>
    <col min="11" max="11" width="9.140625" style="293" customWidth="1"/>
    <col min="12" max="12" width="12" style="290" customWidth="1"/>
    <col min="13" max="13" width="8.7109375" style="290"/>
    <col min="14" max="14" width="11.85546875" style="290" customWidth="1"/>
    <col min="15" max="15" width="12.5703125" style="290" customWidth="1"/>
    <col min="16" max="16" width="11.85546875" style="290" customWidth="1"/>
    <col min="17" max="17" width="12" style="290" customWidth="1"/>
    <col min="18" max="16384" width="8.7109375" style="290"/>
  </cols>
  <sheetData>
    <row r="1" spans="1:17" ht="24" customHeight="1">
      <c r="A1" s="989"/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298"/>
      <c r="G4" s="296"/>
      <c r="H4" s="296"/>
    </row>
    <row r="5" spans="1:17">
      <c r="A5" s="299"/>
      <c r="G5" s="296"/>
      <c r="H5" s="296"/>
    </row>
    <row r="6" spans="1:17" ht="6" customHeight="1" thickBot="1">
      <c r="B6" s="300"/>
      <c r="C6" s="301"/>
      <c r="D6" s="300"/>
      <c r="G6" s="296"/>
      <c r="H6" s="296"/>
    </row>
    <row r="7" spans="1:17" ht="24.75" customHeight="1" thickBot="1">
      <c r="A7" s="302" t="s">
        <v>494</v>
      </c>
      <c r="B7" s="303"/>
      <c r="C7" s="304"/>
      <c r="D7" s="991" t="s">
        <v>633</v>
      </c>
      <c r="E7" s="992"/>
      <c r="F7" s="992"/>
      <c r="G7" s="992"/>
      <c r="H7" s="993"/>
      <c r="I7" s="993"/>
      <c r="J7" s="993"/>
      <c r="K7" s="993"/>
      <c r="L7" s="994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306"/>
      <c r="C9" s="997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0"/>
      <c r="I9" s="1000"/>
      <c r="J9" s="1001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996"/>
      <c r="B10" s="313" t="s">
        <v>505</v>
      </c>
      <c r="C10" s="998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325"/>
      <c r="C11" s="326"/>
      <c r="D11" s="327">
        <v>39</v>
      </c>
      <c r="E11" s="328">
        <v>38</v>
      </c>
      <c r="F11" s="328">
        <v>38</v>
      </c>
      <c r="G11" s="564">
        <v>39</v>
      </c>
      <c r="H11" s="563">
        <f t="shared" ref="H11:J12" si="0">N11</f>
        <v>38</v>
      </c>
      <c r="I11" s="563">
        <f t="shared" si="0"/>
        <v>38</v>
      </c>
      <c r="J11" s="562">
        <f t="shared" si="0"/>
        <v>38</v>
      </c>
      <c r="K11" s="333" t="s">
        <v>517</v>
      </c>
      <c r="L11" s="334" t="s">
        <v>517</v>
      </c>
      <c r="M11" s="298"/>
      <c r="N11" s="335">
        <v>38</v>
      </c>
      <c r="O11" s="336">
        <v>38</v>
      </c>
      <c r="P11" s="336">
        <v>38</v>
      </c>
    </row>
    <row r="12" spans="1:17" ht="13.5" thickBot="1">
      <c r="A12" s="337" t="s">
        <v>518</v>
      </c>
      <c r="B12" s="338"/>
      <c r="C12" s="339"/>
      <c r="D12" s="340">
        <v>36.92</v>
      </c>
      <c r="E12" s="341">
        <v>36.119999999999997</v>
      </c>
      <c r="F12" s="341">
        <v>36.07</v>
      </c>
      <c r="G12" s="561">
        <v>35</v>
      </c>
      <c r="H12" s="560">
        <f t="shared" si="0"/>
        <v>36.119999999999997</v>
      </c>
      <c r="I12" s="559">
        <f t="shared" si="0"/>
        <v>36.19</v>
      </c>
      <c r="J12" s="558">
        <f t="shared" si="0"/>
        <v>36.07</v>
      </c>
      <c r="K12" s="346"/>
      <c r="L12" s="347" t="s">
        <v>517</v>
      </c>
      <c r="M12" s="298"/>
      <c r="N12" s="348">
        <v>36.119999999999997</v>
      </c>
      <c r="O12" s="350">
        <v>36.19</v>
      </c>
      <c r="P12" s="350">
        <v>36.07</v>
      </c>
    </row>
    <row r="13" spans="1:17">
      <c r="A13" s="351" t="s">
        <v>519</v>
      </c>
      <c r="B13" s="352" t="s">
        <v>520</v>
      </c>
      <c r="C13" s="353" t="s">
        <v>521</v>
      </c>
      <c r="D13" s="354">
        <v>11695</v>
      </c>
      <c r="E13" s="355" t="s">
        <v>517</v>
      </c>
      <c r="F13" s="355" t="s">
        <v>517</v>
      </c>
      <c r="G13" s="356">
        <v>11783</v>
      </c>
      <c r="H13" s="357">
        <f t="shared" ref="H13:I17" si="1">N13</f>
        <v>11921</v>
      </c>
      <c r="I13" s="357">
        <f t="shared" si="1"/>
        <v>12134</v>
      </c>
      <c r="J13" s="424">
        <v>11370</v>
      </c>
      <c r="K13" s="360" t="s">
        <v>517</v>
      </c>
      <c r="L13" s="360" t="s">
        <v>517</v>
      </c>
      <c r="M13" s="298"/>
      <c r="N13" s="362">
        <v>11921</v>
      </c>
      <c r="O13" s="364">
        <v>12134</v>
      </c>
      <c r="P13" s="364">
        <v>11370</v>
      </c>
    </row>
    <row r="14" spans="1:17">
      <c r="A14" s="365" t="s">
        <v>522</v>
      </c>
      <c r="B14" s="366" t="s">
        <v>523</v>
      </c>
      <c r="C14" s="367" t="s">
        <v>524</v>
      </c>
      <c r="D14" s="354">
        <v>11269</v>
      </c>
      <c r="E14" s="368" t="s">
        <v>517</v>
      </c>
      <c r="F14" s="368" t="s">
        <v>517</v>
      </c>
      <c r="G14" s="356">
        <v>11368</v>
      </c>
      <c r="H14" s="369">
        <f t="shared" si="1"/>
        <v>11518</v>
      </c>
      <c r="I14" s="369">
        <f t="shared" si="1"/>
        <v>11615</v>
      </c>
      <c r="J14" s="377">
        <v>10866</v>
      </c>
      <c r="K14" s="360" t="s">
        <v>517</v>
      </c>
      <c r="L14" s="360" t="s">
        <v>517</v>
      </c>
      <c r="M14" s="298"/>
      <c r="N14" s="373">
        <v>11518</v>
      </c>
      <c r="O14" s="364">
        <v>11615</v>
      </c>
      <c r="P14" s="364">
        <v>10866</v>
      </c>
    </row>
    <row r="15" spans="1:17">
      <c r="A15" s="365" t="s">
        <v>528</v>
      </c>
      <c r="B15" s="366" t="s">
        <v>529</v>
      </c>
      <c r="C15" s="367" t="s">
        <v>530</v>
      </c>
      <c r="D15" s="354">
        <v>297</v>
      </c>
      <c r="E15" s="368" t="s">
        <v>517</v>
      </c>
      <c r="F15" s="368" t="s">
        <v>517</v>
      </c>
      <c r="G15" s="356">
        <v>274</v>
      </c>
      <c r="H15" s="369">
        <f t="shared" si="1"/>
        <v>198</v>
      </c>
      <c r="I15" s="369">
        <f t="shared" si="1"/>
        <v>277</v>
      </c>
      <c r="J15" s="377">
        <f>P15</f>
        <v>250</v>
      </c>
      <c r="K15" s="360" t="s">
        <v>517</v>
      </c>
      <c r="L15" s="360" t="s">
        <v>517</v>
      </c>
      <c r="M15" s="298"/>
      <c r="N15" s="373">
        <v>198</v>
      </c>
      <c r="O15" s="364">
        <v>277</v>
      </c>
      <c r="P15" s="364">
        <v>250</v>
      </c>
    </row>
    <row r="16" spans="1:17">
      <c r="A16" s="365" t="s">
        <v>531</v>
      </c>
      <c r="B16" s="366" t="s">
        <v>532</v>
      </c>
      <c r="C16" s="367" t="s">
        <v>517</v>
      </c>
      <c r="D16" s="354">
        <v>226</v>
      </c>
      <c r="E16" s="368" t="s">
        <v>517</v>
      </c>
      <c r="F16" s="368" t="s">
        <v>517</v>
      </c>
      <c r="G16" s="356">
        <v>2673</v>
      </c>
      <c r="H16" s="369">
        <f t="shared" si="1"/>
        <v>1703</v>
      </c>
      <c r="I16" s="369">
        <f t="shared" si="1"/>
        <v>1042</v>
      </c>
      <c r="J16" s="377">
        <f>P16</f>
        <v>48</v>
      </c>
      <c r="K16" s="360" t="s">
        <v>517</v>
      </c>
      <c r="L16" s="360" t="s">
        <v>517</v>
      </c>
      <c r="M16" s="298"/>
      <c r="N16" s="373">
        <v>1703</v>
      </c>
      <c r="O16" s="364">
        <v>1042</v>
      </c>
      <c r="P16" s="364">
        <v>48</v>
      </c>
    </row>
    <row r="17" spans="1:16" ht="13.5" thickBot="1">
      <c r="A17" s="378" t="s">
        <v>533</v>
      </c>
      <c r="B17" s="379" t="s">
        <v>534</v>
      </c>
      <c r="C17" s="380" t="s">
        <v>535</v>
      </c>
      <c r="D17" s="381">
        <v>3017</v>
      </c>
      <c r="E17" s="382" t="s">
        <v>517</v>
      </c>
      <c r="F17" s="382" t="s">
        <v>517</v>
      </c>
      <c r="G17" s="356">
        <v>4355</v>
      </c>
      <c r="H17" s="383">
        <f t="shared" si="1"/>
        <v>6155</v>
      </c>
      <c r="I17" s="414">
        <f t="shared" si="1"/>
        <v>5165</v>
      </c>
      <c r="J17" s="388">
        <f>P17</f>
        <v>3664</v>
      </c>
      <c r="K17" s="334" t="s">
        <v>517</v>
      </c>
      <c r="L17" s="334" t="s">
        <v>517</v>
      </c>
      <c r="M17" s="298"/>
      <c r="N17" s="387">
        <v>6155</v>
      </c>
      <c r="O17" s="389">
        <v>5165</v>
      </c>
      <c r="P17" s="389">
        <v>3664</v>
      </c>
    </row>
    <row r="18" spans="1:16" ht="13.5" thickBot="1">
      <c r="A18" s="390" t="s">
        <v>536</v>
      </c>
      <c r="B18" s="391"/>
      <c r="C18" s="392"/>
      <c r="D18" s="393">
        <f>D13-D14+D15+D16+D17</f>
        <v>3966</v>
      </c>
      <c r="E18" s="394" t="s">
        <v>517</v>
      </c>
      <c r="F18" s="394" t="s">
        <v>517</v>
      </c>
      <c r="G18" s="395">
        <f>G13-G14+G15+G16+G17</f>
        <v>7717</v>
      </c>
      <c r="H18" s="395">
        <f>H13-H14+H15+H16+H17</f>
        <v>8459</v>
      </c>
      <c r="I18" s="395">
        <f>I13-I14+I15+I16+I17</f>
        <v>7003</v>
      </c>
      <c r="J18" s="396">
        <f>J13-J14+J15+J16+J17</f>
        <v>4466</v>
      </c>
      <c r="K18" s="397" t="s">
        <v>517</v>
      </c>
      <c r="L18" s="397" t="s">
        <v>517</v>
      </c>
      <c r="M18" s="298"/>
      <c r="N18" s="398">
        <f>N13-N14+N15+N16+N17</f>
        <v>8459</v>
      </c>
      <c r="O18" s="398">
        <f>O13-O14+O15+O16+O17</f>
        <v>7003</v>
      </c>
      <c r="P18" s="398">
        <f>P13-P14+P15+P16+P17</f>
        <v>4466</v>
      </c>
    </row>
    <row r="19" spans="1:16">
      <c r="A19" s="378" t="s">
        <v>537</v>
      </c>
      <c r="B19" s="352" t="s">
        <v>538</v>
      </c>
      <c r="C19" s="399">
        <v>401</v>
      </c>
      <c r="D19" s="381">
        <v>508</v>
      </c>
      <c r="E19" s="355" t="s">
        <v>517</v>
      </c>
      <c r="F19" s="355" t="s">
        <v>517</v>
      </c>
      <c r="G19" s="400">
        <v>496</v>
      </c>
      <c r="H19" s="401">
        <f t="shared" ref="H19:J23" si="2">N19</f>
        <v>484</v>
      </c>
      <c r="I19" s="402">
        <f t="shared" si="2"/>
        <v>600</v>
      </c>
      <c r="J19" s="403">
        <f t="shared" si="2"/>
        <v>584</v>
      </c>
      <c r="K19" s="334" t="s">
        <v>517</v>
      </c>
      <c r="L19" s="334" t="s">
        <v>517</v>
      </c>
      <c r="M19" s="298"/>
      <c r="N19" s="404">
        <v>484</v>
      </c>
      <c r="O19" s="389">
        <v>600</v>
      </c>
      <c r="P19" s="389">
        <v>584</v>
      </c>
    </row>
    <row r="20" spans="1:16">
      <c r="A20" s="365" t="s">
        <v>539</v>
      </c>
      <c r="B20" s="366" t="s">
        <v>540</v>
      </c>
      <c r="C20" s="367" t="s">
        <v>541</v>
      </c>
      <c r="D20" s="354">
        <v>1058</v>
      </c>
      <c r="E20" s="368" t="s">
        <v>517</v>
      </c>
      <c r="F20" s="368" t="s">
        <v>517</v>
      </c>
      <c r="G20" s="406">
        <v>1090</v>
      </c>
      <c r="H20" s="369">
        <f t="shared" si="2"/>
        <v>1144</v>
      </c>
      <c r="I20" s="407">
        <f t="shared" si="2"/>
        <v>1008</v>
      </c>
      <c r="J20" s="408">
        <f t="shared" si="2"/>
        <v>1589</v>
      </c>
      <c r="K20" s="360" t="s">
        <v>517</v>
      </c>
      <c r="L20" s="360" t="s">
        <v>517</v>
      </c>
      <c r="M20" s="298"/>
      <c r="N20" s="373">
        <v>1144</v>
      </c>
      <c r="O20" s="364">
        <v>1008</v>
      </c>
      <c r="P20" s="364">
        <v>1589</v>
      </c>
    </row>
    <row r="21" spans="1:16">
      <c r="A21" s="365" t="s">
        <v>542</v>
      </c>
      <c r="B21" s="410" t="s">
        <v>543</v>
      </c>
      <c r="C21" s="367" t="s">
        <v>517</v>
      </c>
      <c r="D21" s="354">
        <v>0</v>
      </c>
      <c r="E21" s="368" t="s">
        <v>517</v>
      </c>
      <c r="F21" s="368" t="s">
        <v>517</v>
      </c>
      <c r="G21" s="406">
        <v>0</v>
      </c>
      <c r="H21" s="369">
        <f t="shared" si="2"/>
        <v>0</v>
      </c>
      <c r="I21" s="407">
        <f t="shared" si="2"/>
        <v>535</v>
      </c>
      <c r="J21" s="408">
        <f t="shared" si="2"/>
        <v>0</v>
      </c>
      <c r="K21" s="360" t="s">
        <v>517</v>
      </c>
      <c r="L21" s="360" t="s">
        <v>517</v>
      </c>
      <c r="M21" s="298"/>
      <c r="N21" s="373">
        <v>0</v>
      </c>
      <c r="O21" s="364">
        <v>535</v>
      </c>
      <c r="P21" s="364">
        <v>0</v>
      </c>
    </row>
    <row r="22" spans="1:16">
      <c r="A22" s="365" t="s">
        <v>544</v>
      </c>
      <c r="B22" s="410" t="s">
        <v>545</v>
      </c>
      <c r="C22" s="367" t="s">
        <v>517</v>
      </c>
      <c r="D22" s="354">
        <v>2388</v>
      </c>
      <c r="E22" s="368" t="s">
        <v>517</v>
      </c>
      <c r="F22" s="368" t="s">
        <v>517</v>
      </c>
      <c r="G22" s="406">
        <v>6118</v>
      </c>
      <c r="H22" s="369">
        <f t="shared" si="2"/>
        <v>6831</v>
      </c>
      <c r="I22" s="407">
        <f t="shared" si="2"/>
        <v>4859</v>
      </c>
      <c r="J22" s="408">
        <f t="shared" si="2"/>
        <v>2249</v>
      </c>
      <c r="K22" s="360" t="s">
        <v>517</v>
      </c>
      <c r="L22" s="360" t="s">
        <v>517</v>
      </c>
      <c r="M22" s="298"/>
      <c r="N22" s="373">
        <v>6831</v>
      </c>
      <c r="O22" s="364">
        <v>4859</v>
      </c>
      <c r="P22" s="364">
        <v>2249</v>
      </c>
    </row>
    <row r="23" spans="1:16" ht="13.5" thickBot="1">
      <c r="A23" s="337" t="s">
        <v>546</v>
      </c>
      <c r="B23" s="411" t="s">
        <v>547</v>
      </c>
      <c r="C23" s="412" t="s">
        <v>517</v>
      </c>
      <c r="D23" s="354">
        <v>0</v>
      </c>
      <c r="E23" s="382" t="s">
        <v>517</v>
      </c>
      <c r="F23" s="382" t="s">
        <v>517</v>
      </c>
      <c r="G23" s="413">
        <v>0</v>
      </c>
      <c r="H23" s="414">
        <f t="shared" si="2"/>
        <v>0</v>
      </c>
      <c r="I23" s="415">
        <f t="shared" si="2"/>
        <v>0</v>
      </c>
      <c r="J23" s="517">
        <f t="shared" si="2"/>
        <v>0</v>
      </c>
      <c r="K23" s="417" t="s">
        <v>517</v>
      </c>
      <c r="L23" s="417" t="s">
        <v>517</v>
      </c>
      <c r="M23" s="298"/>
      <c r="N23" s="464">
        <v>0</v>
      </c>
      <c r="O23" s="419"/>
      <c r="P23" s="419">
        <v>0</v>
      </c>
    </row>
    <row r="24" spans="1:16" ht="15">
      <c r="A24" s="351" t="s">
        <v>548</v>
      </c>
      <c r="B24" s="352" t="s">
        <v>549</v>
      </c>
      <c r="C24" s="420" t="s">
        <v>517</v>
      </c>
      <c r="D24" s="421">
        <v>17825</v>
      </c>
      <c r="E24" s="422">
        <v>18812</v>
      </c>
      <c r="F24" s="422">
        <v>19624</v>
      </c>
      <c r="G24" s="423">
        <v>4459</v>
      </c>
      <c r="H24" s="424">
        <f>N24-G24</f>
        <v>4474</v>
      </c>
      <c r="I24" s="424">
        <f t="shared" ref="I24:J28" si="3">O24-N24</f>
        <v>4348</v>
      </c>
      <c r="J24" s="424">
        <f t="shared" si="3"/>
        <v>6343</v>
      </c>
      <c r="K24" s="479">
        <f>SUM(G24:J24)</f>
        <v>19624</v>
      </c>
      <c r="L24" s="426">
        <f>(K24/F24)*100</f>
        <v>100</v>
      </c>
      <c r="M24" s="298"/>
      <c r="N24" s="362">
        <v>8933</v>
      </c>
      <c r="O24" s="516">
        <v>13281</v>
      </c>
      <c r="P24" s="429">
        <v>19624</v>
      </c>
    </row>
    <row r="25" spans="1:16" ht="15">
      <c r="A25" s="365" t="s">
        <v>550</v>
      </c>
      <c r="B25" s="366" t="s">
        <v>551</v>
      </c>
      <c r="C25" s="430" t="s">
        <v>517</v>
      </c>
      <c r="D25" s="354">
        <v>0</v>
      </c>
      <c r="E25" s="431"/>
      <c r="F25" s="431">
        <v>12</v>
      </c>
      <c r="G25" s="432"/>
      <c r="H25" s="433">
        <f>N25-G25</f>
        <v>0</v>
      </c>
      <c r="I25" s="433">
        <f t="shared" si="3"/>
        <v>0</v>
      </c>
      <c r="J25" s="433">
        <f t="shared" si="3"/>
        <v>12</v>
      </c>
      <c r="K25" s="482">
        <f>SUM(G25:J25)</f>
        <v>12</v>
      </c>
      <c r="L25" s="435">
        <f>(K25/F25)*100</f>
        <v>100</v>
      </c>
      <c r="M25" s="298"/>
      <c r="N25" s="373">
        <v>0</v>
      </c>
      <c r="O25" s="513">
        <v>0</v>
      </c>
      <c r="P25" s="436">
        <v>12</v>
      </c>
    </row>
    <row r="26" spans="1:16" ht="15.75" thickBot="1">
      <c r="A26" s="337" t="s">
        <v>552</v>
      </c>
      <c r="B26" s="437" t="s">
        <v>551</v>
      </c>
      <c r="C26" s="438">
        <v>672</v>
      </c>
      <c r="D26" s="439">
        <v>3400</v>
      </c>
      <c r="E26" s="440">
        <v>3400</v>
      </c>
      <c r="F26" s="440">
        <v>3388</v>
      </c>
      <c r="G26" s="441">
        <v>840</v>
      </c>
      <c r="H26" s="442">
        <f>N26-G26</f>
        <v>1140</v>
      </c>
      <c r="I26" s="442">
        <f t="shared" si="3"/>
        <v>580</v>
      </c>
      <c r="J26" s="442">
        <f t="shared" si="3"/>
        <v>828</v>
      </c>
      <c r="K26" s="484">
        <f>SUM(G26:J26)</f>
        <v>3388</v>
      </c>
      <c r="L26" s="445">
        <f>(K26/F26)*100</f>
        <v>100</v>
      </c>
      <c r="M26" s="298"/>
      <c r="N26" s="387">
        <v>1980</v>
      </c>
      <c r="O26" s="515">
        <v>2560</v>
      </c>
      <c r="P26" s="448">
        <v>3388</v>
      </c>
    </row>
    <row r="27" spans="1:16" ht="15">
      <c r="A27" s="351" t="s">
        <v>553</v>
      </c>
      <c r="B27" s="352" t="s">
        <v>554</v>
      </c>
      <c r="C27" s="449">
        <v>501</v>
      </c>
      <c r="D27" s="354">
        <v>2357</v>
      </c>
      <c r="E27" s="450">
        <v>800</v>
      </c>
      <c r="F27" s="450">
        <v>2578</v>
      </c>
      <c r="G27" s="451">
        <v>708</v>
      </c>
      <c r="H27" s="452">
        <f>N27-G27</f>
        <v>626</v>
      </c>
      <c r="I27" s="433">
        <f t="shared" si="3"/>
        <v>549</v>
      </c>
      <c r="J27" s="452">
        <f t="shared" si="3"/>
        <v>695</v>
      </c>
      <c r="K27" s="479">
        <f>SUM(G27:J27)</f>
        <v>2578</v>
      </c>
      <c r="L27" s="426">
        <f>(K27/F27)*100</f>
        <v>100</v>
      </c>
      <c r="M27" s="298"/>
      <c r="N27" s="404">
        <v>1334</v>
      </c>
      <c r="O27" s="514">
        <v>1883</v>
      </c>
      <c r="P27" s="454">
        <v>2578</v>
      </c>
    </row>
    <row r="28" spans="1:16" ht="15">
      <c r="A28" s="365" t="s">
        <v>555</v>
      </c>
      <c r="B28" s="366" t="s">
        <v>556</v>
      </c>
      <c r="C28" s="455">
        <v>502</v>
      </c>
      <c r="D28" s="354">
        <v>1139</v>
      </c>
      <c r="E28" s="431">
        <v>1200</v>
      </c>
      <c r="F28" s="431">
        <v>896</v>
      </c>
      <c r="G28" s="432">
        <v>299</v>
      </c>
      <c r="H28" s="452">
        <f>N28-G28</f>
        <v>202</v>
      </c>
      <c r="I28" s="433">
        <f t="shared" si="3"/>
        <v>69</v>
      </c>
      <c r="J28" s="452">
        <f t="shared" si="3"/>
        <v>326</v>
      </c>
      <c r="K28" s="482">
        <f>SUM(G28:J28)</f>
        <v>896</v>
      </c>
      <c r="L28" s="435">
        <f>(K28/F28)*100</f>
        <v>100</v>
      </c>
      <c r="M28" s="298"/>
      <c r="N28" s="373">
        <v>501</v>
      </c>
      <c r="O28" s="513">
        <v>570</v>
      </c>
      <c r="P28" s="436">
        <v>896</v>
      </c>
    </row>
    <row r="29" spans="1:16" ht="15">
      <c r="A29" s="365" t="s">
        <v>557</v>
      </c>
      <c r="B29" s="366" t="s">
        <v>558</v>
      </c>
      <c r="C29" s="455">
        <v>504</v>
      </c>
      <c r="D29" s="354">
        <v>0</v>
      </c>
      <c r="E29" s="431"/>
      <c r="F29" s="431"/>
      <c r="G29" s="432"/>
      <c r="H29" s="452"/>
      <c r="I29" s="433"/>
      <c r="J29" s="452"/>
      <c r="K29" s="482"/>
      <c r="L29" s="435"/>
      <c r="M29" s="298"/>
      <c r="N29" s="373"/>
      <c r="O29" s="513"/>
      <c r="P29" s="436"/>
    </row>
    <row r="30" spans="1:16" ht="15">
      <c r="A30" s="365" t="s">
        <v>559</v>
      </c>
      <c r="B30" s="366" t="s">
        <v>560</v>
      </c>
      <c r="C30" s="455">
        <v>511</v>
      </c>
      <c r="D30" s="354">
        <v>724</v>
      </c>
      <c r="E30" s="431">
        <v>600</v>
      </c>
      <c r="F30" s="431">
        <v>333</v>
      </c>
      <c r="G30" s="432">
        <v>21</v>
      </c>
      <c r="H30" s="452">
        <f>N30-G30</f>
        <v>127</v>
      </c>
      <c r="I30" s="433">
        <f t="shared" ref="I30:J33" si="4">O30-N30</f>
        <v>80</v>
      </c>
      <c r="J30" s="452">
        <f t="shared" si="4"/>
        <v>105</v>
      </c>
      <c r="K30" s="482">
        <f>SUM(G30:J30)</f>
        <v>333</v>
      </c>
      <c r="L30" s="435">
        <f>(K30/F30)*100</f>
        <v>100</v>
      </c>
      <c r="M30" s="298"/>
      <c r="N30" s="373">
        <v>148</v>
      </c>
      <c r="O30" s="513">
        <v>228</v>
      </c>
      <c r="P30" s="436">
        <v>333</v>
      </c>
    </row>
    <row r="31" spans="1:16" ht="15">
      <c r="A31" s="365" t="s">
        <v>561</v>
      </c>
      <c r="B31" s="366" t="s">
        <v>562</v>
      </c>
      <c r="C31" s="455">
        <v>518</v>
      </c>
      <c r="D31" s="354">
        <v>705</v>
      </c>
      <c r="E31" s="431">
        <v>500</v>
      </c>
      <c r="F31" s="431">
        <v>1001</v>
      </c>
      <c r="G31" s="432">
        <v>229</v>
      </c>
      <c r="H31" s="452">
        <f>N31-G31</f>
        <v>148</v>
      </c>
      <c r="I31" s="433">
        <f t="shared" si="4"/>
        <v>193</v>
      </c>
      <c r="J31" s="452">
        <f t="shared" si="4"/>
        <v>431</v>
      </c>
      <c r="K31" s="482">
        <f>SUM(G31:J31)</f>
        <v>1001</v>
      </c>
      <c r="L31" s="435">
        <f>(K31/F31)*100</f>
        <v>100</v>
      </c>
      <c r="M31" s="298"/>
      <c r="N31" s="373">
        <v>377</v>
      </c>
      <c r="O31" s="513">
        <v>570</v>
      </c>
      <c r="P31" s="436">
        <v>1001</v>
      </c>
    </row>
    <row r="32" spans="1:16" ht="15">
      <c r="A32" s="365" t="s">
        <v>563</v>
      </c>
      <c r="B32" s="457" t="s">
        <v>564</v>
      </c>
      <c r="C32" s="455">
        <v>521</v>
      </c>
      <c r="D32" s="354">
        <v>10615</v>
      </c>
      <c r="E32" s="431">
        <v>11068</v>
      </c>
      <c r="F32" s="431">
        <v>11846</v>
      </c>
      <c r="G32" s="432">
        <v>2702</v>
      </c>
      <c r="H32" s="452">
        <f>N32-G32</f>
        <v>2797</v>
      </c>
      <c r="I32" s="433">
        <f t="shared" si="4"/>
        <v>2657</v>
      </c>
      <c r="J32" s="452">
        <f t="shared" si="4"/>
        <v>3690</v>
      </c>
      <c r="K32" s="482">
        <f>SUM(G32:J32)</f>
        <v>11846</v>
      </c>
      <c r="L32" s="435">
        <f>(K32/F32)*100</f>
        <v>100</v>
      </c>
      <c r="M32" s="298"/>
      <c r="N32" s="373">
        <v>5499</v>
      </c>
      <c r="O32" s="513">
        <v>8156</v>
      </c>
      <c r="P32" s="436">
        <v>11846</v>
      </c>
    </row>
    <row r="33" spans="1:16" ht="15">
      <c r="A33" s="365" t="s">
        <v>565</v>
      </c>
      <c r="B33" s="457" t="s">
        <v>566</v>
      </c>
      <c r="C33" s="455" t="s">
        <v>567</v>
      </c>
      <c r="D33" s="354">
        <v>3851</v>
      </c>
      <c r="E33" s="431">
        <v>4294</v>
      </c>
      <c r="F33" s="431">
        <v>4340</v>
      </c>
      <c r="G33" s="432">
        <v>980</v>
      </c>
      <c r="H33" s="452">
        <f>N33-G33</f>
        <v>1021</v>
      </c>
      <c r="I33" s="433">
        <f t="shared" si="4"/>
        <v>988</v>
      </c>
      <c r="J33" s="452">
        <f t="shared" si="4"/>
        <v>1351</v>
      </c>
      <c r="K33" s="482">
        <f>SUM(G33:J33)</f>
        <v>4340</v>
      </c>
      <c r="L33" s="435">
        <f>(K33/F33)*100</f>
        <v>100</v>
      </c>
      <c r="M33" s="298"/>
      <c r="N33" s="373">
        <v>2001</v>
      </c>
      <c r="O33" s="513">
        <v>2989</v>
      </c>
      <c r="P33" s="436">
        <v>4340</v>
      </c>
    </row>
    <row r="34" spans="1:16" ht="15">
      <c r="A34" s="365" t="s">
        <v>568</v>
      </c>
      <c r="B34" s="366" t="s">
        <v>569</v>
      </c>
      <c r="C34" s="455">
        <v>557</v>
      </c>
      <c r="D34" s="354">
        <v>0</v>
      </c>
      <c r="E34" s="431"/>
      <c r="F34" s="431"/>
      <c r="G34" s="432"/>
      <c r="H34" s="452"/>
      <c r="I34" s="433"/>
      <c r="J34" s="452"/>
      <c r="K34" s="482"/>
      <c r="L34" s="435"/>
      <c r="M34" s="298"/>
      <c r="N34" s="373"/>
      <c r="O34" s="513"/>
      <c r="P34" s="436"/>
    </row>
    <row r="35" spans="1:16" ht="15">
      <c r="A35" s="365" t="s">
        <v>570</v>
      </c>
      <c r="B35" s="366" t="s">
        <v>571</v>
      </c>
      <c r="C35" s="455">
        <v>551</v>
      </c>
      <c r="D35" s="354">
        <v>59</v>
      </c>
      <c r="E35" s="431"/>
      <c r="F35" s="431">
        <v>52</v>
      </c>
      <c r="G35" s="432">
        <v>12</v>
      </c>
      <c r="H35" s="452">
        <f>N35-G35</f>
        <v>12</v>
      </c>
      <c r="I35" s="433">
        <f>O35-N35</f>
        <v>12</v>
      </c>
      <c r="J35" s="452">
        <f>P35-O35</f>
        <v>16</v>
      </c>
      <c r="K35" s="482">
        <f>SUM(G35:J35)</f>
        <v>52</v>
      </c>
      <c r="L35" s="435">
        <f>(K35/F35)*100</f>
        <v>100</v>
      </c>
      <c r="M35" s="298"/>
      <c r="N35" s="373">
        <v>24</v>
      </c>
      <c r="O35" s="513">
        <v>36</v>
      </c>
      <c r="P35" s="436">
        <v>52</v>
      </c>
    </row>
    <row r="36" spans="1:16" ht="15.75" thickBot="1">
      <c r="A36" s="458" t="s">
        <v>572</v>
      </c>
      <c r="B36" s="459"/>
      <c r="C36" s="460" t="s">
        <v>573</v>
      </c>
      <c r="D36" s="461">
        <v>514</v>
      </c>
      <c r="E36" s="462">
        <v>350</v>
      </c>
      <c r="F36" s="462">
        <v>691</v>
      </c>
      <c r="G36" s="463">
        <v>117</v>
      </c>
      <c r="H36" s="452">
        <f>N36-G36</f>
        <v>149</v>
      </c>
      <c r="I36" s="433">
        <f>O36-N36</f>
        <v>85</v>
      </c>
      <c r="J36" s="452">
        <f>P36-O36</f>
        <v>340</v>
      </c>
      <c r="K36" s="484">
        <f>SUM(G36:J36)</f>
        <v>691</v>
      </c>
      <c r="L36" s="445">
        <f>(K36/F36)*100</f>
        <v>100</v>
      </c>
      <c r="M36" s="298"/>
      <c r="N36" s="464">
        <v>266</v>
      </c>
      <c r="O36" s="512">
        <v>351</v>
      </c>
      <c r="P36" s="466">
        <v>691</v>
      </c>
    </row>
    <row r="37" spans="1:16" ht="15.75" thickBot="1">
      <c r="A37" s="467" t="s">
        <v>574</v>
      </c>
      <c r="B37" s="468" t="s">
        <v>575</v>
      </c>
      <c r="C37" s="469"/>
      <c r="D37" s="470">
        <f t="shared" ref="D37:J37" si="5">SUM(D27:D36)</f>
        <v>19964</v>
      </c>
      <c r="E37" s="471">
        <f t="shared" si="5"/>
        <v>18812</v>
      </c>
      <c r="F37" s="471">
        <f t="shared" si="5"/>
        <v>21737</v>
      </c>
      <c r="G37" s="472">
        <f t="shared" si="5"/>
        <v>5068</v>
      </c>
      <c r="H37" s="472">
        <f t="shared" si="5"/>
        <v>5082</v>
      </c>
      <c r="I37" s="472">
        <f t="shared" si="5"/>
        <v>4633</v>
      </c>
      <c r="J37" s="472">
        <f t="shared" si="5"/>
        <v>6954</v>
      </c>
      <c r="K37" s="472">
        <f>SUM(G37:J37)</f>
        <v>21737</v>
      </c>
      <c r="L37" s="474">
        <f>(K37/F37)*100</f>
        <v>100</v>
      </c>
      <c r="M37" s="298"/>
      <c r="N37" s="472">
        <f>SUM(N27:N36)</f>
        <v>10150</v>
      </c>
      <c r="O37" s="475">
        <f>SUM(O27:O36)</f>
        <v>14783</v>
      </c>
      <c r="P37" s="472">
        <f>SUM(P27:P36)</f>
        <v>21737</v>
      </c>
    </row>
    <row r="38" spans="1:16" ht="15">
      <c r="A38" s="476" t="s">
        <v>576</v>
      </c>
      <c r="B38" s="352" t="s">
        <v>577</v>
      </c>
      <c r="C38" s="449">
        <v>601</v>
      </c>
      <c r="D38" s="477">
        <v>1870</v>
      </c>
      <c r="E38" s="450"/>
      <c r="F38" s="450">
        <v>1878</v>
      </c>
      <c r="G38" s="423">
        <v>535</v>
      </c>
      <c r="H38" s="452">
        <f>N38-G38</f>
        <v>553</v>
      </c>
      <c r="I38" s="433">
        <f>O38-N38</f>
        <v>221</v>
      </c>
      <c r="J38" s="452">
        <f>P38-O38</f>
        <v>569</v>
      </c>
      <c r="K38" s="479">
        <f>SUM(G38:J38)</f>
        <v>1878</v>
      </c>
      <c r="L38" s="426">
        <f>(K38/F38)*100</f>
        <v>100</v>
      </c>
      <c r="M38" s="298"/>
      <c r="N38" s="404">
        <v>1088</v>
      </c>
      <c r="O38" s="514">
        <v>1309</v>
      </c>
      <c r="P38" s="454">
        <v>1878</v>
      </c>
    </row>
    <row r="39" spans="1:16" ht="15">
      <c r="A39" s="481" t="s">
        <v>578</v>
      </c>
      <c r="B39" s="366" t="s">
        <v>579</v>
      </c>
      <c r="C39" s="455">
        <v>602</v>
      </c>
      <c r="D39" s="354">
        <v>88</v>
      </c>
      <c r="E39" s="431"/>
      <c r="F39" s="431">
        <v>83</v>
      </c>
      <c r="G39" s="432"/>
      <c r="H39" s="452">
        <f>N39-G39</f>
        <v>37</v>
      </c>
      <c r="I39" s="433">
        <f>O39-N39</f>
        <v>0</v>
      </c>
      <c r="J39" s="452">
        <f>P39-O39</f>
        <v>46</v>
      </c>
      <c r="K39" s="482">
        <f>SUM(G39:J39)</f>
        <v>83</v>
      </c>
      <c r="L39" s="435">
        <f>(K39/F39)*100</f>
        <v>100</v>
      </c>
      <c r="M39" s="298"/>
      <c r="N39" s="373">
        <v>37</v>
      </c>
      <c r="O39" s="513">
        <v>37</v>
      </c>
      <c r="P39" s="436">
        <v>83</v>
      </c>
    </row>
    <row r="40" spans="1:16" ht="15">
      <c r="A40" s="481" t="s">
        <v>580</v>
      </c>
      <c r="B40" s="366" t="s">
        <v>581</v>
      </c>
      <c r="C40" s="455">
        <v>604</v>
      </c>
      <c r="D40" s="354">
        <v>0</v>
      </c>
      <c r="E40" s="431"/>
      <c r="F40" s="431"/>
      <c r="G40" s="432"/>
      <c r="H40" s="452"/>
      <c r="I40" s="433"/>
      <c r="J40" s="452"/>
      <c r="K40" s="482"/>
      <c r="L40" s="435"/>
      <c r="M40" s="298"/>
      <c r="N40" s="373"/>
      <c r="O40" s="513"/>
      <c r="P40" s="436"/>
    </row>
    <row r="41" spans="1:16" ht="15">
      <c r="A41" s="481" t="s">
        <v>582</v>
      </c>
      <c r="B41" s="366" t="s">
        <v>583</v>
      </c>
      <c r="C41" s="455" t="s">
        <v>584</v>
      </c>
      <c r="D41" s="354">
        <v>17825</v>
      </c>
      <c r="E41" s="431">
        <v>18812</v>
      </c>
      <c r="F41" s="431">
        <v>19624</v>
      </c>
      <c r="G41" s="432">
        <v>4459</v>
      </c>
      <c r="H41" s="452">
        <f>N41-G41</f>
        <v>4474</v>
      </c>
      <c r="I41" s="433">
        <f>O41-N41</f>
        <v>4348</v>
      </c>
      <c r="J41" s="452">
        <f>P41-O41</f>
        <v>6343</v>
      </c>
      <c r="K41" s="482">
        <f>SUM(G41:J41)</f>
        <v>19624</v>
      </c>
      <c r="L41" s="435">
        <f>(K41/F41)*100</f>
        <v>100</v>
      </c>
      <c r="M41" s="298"/>
      <c r="N41" s="373">
        <v>8933</v>
      </c>
      <c r="O41" s="513">
        <v>13281</v>
      </c>
      <c r="P41" s="436">
        <v>19624</v>
      </c>
    </row>
    <row r="42" spans="1:16" ht="15.75" thickBot="1">
      <c r="A42" s="483" t="s">
        <v>585</v>
      </c>
      <c r="B42" s="459"/>
      <c r="C42" s="460" t="s">
        <v>586</v>
      </c>
      <c r="D42" s="381">
        <v>194</v>
      </c>
      <c r="E42" s="462"/>
      <c r="F42" s="462">
        <v>195</v>
      </c>
      <c r="G42" s="463">
        <v>74</v>
      </c>
      <c r="H42" s="452">
        <f>N42-G42</f>
        <v>18</v>
      </c>
      <c r="I42" s="433">
        <f>O42-N42</f>
        <v>64</v>
      </c>
      <c r="J42" s="452">
        <f>P42-O42</f>
        <v>39</v>
      </c>
      <c r="K42" s="484">
        <f>SUM(G42:J42)</f>
        <v>195</v>
      </c>
      <c r="L42" s="485">
        <f>(K42/F42)*100</f>
        <v>100</v>
      </c>
      <c r="M42" s="298"/>
      <c r="N42" s="464">
        <v>92</v>
      </c>
      <c r="O42" s="512">
        <v>156</v>
      </c>
      <c r="P42" s="466">
        <v>195</v>
      </c>
    </row>
    <row r="43" spans="1:16" ht="15.75" thickBot="1">
      <c r="A43" s="467" t="s">
        <v>587</v>
      </c>
      <c r="B43" s="468" t="s">
        <v>588</v>
      </c>
      <c r="C43" s="469" t="s">
        <v>517</v>
      </c>
      <c r="D43" s="470">
        <f t="shared" ref="D43:J43" si="6">SUM(D38:D42)</f>
        <v>19977</v>
      </c>
      <c r="E43" s="471">
        <f t="shared" si="6"/>
        <v>18812</v>
      </c>
      <c r="F43" s="471">
        <f t="shared" si="6"/>
        <v>21780</v>
      </c>
      <c r="G43" s="472">
        <f t="shared" si="6"/>
        <v>5068</v>
      </c>
      <c r="H43" s="486">
        <f t="shared" si="6"/>
        <v>5082</v>
      </c>
      <c r="I43" s="472">
        <f t="shared" si="6"/>
        <v>4633</v>
      </c>
      <c r="J43" s="487">
        <f t="shared" si="6"/>
        <v>6997</v>
      </c>
      <c r="K43" s="472">
        <f>SUM(G43:J43)</f>
        <v>21780</v>
      </c>
      <c r="L43" s="474">
        <f>(K43/F43)*100</f>
        <v>100</v>
      </c>
      <c r="M43" s="298"/>
      <c r="N43" s="472">
        <f>SUM(N38:N42)</f>
        <v>10150</v>
      </c>
      <c r="O43" s="475">
        <f>SUM(O38:O42)</f>
        <v>14783</v>
      </c>
      <c r="P43" s="472">
        <f>SUM(P38:P42)</f>
        <v>21780</v>
      </c>
    </row>
    <row r="44" spans="1:16" ht="5.25" customHeight="1" thickBot="1">
      <c r="A44" s="483"/>
      <c r="B44" s="488"/>
      <c r="C44" s="489"/>
      <c r="D44" s="490"/>
      <c r="E44" s="491"/>
      <c r="F44" s="491"/>
      <c r="G44" s="492"/>
      <c r="H44" s="493"/>
      <c r="I44" s="494"/>
      <c r="J44" s="493"/>
      <c r="K44" s="495"/>
      <c r="L44" s="426"/>
      <c r="M44" s="298"/>
      <c r="N44" s="496"/>
      <c r="O44" s="497"/>
      <c r="P44" s="497"/>
    </row>
    <row r="45" spans="1:16" ht="15.75" thickBot="1">
      <c r="A45" s="498" t="s">
        <v>589</v>
      </c>
      <c r="B45" s="468" t="s">
        <v>551</v>
      </c>
      <c r="C45" s="469" t="s">
        <v>517</v>
      </c>
      <c r="D45" s="472">
        <f t="shared" ref="D45:J45" si="7">D43-D41</f>
        <v>2152</v>
      </c>
      <c r="E45" s="470">
        <f t="shared" si="7"/>
        <v>0</v>
      </c>
      <c r="F45" s="470">
        <f t="shared" si="7"/>
        <v>2156</v>
      </c>
      <c r="G45" s="472">
        <f t="shared" si="7"/>
        <v>609</v>
      </c>
      <c r="H45" s="486">
        <f t="shared" si="7"/>
        <v>608</v>
      </c>
      <c r="I45" s="472">
        <f t="shared" si="7"/>
        <v>285</v>
      </c>
      <c r="J45" s="475">
        <f t="shared" si="7"/>
        <v>654</v>
      </c>
      <c r="K45" s="495">
        <f>SUM(G45:J45)</f>
        <v>2156</v>
      </c>
      <c r="L45" s="426">
        <f>(K45/F45)*100</f>
        <v>100</v>
      </c>
      <c r="M45" s="298"/>
      <c r="N45" s="472">
        <f>N43-N41</f>
        <v>1217</v>
      </c>
      <c r="O45" s="475">
        <f>O43-O41</f>
        <v>1502</v>
      </c>
      <c r="P45" s="472">
        <f>P43-P41</f>
        <v>2156</v>
      </c>
    </row>
    <row r="46" spans="1:16" ht="15.75" thickBot="1">
      <c r="A46" s="467" t="s">
        <v>590</v>
      </c>
      <c r="B46" s="468" t="s">
        <v>591</v>
      </c>
      <c r="C46" s="469" t="s">
        <v>517</v>
      </c>
      <c r="D46" s="472">
        <f t="shared" ref="D46:J46" si="8">D43-D37</f>
        <v>13</v>
      </c>
      <c r="E46" s="470">
        <f t="shared" si="8"/>
        <v>0</v>
      </c>
      <c r="F46" s="470">
        <f t="shared" si="8"/>
        <v>43</v>
      </c>
      <c r="G46" s="472">
        <f t="shared" si="8"/>
        <v>0</v>
      </c>
      <c r="H46" s="486">
        <f t="shared" si="8"/>
        <v>0</v>
      </c>
      <c r="I46" s="472">
        <f t="shared" si="8"/>
        <v>0</v>
      </c>
      <c r="J46" s="475">
        <f t="shared" si="8"/>
        <v>43</v>
      </c>
      <c r="K46" s="495">
        <f>SUM(G46:J46)</f>
        <v>43</v>
      </c>
      <c r="L46" s="426">
        <f>(K46/F46)*100</f>
        <v>100</v>
      </c>
      <c r="M46" s="499"/>
      <c r="N46" s="472">
        <f>N43-N37</f>
        <v>0</v>
      </c>
      <c r="O46" s="475">
        <f>O43-O37</f>
        <v>0</v>
      </c>
      <c r="P46" s="472">
        <f>P43-P37</f>
        <v>43</v>
      </c>
    </row>
    <row r="47" spans="1:16" ht="15.75" thickBot="1">
      <c r="A47" s="500" t="s">
        <v>592</v>
      </c>
      <c r="B47" s="501" t="s">
        <v>551</v>
      </c>
      <c r="C47" s="502" t="s">
        <v>517</v>
      </c>
      <c r="D47" s="472">
        <f t="shared" ref="D47:J47" si="9">D46-D41</f>
        <v>-17812</v>
      </c>
      <c r="E47" s="470">
        <f t="shared" si="9"/>
        <v>-18812</v>
      </c>
      <c r="F47" s="470">
        <f t="shared" si="9"/>
        <v>-19581</v>
      </c>
      <c r="G47" s="472">
        <f t="shared" si="9"/>
        <v>-4459</v>
      </c>
      <c r="H47" s="486">
        <f t="shared" si="9"/>
        <v>-4474</v>
      </c>
      <c r="I47" s="472">
        <f t="shared" si="9"/>
        <v>-4348</v>
      </c>
      <c r="J47" s="475">
        <f t="shared" si="9"/>
        <v>-6300</v>
      </c>
      <c r="K47" s="495">
        <f>SUM(G47:J47)</f>
        <v>-19581</v>
      </c>
      <c r="L47" s="474">
        <f>(K47/F47)*100</f>
        <v>100</v>
      </c>
      <c r="M47" s="298"/>
      <c r="N47" s="472">
        <f>N46-N41</f>
        <v>-8933</v>
      </c>
      <c r="O47" s="475">
        <f>O46-O41</f>
        <v>-13281</v>
      </c>
      <c r="P47" s="472">
        <f>P46-P41</f>
        <v>-19581</v>
      </c>
    </row>
    <row r="50" spans="1:11" ht="14.25">
      <c r="A50" s="503" t="s">
        <v>593</v>
      </c>
    </row>
    <row r="51" spans="1:11" s="505" customFormat="1" ht="14.25">
      <c r="A51" s="504" t="s">
        <v>594</v>
      </c>
      <c r="C51" s="506"/>
      <c r="F51" s="507"/>
      <c r="G51" s="507"/>
      <c r="H51" s="507"/>
      <c r="I51" s="507"/>
      <c r="J51" s="507"/>
      <c r="K51" s="507"/>
    </row>
    <row r="52" spans="1:11" s="505" customFormat="1" ht="14.25">
      <c r="A52" s="508" t="s">
        <v>595</v>
      </c>
      <c r="C52" s="506"/>
      <c r="F52" s="507"/>
      <c r="G52" s="507"/>
      <c r="H52" s="507"/>
      <c r="I52" s="507"/>
      <c r="J52" s="507"/>
      <c r="K52" s="507"/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6" spans="1:11">
      <c r="A56" s="291" t="s">
        <v>632</v>
      </c>
    </row>
    <row r="58" spans="1:11">
      <c r="A58" s="291" t="s">
        <v>631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A4" zoomScaleNormal="100" workbookViewId="0">
      <selection activeCell="G28" sqref="G28"/>
    </sheetView>
  </sheetViews>
  <sheetFormatPr defaultColWidth="8.7109375" defaultRowHeight="12.75"/>
  <cols>
    <col min="1" max="1" width="37.7109375" style="519" customWidth="1"/>
    <col min="2" max="2" width="13.5703125" style="505" hidden="1" customWidth="1"/>
    <col min="3" max="3" width="7.28515625" style="506" customWidth="1"/>
    <col min="4" max="5" width="11.5703125" style="505" customWidth="1"/>
    <col min="6" max="6" width="11.5703125" style="507" customWidth="1"/>
    <col min="7" max="7" width="11.42578125" style="507" customWidth="1"/>
    <col min="8" max="8" width="9.85546875" style="507" customWidth="1"/>
    <col min="9" max="9" width="9.140625" style="507" customWidth="1"/>
    <col min="10" max="10" width="9.28515625" style="507" customWidth="1"/>
    <col min="11" max="11" width="9.140625" style="507" customWidth="1"/>
    <col min="12" max="12" width="12" style="505" customWidth="1"/>
    <col min="13" max="13" width="8.7109375" style="505"/>
    <col min="14" max="14" width="11.85546875" style="505" customWidth="1"/>
    <col min="15" max="15" width="12.5703125" style="505" customWidth="1"/>
    <col min="16" max="16" width="11.85546875" style="505" customWidth="1"/>
    <col min="17" max="17" width="12" style="505" customWidth="1"/>
    <col min="18" max="16384" width="8.7109375" style="505"/>
  </cols>
  <sheetData>
    <row r="1" spans="1:17" ht="24" customHeight="1">
      <c r="A1" s="989"/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289"/>
    </row>
    <row r="2" spans="1:17">
      <c r="P2" s="294"/>
    </row>
    <row r="3" spans="1:17" ht="18.75">
      <c r="A3" s="295" t="s">
        <v>637</v>
      </c>
      <c r="G3" s="296"/>
      <c r="H3" s="296"/>
    </row>
    <row r="4" spans="1:17" ht="21.75" customHeight="1">
      <c r="A4" s="297"/>
      <c r="B4" s="499"/>
      <c r="G4" s="296"/>
      <c r="H4" s="296"/>
    </row>
    <row r="5" spans="1:17">
      <c r="A5" s="299"/>
      <c r="G5" s="296"/>
      <c r="H5" s="296"/>
    </row>
    <row r="6" spans="1:17" ht="6" customHeight="1" thickBot="1">
      <c r="B6" s="555"/>
      <c r="C6" s="556"/>
      <c r="D6" s="555"/>
      <c r="G6" s="296"/>
      <c r="H6" s="296"/>
    </row>
    <row r="7" spans="1:17" ht="24.75" customHeight="1" thickBot="1">
      <c r="A7" s="735" t="s">
        <v>494</v>
      </c>
      <c r="B7" s="303"/>
      <c r="C7" s="303"/>
      <c r="D7" s="1024" t="s">
        <v>636</v>
      </c>
      <c r="E7" s="1025"/>
      <c r="F7" s="1025"/>
      <c r="G7" s="1025"/>
      <c r="H7" s="1026"/>
      <c r="I7" s="1026"/>
      <c r="J7" s="1026"/>
      <c r="K7" s="1026"/>
      <c r="L7" s="1027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553"/>
      <c r="C9" s="1006" t="s">
        <v>497</v>
      </c>
      <c r="D9" s="307" t="s">
        <v>7</v>
      </c>
      <c r="E9" s="976" t="s">
        <v>498</v>
      </c>
      <c r="F9" s="975" t="s">
        <v>499</v>
      </c>
      <c r="G9" s="999" t="s">
        <v>500</v>
      </c>
      <c r="H9" s="1003"/>
      <c r="I9" s="1003"/>
      <c r="J9" s="1004"/>
      <c r="K9" s="976" t="s">
        <v>501</v>
      </c>
      <c r="L9" s="975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1005"/>
      <c r="B10" s="552" t="s">
        <v>505</v>
      </c>
      <c r="C10" s="1007"/>
      <c r="D10" s="314" t="s">
        <v>506</v>
      </c>
      <c r="E10" s="974">
        <v>2017</v>
      </c>
      <c r="F10" s="973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974" t="s">
        <v>511</v>
      </c>
      <c r="L10" s="973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551"/>
      <c r="C11" s="550"/>
      <c r="D11" s="327">
        <v>31</v>
      </c>
      <c r="E11" s="972">
        <v>33</v>
      </c>
      <c r="F11" s="972">
        <v>33</v>
      </c>
      <c r="G11" s="329">
        <v>33</v>
      </c>
      <c r="H11" s="330">
        <f t="shared" ref="H11:J17" si="0">N11</f>
        <v>33</v>
      </c>
      <c r="I11" s="330">
        <f t="shared" si="0"/>
        <v>33</v>
      </c>
      <c r="J11" s="331">
        <f t="shared" si="0"/>
        <v>33</v>
      </c>
      <c r="K11" s="971" t="s">
        <v>517</v>
      </c>
      <c r="L11" s="960" t="s">
        <v>517</v>
      </c>
      <c r="M11" s="499"/>
      <c r="N11" s="335">
        <v>33</v>
      </c>
      <c r="O11" s="336">
        <v>33</v>
      </c>
      <c r="P11" s="336">
        <v>33</v>
      </c>
    </row>
    <row r="12" spans="1:17" ht="13.5" thickBot="1">
      <c r="A12" s="337" t="s">
        <v>518</v>
      </c>
      <c r="B12" s="549"/>
      <c r="C12" s="548"/>
      <c r="D12" s="340">
        <v>30.52</v>
      </c>
      <c r="E12" s="970">
        <v>31</v>
      </c>
      <c r="F12" s="970">
        <v>31.78</v>
      </c>
      <c r="G12" s="342">
        <v>31</v>
      </c>
      <c r="H12" s="343">
        <f t="shared" si="0"/>
        <v>31.57</v>
      </c>
      <c r="I12" s="518">
        <f t="shared" si="0"/>
        <v>31.52</v>
      </c>
      <c r="J12" s="349">
        <f t="shared" si="0"/>
        <v>31.78</v>
      </c>
      <c r="K12" s="969"/>
      <c r="L12" s="968" t="s">
        <v>517</v>
      </c>
      <c r="M12" s="499"/>
      <c r="N12" s="348">
        <v>31.57</v>
      </c>
      <c r="O12" s="350">
        <v>31.52</v>
      </c>
      <c r="P12" s="350">
        <v>31.78</v>
      </c>
    </row>
    <row r="13" spans="1:17">
      <c r="A13" s="351" t="s">
        <v>519</v>
      </c>
      <c r="B13" s="529" t="s">
        <v>520</v>
      </c>
      <c r="C13" s="547" t="s">
        <v>521</v>
      </c>
      <c r="D13" s="354">
        <v>8364</v>
      </c>
      <c r="E13" s="961" t="s">
        <v>517</v>
      </c>
      <c r="F13" s="961" t="s">
        <v>517</v>
      </c>
      <c r="G13" s="356">
        <v>8425</v>
      </c>
      <c r="H13" s="546">
        <f t="shared" si="0"/>
        <v>8413</v>
      </c>
      <c r="I13" s="546">
        <f t="shared" si="0"/>
        <v>8469</v>
      </c>
      <c r="J13" s="363">
        <f t="shared" si="0"/>
        <v>8625.9339999999993</v>
      </c>
      <c r="K13" s="958" t="s">
        <v>517</v>
      </c>
      <c r="L13" s="958" t="s">
        <v>517</v>
      </c>
      <c r="M13" s="499"/>
      <c r="N13" s="427">
        <v>8413</v>
      </c>
      <c r="O13" s="364">
        <v>8469</v>
      </c>
      <c r="P13" s="364">
        <v>8625.9339999999993</v>
      </c>
    </row>
    <row r="14" spans="1:17">
      <c r="A14" s="365" t="s">
        <v>522</v>
      </c>
      <c r="B14" s="410" t="s">
        <v>523</v>
      </c>
      <c r="C14" s="538" t="s">
        <v>524</v>
      </c>
      <c r="D14" s="354">
        <v>7841</v>
      </c>
      <c r="E14" s="959" t="s">
        <v>517</v>
      </c>
      <c r="F14" s="959" t="s">
        <v>517</v>
      </c>
      <c r="G14" s="356">
        <v>7913</v>
      </c>
      <c r="H14" s="537">
        <f t="shared" si="0"/>
        <v>7912</v>
      </c>
      <c r="I14" s="537">
        <f t="shared" si="0"/>
        <v>7978</v>
      </c>
      <c r="J14" s="374">
        <f t="shared" si="0"/>
        <v>8146</v>
      </c>
      <c r="K14" s="958" t="s">
        <v>517</v>
      </c>
      <c r="L14" s="958" t="s">
        <v>517</v>
      </c>
      <c r="M14" s="499"/>
      <c r="N14" s="376">
        <v>7912</v>
      </c>
      <c r="O14" s="364">
        <v>7978</v>
      </c>
      <c r="P14" s="364">
        <v>8146</v>
      </c>
    </row>
    <row r="15" spans="1:17">
      <c r="A15" s="365" t="s">
        <v>528</v>
      </c>
      <c r="B15" s="410" t="s">
        <v>529</v>
      </c>
      <c r="C15" s="538" t="s">
        <v>530</v>
      </c>
      <c r="D15" s="354">
        <v>90</v>
      </c>
      <c r="E15" s="959" t="s">
        <v>517</v>
      </c>
      <c r="F15" s="959" t="s">
        <v>517</v>
      </c>
      <c r="G15" s="356">
        <v>113</v>
      </c>
      <c r="H15" s="537">
        <f t="shared" si="0"/>
        <v>90</v>
      </c>
      <c r="I15" s="537">
        <f t="shared" si="0"/>
        <v>141</v>
      </c>
      <c r="J15" s="374">
        <f t="shared" si="0"/>
        <v>78.959000000000003</v>
      </c>
      <c r="K15" s="958" t="s">
        <v>517</v>
      </c>
      <c r="L15" s="958" t="s">
        <v>517</v>
      </c>
      <c r="M15" s="499"/>
      <c r="N15" s="376">
        <v>90</v>
      </c>
      <c r="O15" s="364">
        <v>141</v>
      </c>
      <c r="P15" s="364">
        <v>78.959000000000003</v>
      </c>
    </row>
    <row r="16" spans="1:17">
      <c r="A16" s="365" t="s">
        <v>531</v>
      </c>
      <c r="B16" s="410" t="s">
        <v>532</v>
      </c>
      <c r="C16" s="538" t="s">
        <v>517</v>
      </c>
      <c r="D16" s="354">
        <v>272</v>
      </c>
      <c r="E16" s="959" t="s">
        <v>517</v>
      </c>
      <c r="F16" s="959" t="s">
        <v>517</v>
      </c>
      <c r="G16" s="356">
        <v>2669</v>
      </c>
      <c r="H16" s="537">
        <f t="shared" si="0"/>
        <v>1601</v>
      </c>
      <c r="I16" s="537">
        <f t="shared" si="0"/>
        <v>1148</v>
      </c>
      <c r="J16" s="374">
        <f t="shared" si="0"/>
        <v>842.98</v>
      </c>
      <c r="K16" s="958" t="s">
        <v>517</v>
      </c>
      <c r="L16" s="958" t="s">
        <v>517</v>
      </c>
      <c r="M16" s="499"/>
      <c r="N16" s="376">
        <v>1601</v>
      </c>
      <c r="O16" s="364">
        <v>1148</v>
      </c>
      <c r="P16" s="364">
        <v>842.98</v>
      </c>
    </row>
    <row r="17" spans="1:16" ht="13.5" thickBot="1">
      <c r="A17" s="378" t="s">
        <v>533</v>
      </c>
      <c r="B17" s="379" t="s">
        <v>534</v>
      </c>
      <c r="C17" s="545" t="s">
        <v>535</v>
      </c>
      <c r="D17" s="381">
        <v>2014</v>
      </c>
      <c r="E17" s="957" t="s">
        <v>517</v>
      </c>
      <c r="F17" s="957" t="s">
        <v>517</v>
      </c>
      <c r="G17" s="356">
        <v>3176</v>
      </c>
      <c r="H17" s="544">
        <f t="shared" si="0"/>
        <v>4487</v>
      </c>
      <c r="I17" s="533">
        <f t="shared" si="0"/>
        <v>2888</v>
      </c>
      <c r="J17" s="543">
        <f t="shared" si="0"/>
        <v>2356.538</v>
      </c>
      <c r="K17" s="960" t="s">
        <v>517</v>
      </c>
      <c r="L17" s="960" t="s">
        <v>517</v>
      </c>
      <c r="M17" s="499"/>
      <c r="N17" s="446">
        <v>4487</v>
      </c>
      <c r="O17" s="389">
        <v>2888</v>
      </c>
      <c r="P17" s="389">
        <v>2356.538</v>
      </c>
    </row>
    <row r="18" spans="1:16" ht="13.5" thickBot="1">
      <c r="A18" s="967" t="s">
        <v>536</v>
      </c>
      <c r="B18" s="966"/>
      <c r="C18" s="965"/>
      <c r="D18" s="963">
        <f>D13-D14+D15+D16+D17</f>
        <v>2899</v>
      </c>
      <c r="E18" s="964" t="s">
        <v>517</v>
      </c>
      <c r="F18" s="964" t="s">
        <v>517</v>
      </c>
      <c r="G18" s="964">
        <f>G13-G14+G15+G16+G17</f>
        <v>6470</v>
      </c>
      <c r="H18" s="964">
        <f>H13-H14+H15+H16+H17</f>
        <v>6679</v>
      </c>
      <c r="I18" s="964">
        <f>I13-I14+I15+I16+I17</f>
        <v>4668</v>
      </c>
      <c r="J18" s="963">
        <f>J13-J14+J15+J16+J17</f>
        <v>3758.4109999999991</v>
      </c>
      <c r="K18" s="962" t="s">
        <v>517</v>
      </c>
      <c r="L18" s="962" t="s">
        <v>517</v>
      </c>
      <c r="M18" s="499"/>
      <c r="N18" s="398">
        <f>N13-N14+N15+N16+N17</f>
        <v>6679</v>
      </c>
      <c r="O18" s="398">
        <f>O13-O14+O15+O16+O17</f>
        <v>4668</v>
      </c>
      <c r="P18" s="398">
        <f>P13-P14+P15+P16+P17</f>
        <v>3758.4109999999991</v>
      </c>
    </row>
    <row r="19" spans="1:16">
      <c r="A19" s="378" t="s">
        <v>537</v>
      </c>
      <c r="B19" s="529" t="s">
        <v>538</v>
      </c>
      <c r="C19" s="542">
        <v>401</v>
      </c>
      <c r="D19" s="381">
        <v>523</v>
      </c>
      <c r="E19" s="961" t="s">
        <v>517</v>
      </c>
      <c r="F19" s="961" t="s">
        <v>517</v>
      </c>
      <c r="G19" s="400">
        <v>512</v>
      </c>
      <c r="H19" s="541">
        <f t="shared" ref="H19:J23" si="1">N19</f>
        <v>502</v>
      </c>
      <c r="I19" s="540">
        <f t="shared" si="1"/>
        <v>491</v>
      </c>
      <c r="J19" s="539">
        <f t="shared" si="1"/>
        <v>479.85399999999998</v>
      </c>
      <c r="K19" s="960" t="s">
        <v>517</v>
      </c>
      <c r="L19" s="960" t="s">
        <v>517</v>
      </c>
      <c r="M19" s="499"/>
      <c r="N19" s="528">
        <v>502</v>
      </c>
      <c r="O19" s="389">
        <v>491</v>
      </c>
      <c r="P19" s="389">
        <v>479.85399999999998</v>
      </c>
    </row>
    <row r="20" spans="1:16">
      <c r="A20" s="365" t="s">
        <v>539</v>
      </c>
      <c r="B20" s="410" t="s">
        <v>540</v>
      </c>
      <c r="C20" s="538" t="s">
        <v>541</v>
      </c>
      <c r="D20" s="354">
        <v>150</v>
      </c>
      <c r="E20" s="959" t="s">
        <v>517</v>
      </c>
      <c r="F20" s="959" t="s">
        <v>517</v>
      </c>
      <c r="G20" s="406">
        <v>531</v>
      </c>
      <c r="H20" s="537">
        <f t="shared" si="1"/>
        <v>667</v>
      </c>
      <c r="I20" s="536">
        <f t="shared" si="1"/>
        <v>456</v>
      </c>
      <c r="J20" s="535">
        <f t="shared" si="1"/>
        <v>390.26400000000001</v>
      </c>
      <c r="K20" s="958" t="s">
        <v>517</v>
      </c>
      <c r="L20" s="958" t="s">
        <v>517</v>
      </c>
      <c r="M20" s="499"/>
      <c r="N20" s="376">
        <v>667</v>
      </c>
      <c r="O20" s="364">
        <v>456</v>
      </c>
      <c r="P20" s="364">
        <v>390.26400000000001</v>
      </c>
    </row>
    <row r="21" spans="1:16">
      <c r="A21" s="365" t="s">
        <v>542</v>
      </c>
      <c r="B21" s="410" t="s">
        <v>543</v>
      </c>
      <c r="C21" s="538" t="s">
        <v>517</v>
      </c>
      <c r="D21" s="354">
        <v>0</v>
      </c>
      <c r="E21" s="959" t="s">
        <v>517</v>
      </c>
      <c r="F21" s="959" t="s">
        <v>517</v>
      </c>
      <c r="G21" s="406">
        <v>0</v>
      </c>
      <c r="H21" s="537">
        <f t="shared" si="1"/>
        <v>0</v>
      </c>
      <c r="I21" s="536">
        <f t="shared" si="1"/>
        <v>199</v>
      </c>
      <c r="J21" s="535">
        <f t="shared" si="1"/>
        <v>457.35300000000001</v>
      </c>
      <c r="K21" s="958" t="s">
        <v>517</v>
      </c>
      <c r="L21" s="958" t="s">
        <v>517</v>
      </c>
      <c r="M21" s="499"/>
      <c r="N21" s="376">
        <v>0</v>
      </c>
      <c r="O21" s="364">
        <v>199</v>
      </c>
      <c r="P21" s="364">
        <v>457.35300000000001</v>
      </c>
    </row>
    <row r="22" spans="1:16">
      <c r="A22" s="365" t="s">
        <v>544</v>
      </c>
      <c r="B22" s="410" t="s">
        <v>545</v>
      </c>
      <c r="C22" s="538" t="s">
        <v>517</v>
      </c>
      <c r="D22" s="354">
        <v>1996</v>
      </c>
      <c r="E22" s="959" t="s">
        <v>517</v>
      </c>
      <c r="F22" s="959" t="s">
        <v>517</v>
      </c>
      <c r="G22" s="406">
        <v>5196</v>
      </c>
      <c r="H22" s="537">
        <f t="shared" si="1"/>
        <v>5511</v>
      </c>
      <c r="I22" s="536">
        <f t="shared" si="1"/>
        <v>3522</v>
      </c>
      <c r="J22" s="535">
        <f t="shared" si="1"/>
        <v>2353.7530000000002</v>
      </c>
      <c r="K22" s="958" t="s">
        <v>517</v>
      </c>
      <c r="L22" s="958" t="s">
        <v>517</v>
      </c>
      <c r="M22" s="499"/>
      <c r="N22" s="376">
        <v>5511</v>
      </c>
      <c r="O22" s="364">
        <v>3522</v>
      </c>
      <c r="P22" s="364">
        <v>2353.7530000000002</v>
      </c>
    </row>
    <row r="23" spans="1:16" ht="13.5" thickBot="1">
      <c r="A23" s="337" t="s">
        <v>546</v>
      </c>
      <c r="B23" s="411" t="s">
        <v>547</v>
      </c>
      <c r="C23" s="534" t="s">
        <v>517</v>
      </c>
      <c r="D23" s="354">
        <v>0</v>
      </c>
      <c r="E23" s="957" t="s">
        <v>517</v>
      </c>
      <c r="F23" s="957" t="s">
        <v>517</v>
      </c>
      <c r="G23" s="413">
        <v>0</v>
      </c>
      <c r="H23" s="533">
        <f t="shared" si="1"/>
        <v>0</v>
      </c>
      <c r="I23" s="532">
        <f t="shared" si="1"/>
        <v>0</v>
      </c>
      <c r="J23" s="531">
        <f t="shared" si="1"/>
        <v>0</v>
      </c>
      <c r="K23" s="956" t="s">
        <v>517</v>
      </c>
      <c r="L23" s="956" t="s">
        <v>517</v>
      </c>
      <c r="M23" s="499"/>
      <c r="N23" s="418">
        <v>0</v>
      </c>
      <c r="O23" s="419">
        <v>0</v>
      </c>
      <c r="P23" s="419">
        <v>0</v>
      </c>
    </row>
    <row r="24" spans="1:16" ht="15">
      <c r="A24" s="351" t="s">
        <v>548</v>
      </c>
      <c r="B24" s="529" t="s">
        <v>549</v>
      </c>
      <c r="C24" s="420" t="s">
        <v>517</v>
      </c>
      <c r="D24" s="421">
        <v>15057</v>
      </c>
      <c r="E24" s="955">
        <v>15595</v>
      </c>
      <c r="F24" s="955">
        <v>16688</v>
      </c>
      <c r="G24" s="423">
        <v>3858</v>
      </c>
      <c r="H24" s="363">
        <f>N24-G24</f>
        <v>3855</v>
      </c>
      <c r="I24" s="363">
        <f>O24-N24</f>
        <v>4336</v>
      </c>
      <c r="J24" s="363">
        <f>P24-O24</f>
        <v>4639.1349999999984</v>
      </c>
      <c r="K24" s="951">
        <f>SUM(G24:J24)</f>
        <v>16688.134999999998</v>
      </c>
      <c r="L24" s="930">
        <f>(K24/F24)*100</f>
        <v>100.00080896452539</v>
      </c>
      <c r="M24" s="499"/>
      <c r="N24" s="427">
        <v>7713</v>
      </c>
      <c r="O24" s="516">
        <v>12049</v>
      </c>
      <c r="P24" s="429">
        <v>16688.134999999998</v>
      </c>
    </row>
    <row r="25" spans="1:16" ht="15">
      <c r="A25" s="365" t="s">
        <v>550</v>
      </c>
      <c r="B25" s="410" t="s">
        <v>551</v>
      </c>
      <c r="C25" s="430" t="s">
        <v>517</v>
      </c>
      <c r="D25" s="354"/>
      <c r="E25" s="950"/>
      <c r="F25" s="950"/>
      <c r="G25" s="432"/>
      <c r="H25" s="527"/>
      <c r="I25" s="527"/>
      <c r="J25" s="527"/>
      <c r="K25" s="949"/>
      <c r="L25" s="948"/>
      <c r="M25" s="499"/>
      <c r="N25" s="376"/>
      <c r="O25" s="513"/>
      <c r="P25" s="436"/>
    </row>
    <row r="26" spans="1:16" ht="15.75" thickBot="1">
      <c r="A26" s="337" t="s">
        <v>552</v>
      </c>
      <c r="B26" s="411" t="s">
        <v>551</v>
      </c>
      <c r="C26" s="438">
        <v>672</v>
      </c>
      <c r="D26" s="439">
        <v>3200</v>
      </c>
      <c r="E26" s="954">
        <v>3200</v>
      </c>
      <c r="F26" s="954">
        <v>3200</v>
      </c>
      <c r="G26" s="441">
        <v>780</v>
      </c>
      <c r="H26" s="530">
        <f>N26-G26</f>
        <v>586</v>
      </c>
      <c r="I26" s="530">
        <f t="shared" ref="I26:J28" si="2">O26-N26</f>
        <v>1132</v>
      </c>
      <c r="J26" s="530">
        <f t="shared" si="2"/>
        <v>702</v>
      </c>
      <c r="K26" s="946">
        <f>SUM(G26:J26)</f>
        <v>3200</v>
      </c>
      <c r="L26" s="953">
        <f>(K26/F26)*100</f>
        <v>100</v>
      </c>
      <c r="M26" s="499"/>
      <c r="N26" s="446">
        <v>1366</v>
      </c>
      <c r="O26" s="515">
        <v>2498</v>
      </c>
      <c r="P26" s="448">
        <v>3200</v>
      </c>
    </row>
    <row r="27" spans="1:16" ht="15">
      <c r="A27" s="351" t="s">
        <v>553</v>
      </c>
      <c r="B27" s="529" t="s">
        <v>554</v>
      </c>
      <c r="C27" s="420">
        <v>501</v>
      </c>
      <c r="D27" s="354">
        <v>1792</v>
      </c>
      <c r="E27" s="952">
        <v>1806</v>
      </c>
      <c r="F27" s="952">
        <v>1788</v>
      </c>
      <c r="G27" s="451">
        <v>442</v>
      </c>
      <c r="H27" s="526">
        <f>N27-G27</f>
        <v>552</v>
      </c>
      <c r="I27" s="527">
        <f t="shared" si="2"/>
        <v>306</v>
      </c>
      <c r="J27" s="526">
        <f t="shared" si="2"/>
        <v>487.66000000000008</v>
      </c>
      <c r="K27" s="951">
        <f>SUM(G27:J27)</f>
        <v>1787.66</v>
      </c>
      <c r="L27" s="930">
        <f>(K27/F27)*100</f>
        <v>99.980984340044742</v>
      </c>
      <c r="M27" s="499"/>
      <c r="N27" s="528">
        <v>994</v>
      </c>
      <c r="O27" s="514">
        <v>1300</v>
      </c>
      <c r="P27" s="454">
        <v>1787.66</v>
      </c>
    </row>
    <row r="28" spans="1:16" ht="15">
      <c r="A28" s="365" t="s">
        <v>555</v>
      </c>
      <c r="B28" s="410" t="s">
        <v>556</v>
      </c>
      <c r="C28" s="430">
        <v>502</v>
      </c>
      <c r="D28" s="354">
        <v>860</v>
      </c>
      <c r="E28" s="950">
        <v>943</v>
      </c>
      <c r="F28" s="950">
        <v>838</v>
      </c>
      <c r="G28" s="432">
        <v>261</v>
      </c>
      <c r="H28" s="526">
        <f>N28-G28</f>
        <v>219</v>
      </c>
      <c r="I28" s="527">
        <f t="shared" si="2"/>
        <v>100</v>
      </c>
      <c r="J28" s="526">
        <f t="shared" si="2"/>
        <v>257.89</v>
      </c>
      <c r="K28" s="949">
        <f>SUM(G28:J28)</f>
        <v>837.89</v>
      </c>
      <c r="L28" s="948">
        <f>(K28/F28)*100</f>
        <v>99.986873508353227</v>
      </c>
      <c r="M28" s="499"/>
      <c r="N28" s="376">
        <v>480</v>
      </c>
      <c r="O28" s="513">
        <v>580</v>
      </c>
      <c r="P28" s="436">
        <v>837.89</v>
      </c>
    </row>
    <row r="29" spans="1:16" ht="15">
      <c r="A29" s="365" t="s">
        <v>557</v>
      </c>
      <c r="B29" s="410" t="s">
        <v>558</v>
      </c>
      <c r="C29" s="430">
        <v>504</v>
      </c>
      <c r="D29" s="354"/>
      <c r="E29" s="950"/>
      <c r="F29" s="950"/>
      <c r="G29" s="432"/>
      <c r="H29" s="526"/>
      <c r="I29" s="527"/>
      <c r="J29" s="526"/>
      <c r="K29" s="949"/>
      <c r="L29" s="948"/>
      <c r="M29" s="499"/>
      <c r="N29" s="376"/>
      <c r="O29" s="513"/>
      <c r="P29" s="436"/>
    </row>
    <row r="30" spans="1:16" ht="15">
      <c r="A30" s="365" t="s">
        <v>559</v>
      </c>
      <c r="B30" s="410" t="s">
        <v>560</v>
      </c>
      <c r="C30" s="430">
        <v>511</v>
      </c>
      <c r="D30" s="354">
        <v>343</v>
      </c>
      <c r="E30" s="950">
        <v>462</v>
      </c>
      <c r="F30" s="950">
        <v>668</v>
      </c>
      <c r="G30" s="432">
        <v>19</v>
      </c>
      <c r="H30" s="526">
        <f>N30-G30</f>
        <v>21</v>
      </c>
      <c r="I30" s="527">
        <f t="shared" ref="I30:J33" si="3">O30-N30</f>
        <v>606</v>
      </c>
      <c r="J30" s="526">
        <f t="shared" si="3"/>
        <v>22.149999999999977</v>
      </c>
      <c r="K30" s="949">
        <f>SUM(G30:J30)</f>
        <v>668.15</v>
      </c>
      <c r="L30" s="948">
        <f>(K30/F30)*100</f>
        <v>100.02245508982035</v>
      </c>
      <c r="M30" s="499"/>
      <c r="N30" s="376">
        <v>40</v>
      </c>
      <c r="O30" s="513">
        <v>646</v>
      </c>
      <c r="P30" s="436">
        <v>668.15</v>
      </c>
    </row>
    <row r="31" spans="1:16" ht="15">
      <c r="A31" s="365" t="s">
        <v>561</v>
      </c>
      <c r="B31" s="410" t="s">
        <v>562</v>
      </c>
      <c r="C31" s="430">
        <v>518</v>
      </c>
      <c r="D31" s="354">
        <v>782</v>
      </c>
      <c r="E31" s="950">
        <v>1050</v>
      </c>
      <c r="F31" s="950">
        <v>949</v>
      </c>
      <c r="G31" s="432">
        <v>420</v>
      </c>
      <c r="H31" s="526">
        <f>N31-G31</f>
        <v>277</v>
      </c>
      <c r="I31" s="527">
        <f t="shared" si="3"/>
        <v>125</v>
      </c>
      <c r="J31" s="526">
        <f t="shared" si="3"/>
        <v>126.88</v>
      </c>
      <c r="K31" s="949">
        <f>SUM(G31:J31)</f>
        <v>948.88</v>
      </c>
      <c r="L31" s="948">
        <f>(K31/F31)*100</f>
        <v>99.987355110642781</v>
      </c>
      <c r="M31" s="499"/>
      <c r="N31" s="376">
        <v>697</v>
      </c>
      <c r="O31" s="513">
        <v>822</v>
      </c>
      <c r="P31" s="436">
        <v>948.88</v>
      </c>
    </row>
    <row r="32" spans="1:16" ht="15">
      <c r="A32" s="365" t="s">
        <v>563</v>
      </c>
      <c r="B32" s="457" t="s">
        <v>564</v>
      </c>
      <c r="C32" s="430">
        <v>521</v>
      </c>
      <c r="D32" s="354">
        <v>8976</v>
      </c>
      <c r="E32" s="950">
        <v>9091</v>
      </c>
      <c r="F32" s="950">
        <v>10198</v>
      </c>
      <c r="G32" s="432">
        <v>2343</v>
      </c>
      <c r="H32" s="526">
        <f>N32-G32</f>
        <v>2368</v>
      </c>
      <c r="I32" s="527">
        <f t="shared" si="3"/>
        <v>2457</v>
      </c>
      <c r="J32" s="526">
        <f t="shared" si="3"/>
        <v>3029.9799999999996</v>
      </c>
      <c r="K32" s="949">
        <f>SUM(G32:J32)</f>
        <v>10197.98</v>
      </c>
      <c r="L32" s="948">
        <f>(K32/F32)*100</f>
        <v>99.999803883114339</v>
      </c>
      <c r="M32" s="499"/>
      <c r="N32" s="376">
        <v>4711</v>
      </c>
      <c r="O32" s="513">
        <v>7168</v>
      </c>
      <c r="P32" s="436">
        <v>10197.98</v>
      </c>
    </row>
    <row r="33" spans="1:16" ht="15">
      <c r="A33" s="365" t="s">
        <v>565</v>
      </c>
      <c r="B33" s="457" t="s">
        <v>566</v>
      </c>
      <c r="C33" s="430" t="s">
        <v>567</v>
      </c>
      <c r="D33" s="354">
        <v>3404</v>
      </c>
      <c r="E33" s="950">
        <v>3245</v>
      </c>
      <c r="F33" s="950">
        <v>3864</v>
      </c>
      <c r="G33" s="432">
        <v>909</v>
      </c>
      <c r="H33" s="526">
        <f>N33-G33</f>
        <v>887</v>
      </c>
      <c r="I33" s="527">
        <f t="shared" si="3"/>
        <v>946</v>
      </c>
      <c r="J33" s="526">
        <f t="shared" si="3"/>
        <v>1121.94</v>
      </c>
      <c r="K33" s="949">
        <f>SUM(G33:J33)</f>
        <v>3863.94</v>
      </c>
      <c r="L33" s="948">
        <f>(K33/F33)*100</f>
        <v>99.99844720496894</v>
      </c>
      <c r="M33" s="499"/>
      <c r="N33" s="376">
        <v>1796</v>
      </c>
      <c r="O33" s="513">
        <v>2742</v>
      </c>
      <c r="P33" s="436">
        <v>3863.94</v>
      </c>
    </row>
    <row r="34" spans="1:16" ht="15">
      <c r="A34" s="365" t="s">
        <v>568</v>
      </c>
      <c r="B34" s="410" t="s">
        <v>569</v>
      </c>
      <c r="C34" s="430">
        <v>557</v>
      </c>
      <c r="D34" s="354">
        <v>3</v>
      </c>
      <c r="E34" s="950"/>
      <c r="F34" s="950"/>
      <c r="G34" s="432"/>
      <c r="H34" s="526"/>
      <c r="I34" s="527"/>
      <c r="J34" s="526"/>
      <c r="K34" s="949"/>
      <c r="L34" s="948"/>
      <c r="M34" s="499"/>
      <c r="N34" s="376"/>
      <c r="O34" s="513"/>
      <c r="P34" s="436"/>
    </row>
    <row r="35" spans="1:16" ht="15">
      <c r="A35" s="365" t="s">
        <v>570</v>
      </c>
      <c r="B35" s="410" t="s">
        <v>571</v>
      </c>
      <c r="C35" s="430">
        <v>551</v>
      </c>
      <c r="D35" s="354">
        <v>47</v>
      </c>
      <c r="E35" s="950">
        <v>43</v>
      </c>
      <c r="F35" s="950">
        <v>43</v>
      </c>
      <c r="G35" s="432">
        <v>11</v>
      </c>
      <c r="H35" s="526">
        <f>N35-G35</f>
        <v>11</v>
      </c>
      <c r="I35" s="527">
        <f>O35-N35</f>
        <v>10</v>
      </c>
      <c r="J35" s="526">
        <f>P35-O35</f>
        <v>11.399999999999999</v>
      </c>
      <c r="K35" s="949">
        <f>SUM(G35:J35)</f>
        <v>43.4</v>
      </c>
      <c r="L35" s="948">
        <f>(K35/F35)*100</f>
        <v>100.93023255813954</v>
      </c>
      <c r="M35" s="499"/>
      <c r="N35" s="376">
        <v>22</v>
      </c>
      <c r="O35" s="513">
        <v>32</v>
      </c>
      <c r="P35" s="436">
        <v>43.4</v>
      </c>
    </row>
    <row r="36" spans="1:16" ht="15.75" thickBot="1">
      <c r="A36" s="458" t="s">
        <v>572</v>
      </c>
      <c r="B36" s="379"/>
      <c r="C36" s="733" t="s">
        <v>573</v>
      </c>
      <c r="D36" s="461">
        <v>634</v>
      </c>
      <c r="E36" s="947">
        <v>707</v>
      </c>
      <c r="F36" s="947">
        <v>190</v>
      </c>
      <c r="G36" s="463">
        <v>19</v>
      </c>
      <c r="H36" s="526">
        <f>N36-G36</f>
        <v>10</v>
      </c>
      <c r="I36" s="527">
        <f>O36-N36</f>
        <v>37</v>
      </c>
      <c r="J36" s="526">
        <f>P36-O36</f>
        <v>123.77000000000001</v>
      </c>
      <c r="K36" s="946">
        <f>SUM(G36:J36)</f>
        <v>189.77</v>
      </c>
      <c r="L36" s="953">
        <f>(K36/F36)*100</f>
        <v>99.878947368421052</v>
      </c>
      <c r="M36" s="499"/>
      <c r="N36" s="418">
        <v>29</v>
      </c>
      <c r="O36" s="512">
        <v>66</v>
      </c>
      <c r="P36" s="466">
        <v>189.77</v>
      </c>
    </row>
    <row r="37" spans="1:16" ht="15.75" thickBot="1">
      <c r="A37" s="933" t="s">
        <v>574</v>
      </c>
      <c r="B37" s="932" t="s">
        <v>575</v>
      </c>
      <c r="C37" s="931"/>
      <c r="D37" s="926">
        <f t="shared" ref="D37:J37" si="4">SUM(D27:D36)</f>
        <v>16841</v>
      </c>
      <c r="E37" s="944">
        <f t="shared" si="4"/>
        <v>17347</v>
      </c>
      <c r="F37" s="944">
        <f t="shared" si="4"/>
        <v>18538</v>
      </c>
      <c r="G37" s="944">
        <f t="shared" si="4"/>
        <v>4424</v>
      </c>
      <c r="H37" s="944">
        <f t="shared" si="4"/>
        <v>4345</v>
      </c>
      <c r="I37" s="944">
        <f t="shared" si="4"/>
        <v>4587</v>
      </c>
      <c r="J37" s="944">
        <f t="shared" si="4"/>
        <v>5181.67</v>
      </c>
      <c r="K37" s="921">
        <f>SUM(G37:J37)</f>
        <v>18537.669999999998</v>
      </c>
      <c r="L37" s="923">
        <f>(K37/F37)*100</f>
        <v>99.998219872693923</v>
      </c>
      <c r="M37" s="499"/>
      <c r="N37" s="921">
        <f>SUM(N27:N36)</f>
        <v>8769</v>
      </c>
      <c r="O37" s="922">
        <f>SUM(O27:O36)</f>
        <v>13356</v>
      </c>
      <c r="P37" s="921">
        <f>SUM(P27:P36)</f>
        <v>18537.670000000002</v>
      </c>
    </row>
    <row r="38" spans="1:16" ht="15">
      <c r="A38" s="476" t="s">
        <v>576</v>
      </c>
      <c r="B38" s="529" t="s">
        <v>577</v>
      </c>
      <c r="C38" s="420">
        <v>601</v>
      </c>
      <c r="D38" s="477"/>
      <c r="E38" s="952"/>
      <c r="F38" s="952"/>
      <c r="G38" s="423"/>
      <c r="H38" s="526"/>
      <c r="I38" s="527"/>
      <c r="J38" s="526"/>
      <c r="K38" s="951"/>
      <c r="L38" s="930"/>
      <c r="M38" s="499"/>
      <c r="N38" s="528"/>
      <c r="O38" s="514"/>
      <c r="P38" s="454"/>
    </row>
    <row r="39" spans="1:16" ht="15">
      <c r="A39" s="481" t="s">
        <v>578</v>
      </c>
      <c r="B39" s="410" t="s">
        <v>579</v>
      </c>
      <c r="C39" s="430">
        <v>602</v>
      </c>
      <c r="D39" s="354">
        <v>541</v>
      </c>
      <c r="E39" s="950">
        <v>532</v>
      </c>
      <c r="F39" s="950">
        <v>456</v>
      </c>
      <c r="G39" s="432">
        <v>155</v>
      </c>
      <c r="H39" s="526">
        <f>N39-G39</f>
        <v>127</v>
      </c>
      <c r="I39" s="527">
        <f>O39-N39</f>
        <v>106</v>
      </c>
      <c r="J39" s="526">
        <f>P39-O39</f>
        <v>67.759999999999991</v>
      </c>
      <c r="K39" s="949">
        <f>SUM(G39:J39)</f>
        <v>455.76</v>
      </c>
      <c r="L39" s="948">
        <f>(K39/F39)*100</f>
        <v>99.94736842105263</v>
      </c>
      <c r="M39" s="499"/>
      <c r="N39" s="376">
        <v>282</v>
      </c>
      <c r="O39" s="513">
        <v>388</v>
      </c>
      <c r="P39" s="436">
        <v>455.76</v>
      </c>
    </row>
    <row r="40" spans="1:16" ht="15">
      <c r="A40" s="481" t="s">
        <v>580</v>
      </c>
      <c r="B40" s="410" t="s">
        <v>581</v>
      </c>
      <c r="C40" s="430">
        <v>604</v>
      </c>
      <c r="D40" s="354"/>
      <c r="E40" s="950"/>
      <c r="F40" s="950"/>
      <c r="G40" s="432"/>
      <c r="H40" s="526"/>
      <c r="I40" s="527"/>
      <c r="J40" s="526"/>
      <c r="K40" s="949"/>
      <c r="L40" s="948"/>
      <c r="M40" s="499"/>
      <c r="N40" s="376"/>
      <c r="O40" s="513"/>
      <c r="P40" s="436"/>
    </row>
    <row r="41" spans="1:16" ht="15">
      <c r="A41" s="481" t="s">
        <v>582</v>
      </c>
      <c r="B41" s="410" t="s">
        <v>583</v>
      </c>
      <c r="C41" s="430" t="s">
        <v>584</v>
      </c>
      <c r="D41" s="354">
        <v>15057</v>
      </c>
      <c r="E41" s="950">
        <v>15595</v>
      </c>
      <c r="F41" s="950">
        <v>16688</v>
      </c>
      <c r="G41" s="432">
        <v>3858</v>
      </c>
      <c r="H41" s="526">
        <f>N41-G41</f>
        <v>3855</v>
      </c>
      <c r="I41" s="527">
        <f>O41-N41</f>
        <v>4336</v>
      </c>
      <c r="J41" s="526">
        <f>P41-O41</f>
        <v>4639.1349999999984</v>
      </c>
      <c r="K41" s="949">
        <f>SUM(G41:J41)</f>
        <v>16688.134999999998</v>
      </c>
      <c r="L41" s="948">
        <f>(K41/F41)*100</f>
        <v>100.00080896452539</v>
      </c>
      <c r="M41" s="499"/>
      <c r="N41" s="376">
        <v>7713</v>
      </c>
      <c r="O41" s="513">
        <v>12049</v>
      </c>
      <c r="P41" s="436">
        <v>16688.134999999998</v>
      </c>
    </row>
    <row r="42" spans="1:16" ht="15.75" thickBot="1">
      <c r="A42" s="483" t="s">
        <v>585</v>
      </c>
      <c r="B42" s="379"/>
      <c r="C42" s="733" t="s">
        <v>586</v>
      </c>
      <c r="D42" s="381">
        <v>1473</v>
      </c>
      <c r="E42" s="947">
        <v>1220</v>
      </c>
      <c r="F42" s="947">
        <v>1471</v>
      </c>
      <c r="G42" s="463">
        <v>411</v>
      </c>
      <c r="H42" s="526">
        <f>N42-G42</f>
        <v>363</v>
      </c>
      <c r="I42" s="527">
        <f>O42-N42</f>
        <v>145</v>
      </c>
      <c r="J42" s="526">
        <f>P42-O42</f>
        <v>552</v>
      </c>
      <c r="K42" s="946">
        <f>SUM(G42:J42)</f>
        <v>1471</v>
      </c>
      <c r="L42" s="945">
        <f>(K42/F42)*100</f>
        <v>100</v>
      </c>
      <c r="M42" s="499"/>
      <c r="N42" s="418">
        <v>774</v>
      </c>
      <c r="O42" s="512">
        <v>919</v>
      </c>
      <c r="P42" s="466">
        <v>1471</v>
      </c>
    </row>
    <row r="43" spans="1:16" ht="15.75" thickBot="1">
      <c r="A43" s="933" t="s">
        <v>587</v>
      </c>
      <c r="B43" s="932" t="s">
        <v>588</v>
      </c>
      <c r="C43" s="931" t="s">
        <v>517</v>
      </c>
      <c r="D43" s="926">
        <f t="shared" ref="D43:J43" si="5">SUM(D38:D42)</f>
        <v>17071</v>
      </c>
      <c r="E43" s="944">
        <f t="shared" si="5"/>
        <v>17347</v>
      </c>
      <c r="F43" s="944">
        <f t="shared" si="5"/>
        <v>18615</v>
      </c>
      <c r="G43" s="921">
        <f t="shared" si="5"/>
        <v>4424</v>
      </c>
      <c r="H43" s="925">
        <f t="shared" si="5"/>
        <v>4345</v>
      </c>
      <c r="I43" s="921">
        <f t="shared" si="5"/>
        <v>4587</v>
      </c>
      <c r="J43" s="943">
        <f t="shared" si="5"/>
        <v>5258.8949999999986</v>
      </c>
      <c r="K43" s="921">
        <f>SUM(G43:J43)</f>
        <v>18614.894999999997</v>
      </c>
      <c r="L43" s="923">
        <f>(K43/F43)*100</f>
        <v>99.999435938759049</v>
      </c>
      <c r="M43" s="499"/>
      <c r="N43" s="921">
        <f>SUM(N38:N42)</f>
        <v>8769</v>
      </c>
      <c r="O43" s="922">
        <f>SUM(O38:O42)</f>
        <v>13356</v>
      </c>
      <c r="P43" s="921">
        <f>SUM(P38:P42)</f>
        <v>18614.894999999997</v>
      </c>
    </row>
    <row r="44" spans="1:16" ht="5.25" customHeight="1" thickBot="1">
      <c r="A44" s="942"/>
      <c r="B44" s="941"/>
      <c r="C44" s="940"/>
      <c r="D44" s="939"/>
      <c r="E44" s="938"/>
      <c r="F44" s="938"/>
      <c r="G44" s="935"/>
      <c r="H44" s="936"/>
      <c r="I44" s="937"/>
      <c r="J44" s="936"/>
      <c r="K44" s="924"/>
      <c r="L44" s="930"/>
      <c r="M44" s="499"/>
      <c r="N44" s="935"/>
      <c r="O44" s="922"/>
      <c r="P44" s="922"/>
    </row>
    <row r="45" spans="1:16" ht="15.75" thickBot="1">
      <c r="A45" s="934" t="s">
        <v>589</v>
      </c>
      <c r="B45" s="932" t="s">
        <v>551</v>
      </c>
      <c r="C45" s="931" t="s">
        <v>517</v>
      </c>
      <c r="D45" s="921">
        <f t="shared" ref="D45:J45" si="6">D43-D41</f>
        <v>2014</v>
      </c>
      <c r="E45" s="926">
        <f t="shared" si="6"/>
        <v>1752</v>
      </c>
      <c r="F45" s="926">
        <f t="shared" si="6"/>
        <v>1927</v>
      </c>
      <c r="G45" s="921">
        <f t="shared" si="6"/>
        <v>566</v>
      </c>
      <c r="H45" s="925">
        <f t="shared" si="6"/>
        <v>490</v>
      </c>
      <c r="I45" s="921">
        <f t="shared" si="6"/>
        <v>251</v>
      </c>
      <c r="J45" s="922">
        <f t="shared" si="6"/>
        <v>619.76000000000022</v>
      </c>
      <c r="K45" s="924">
        <f>SUM(G45:J45)</f>
        <v>1926.7600000000002</v>
      </c>
      <c r="L45" s="930">
        <f>(K45/F45)*100</f>
        <v>99.987545407368984</v>
      </c>
      <c r="M45" s="499"/>
      <c r="N45" s="921">
        <f>N43-N41</f>
        <v>1056</v>
      </c>
      <c r="O45" s="922">
        <f>O43-O41</f>
        <v>1307</v>
      </c>
      <c r="P45" s="921">
        <f>P43-P41</f>
        <v>1926.7599999999984</v>
      </c>
    </row>
    <row r="46" spans="1:16" ht="15.75" thickBot="1">
      <c r="A46" s="933" t="s">
        <v>590</v>
      </c>
      <c r="B46" s="932" t="s">
        <v>591</v>
      </c>
      <c r="C46" s="931" t="s">
        <v>517</v>
      </c>
      <c r="D46" s="921">
        <f t="shared" ref="D46:J46" si="7">D43-D37</f>
        <v>230</v>
      </c>
      <c r="E46" s="926">
        <f t="shared" si="7"/>
        <v>0</v>
      </c>
      <c r="F46" s="926">
        <f t="shared" si="7"/>
        <v>77</v>
      </c>
      <c r="G46" s="921">
        <f t="shared" si="7"/>
        <v>0</v>
      </c>
      <c r="H46" s="925">
        <f t="shared" si="7"/>
        <v>0</v>
      </c>
      <c r="I46" s="921">
        <f t="shared" si="7"/>
        <v>0</v>
      </c>
      <c r="J46" s="922">
        <f t="shared" si="7"/>
        <v>77.224999999998545</v>
      </c>
      <c r="K46" s="924">
        <f>SUM(G46:J46)</f>
        <v>77.224999999998545</v>
      </c>
      <c r="L46" s="930">
        <f>(K46/F46)*100</f>
        <v>100.29220779220591</v>
      </c>
      <c r="M46" s="499"/>
      <c r="N46" s="921">
        <f>N43-N37</f>
        <v>0</v>
      </c>
      <c r="O46" s="922">
        <f>O43-O37</f>
        <v>0</v>
      </c>
      <c r="P46" s="921">
        <f>P43-P37</f>
        <v>77.224999999994907</v>
      </c>
    </row>
    <row r="47" spans="1:16" ht="15.75" thickBot="1">
      <c r="A47" s="929" t="s">
        <v>592</v>
      </c>
      <c r="B47" s="928" t="s">
        <v>551</v>
      </c>
      <c r="C47" s="927" t="s">
        <v>517</v>
      </c>
      <c r="D47" s="921">
        <f t="shared" ref="D47:J47" si="8">D46-D41</f>
        <v>-14827</v>
      </c>
      <c r="E47" s="926">
        <f t="shared" si="8"/>
        <v>-15595</v>
      </c>
      <c r="F47" s="926">
        <f t="shared" si="8"/>
        <v>-16611</v>
      </c>
      <c r="G47" s="921">
        <f t="shared" si="8"/>
        <v>-3858</v>
      </c>
      <c r="H47" s="925">
        <f t="shared" si="8"/>
        <v>-3855</v>
      </c>
      <c r="I47" s="921">
        <f t="shared" si="8"/>
        <v>-4336</v>
      </c>
      <c r="J47" s="922">
        <f t="shared" si="8"/>
        <v>-4561.91</v>
      </c>
      <c r="K47" s="924">
        <f>SUM(G47:J47)</f>
        <v>-16610.91</v>
      </c>
      <c r="L47" s="923">
        <f>(K47/F47)*100</f>
        <v>99.999458190355782</v>
      </c>
      <c r="M47" s="499"/>
      <c r="N47" s="921">
        <f>N46-N41</f>
        <v>-7713</v>
      </c>
      <c r="O47" s="922">
        <f>O46-O41</f>
        <v>-12049</v>
      </c>
      <c r="P47" s="921">
        <f>P46-P41</f>
        <v>-16610.910000000003</v>
      </c>
    </row>
    <row r="50" spans="1:11" ht="14.25">
      <c r="A50" s="503" t="s">
        <v>593</v>
      </c>
    </row>
    <row r="51" spans="1:11" ht="14.25">
      <c r="A51" s="504" t="s">
        <v>594</v>
      </c>
    </row>
    <row r="52" spans="1:11" ht="14.25">
      <c r="A52" s="508" t="s">
        <v>595</v>
      </c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5" spans="1:11">
      <c r="A55" s="920">
        <v>43130</v>
      </c>
    </row>
    <row r="56" spans="1:11">
      <c r="A56" s="519" t="s">
        <v>635</v>
      </c>
    </row>
    <row r="58" spans="1:11">
      <c r="A58" s="519" t="s">
        <v>634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F13" sqref="F13"/>
    </sheetView>
  </sheetViews>
  <sheetFormatPr defaultColWidth="8.7109375" defaultRowHeight="12.75"/>
  <cols>
    <col min="1" max="1" width="37.7109375" style="519" customWidth="1"/>
    <col min="2" max="2" width="13.5703125" style="505" hidden="1" customWidth="1"/>
    <col min="3" max="3" width="7.28515625" style="506" customWidth="1"/>
    <col min="4" max="5" width="11.5703125" style="505" customWidth="1"/>
    <col min="6" max="6" width="11.5703125" style="507" customWidth="1"/>
    <col min="7" max="7" width="11.42578125" style="507" customWidth="1"/>
    <col min="8" max="8" width="9.85546875" style="507" customWidth="1"/>
    <col min="9" max="9" width="9.140625" style="507" customWidth="1"/>
    <col min="10" max="10" width="9.28515625" style="507" customWidth="1"/>
    <col min="11" max="11" width="9.140625" style="507" customWidth="1"/>
    <col min="12" max="12" width="12" style="505" customWidth="1"/>
    <col min="13" max="13" width="8.7109375" style="505"/>
    <col min="14" max="14" width="11.85546875" style="505" customWidth="1"/>
    <col min="15" max="15" width="12.5703125" style="505" customWidth="1"/>
    <col min="16" max="16" width="11.85546875" style="505" customWidth="1"/>
    <col min="17" max="17" width="12" style="505" customWidth="1"/>
    <col min="18" max="16384" width="8.7109375" style="505"/>
  </cols>
  <sheetData>
    <row r="1" spans="1:17" ht="24" customHeight="1">
      <c r="A1" s="989"/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499"/>
      <c r="G4" s="296"/>
      <c r="H4" s="296"/>
    </row>
    <row r="5" spans="1:17">
      <c r="A5" s="299"/>
      <c r="G5" s="296"/>
      <c r="H5" s="296"/>
    </row>
    <row r="6" spans="1:17" ht="6" customHeight="1" thickBot="1">
      <c r="B6" s="555"/>
      <c r="C6" s="556"/>
      <c r="D6" s="555"/>
      <c r="G6" s="296"/>
      <c r="H6" s="296"/>
    </row>
    <row r="7" spans="1:17" ht="24.75" customHeight="1" thickBot="1">
      <c r="A7" s="302" t="s">
        <v>494</v>
      </c>
      <c r="B7" s="303"/>
      <c r="C7" s="554"/>
      <c r="D7" s="1020" t="s">
        <v>640</v>
      </c>
      <c r="E7" s="1021"/>
      <c r="F7" s="1021"/>
      <c r="G7" s="1021"/>
      <c r="H7" s="1022"/>
      <c r="I7" s="1022"/>
      <c r="J7" s="1022"/>
      <c r="K7" s="1022"/>
      <c r="L7" s="1023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553"/>
      <c r="C9" s="1006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3"/>
      <c r="I9" s="1003"/>
      <c r="J9" s="1004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1005"/>
      <c r="B10" s="552" t="s">
        <v>505</v>
      </c>
      <c r="C10" s="1007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551"/>
      <c r="C11" s="550"/>
      <c r="D11" s="327">
        <v>88</v>
      </c>
      <c r="E11" s="328">
        <v>93</v>
      </c>
      <c r="F11" s="328">
        <v>93</v>
      </c>
      <c r="G11" s="919">
        <v>93</v>
      </c>
      <c r="H11" s="918">
        <f t="shared" ref="H11:J17" si="0">N11</f>
        <v>94</v>
      </c>
      <c r="I11" s="918">
        <f t="shared" si="0"/>
        <v>92</v>
      </c>
      <c r="J11" s="917">
        <f t="shared" si="0"/>
        <v>93</v>
      </c>
      <c r="K11" s="333" t="s">
        <v>517</v>
      </c>
      <c r="L11" s="334" t="s">
        <v>517</v>
      </c>
      <c r="M11" s="499"/>
      <c r="N11" s="335">
        <v>94</v>
      </c>
      <c r="O11" s="336">
        <v>92</v>
      </c>
      <c r="P11" s="336">
        <v>93</v>
      </c>
    </row>
    <row r="12" spans="1:17" ht="13.5" thickBot="1">
      <c r="A12" s="337" t="s">
        <v>518</v>
      </c>
      <c r="B12" s="549"/>
      <c r="C12" s="548"/>
      <c r="D12" s="340">
        <v>70.819999999999993</v>
      </c>
      <c r="E12" s="341">
        <v>74</v>
      </c>
      <c r="F12" s="341">
        <v>74</v>
      </c>
      <c r="G12" s="561">
        <v>74</v>
      </c>
      <c r="H12" s="916">
        <f t="shared" si="0"/>
        <v>73</v>
      </c>
      <c r="I12" s="915">
        <f t="shared" si="0"/>
        <v>73</v>
      </c>
      <c r="J12" s="914">
        <f t="shared" si="0"/>
        <v>74</v>
      </c>
      <c r="K12" s="346"/>
      <c r="L12" s="347" t="s">
        <v>517</v>
      </c>
      <c r="M12" s="499"/>
      <c r="N12" s="348">
        <v>73</v>
      </c>
      <c r="O12" s="350">
        <v>73</v>
      </c>
      <c r="P12" s="350">
        <v>74</v>
      </c>
    </row>
    <row r="13" spans="1:17">
      <c r="A13" s="351" t="s">
        <v>519</v>
      </c>
      <c r="B13" s="529" t="s">
        <v>520</v>
      </c>
      <c r="C13" s="547" t="s">
        <v>521</v>
      </c>
      <c r="D13" s="354">
        <v>16991</v>
      </c>
      <c r="E13" s="355" t="s">
        <v>517</v>
      </c>
      <c r="F13" s="355" t="s">
        <v>517</v>
      </c>
      <c r="G13" s="356">
        <v>17972</v>
      </c>
      <c r="H13" s="546">
        <f t="shared" si="0"/>
        <v>18067</v>
      </c>
      <c r="I13" s="546">
        <f t="shared" si="0"/>
        <v>18300</v>
      </c>
      <c r="J13" s="363">
        <f t="shared" si="0"/>
        <v>17930</v>
      </c>
      <c r="K13" s="360" t="s">
        <v>517</v>
      </c>
      <c r="L13" s="360" t="s">
        <v>517</v>
      </c>
      <c r="M13" s="499"/>
      <c r="N13" s="427">
        <v>18067</v>
      </c>
      <c r="O13" s="364">
        <v>18300</v>
      </c>
      <c r="P13" s="364">
        <v>17930</v>
      </c>
    </row>
    <row r="14" spans="1:17">
      <c r="A14" s="365" t="s">
        <v>522</v>
      </c>
      <c r="B14" s="410" t="s">
        <v>523</v>
      </c>
      <c r="C14" s="538" t="s">
        <v>524</v>
      </c>
      <c r="D14" s="354">
        <v>16183</v>
      </c>
      <c r="E14" s="368" t="s">
        <v>517</v>
      </c>
      <c r="F14" s="368" t="s">
        <v>517</v>
      </c>
      <c r="G14" s="356">
        <v>16790</v>
      </c>
      <c r="H14" s="537">
        <f t="shared" si="0"/>
        <v>16911</v>
      </c>
      <c r="I14" s="537">
        <f t="shared" si="0"/>
        <v>17183</v>
      </c>
      <c r="J14" s="374">
        <f t="shared" si="0"/>
        <v>16813</v>
      </c>
      <c r="K14" s="360" t="s">
        <v>517</v>
      </c>
      <c r="L14" s="360" t="s">
        <v>517</v>
      </c>
      <c r="M14" s="499"/>
      <c r="N14" s="376">
        <v>16911</v>
      </c>
      <c r="O14" s="364">
        <v>17183</v>
      </c>
      <c r="P14" s="364">
        <v>16813</v>
      </c>
    </row>
    <row r="15" spans="1:17">
      <c r="A15" s="365" t="s">
        <v>528</v>
      </c>
      <c r="B15" s="410" t="s">
        <v>529</v>
      </c>
      <c r="C15" s="538" t="s">
        <v>530</v>
      </c>
      <c r="D15" s="354">
        <v>403</v>
      </c>
      <c r="E15" s="368" t="s">
        <v>517</v>
      </c>
      <c r="F15" s="368" t="s">
        <v>517</v>
      </c>
      <c r="G15" s="356">
        <v>471</v>
      </c>
      <c r="H15" s="537">
        <f t="shared" si="0"/>
        <v>251</v>
      </c>
      <c r="I15" s="537">
        <f t="shared" si="0"/>
        <v>321</v>
      </c>
      <c r="J15" s="374">
        <f t="shared" si="0"/>
        <v>309.89999999999998</v>
      </c>
      <c r="K15" s="360" t="s">
        <v>517</v>
      </c>
      <c r="L15" s="360" t="s">
        <v>517</v>
      </c>
      <c r="M15" s="499"/>
      <c r="N15" s="376">
        <v>251</v>
      </c>
      <c r="O15" s="364">
        <v>321</v>
      </c>
      <c r="P15" s="364">
        <v>309.89999999999998</v>
      </c>
    </row>
    <row r="16" spans="1:17">
      <c r="A16" s="365" t="s">
        <v>531</v>
      </c>
      <c r="B16" s="410" t="s">
        <v>532</v>
      </c>
      <c r="C16" s="538" t="s">
        <v>517</v>
      </c>
      <c r="D16" s="354">
        <v>2699</v>
      </c>
      <c r="E16" s="368" t="s">
        <v>517</v>
      </c>
      <c r="F16" s="368" t="s">
        <v>517</v>
      </c>
      <c r="G16" s="356">
        <v>9449</v>
      </c>
      <c r="H16" s="537">
        <f t="shared" si="0"/>
        <v>6226</v>
      </c>
      <c r="I16" s="537">
        <f t="shared" si="0"/>
        <v>4675</v>
      </c>
      <c r="J16" s="374">
        <f t="shared" si="0"/>
        <v>2575</v>
      </c>
      <c r="K16" s="360" t="s">
        <v>517</v>
      </c>
      <c r="L16" s="360" t="s">
        <v>517</v>
      </c>
      <c r="M16" s="499"/>
      <c r="N16" s="376">
        <v>6226</v>
      </c>
      <c r="O16" s="364">
        <v>4675</v>
      </c>
      <c r="P16" s="364">
        <v>2575</v>
      </c>
    </row>
    <row r="17" spans="1:16" ht="13.5" thickBot="1">
      <c r="A17" s="378" t="s">
        <v>533</v>
      </c>
      <c r="B17" s="379" t="s">
        <v>534</v>
      </c>
      <c r="C17" s="545" t="s">
        <v>535</v>
      </c>
      <c r="D17" s="381">
        <v>8377</v>
      </c>
      <c r="E17" s="382" t="s">
        <v>517</v>
      </c>
      <c r="F17" s="382" t="s">
        <v>517</v>
      </c>
      <c r="G17" s="356">
        <v>11578</v>
      </c>
      <c r="H17" s="544">
        <f t="shared" si="0"/>
        <v>16015</v>
      </c>
      <c r="I17" s="533">
        <f t="shared" si="0"/>
        <v>12281</v>
      </c>
      <c r="J17" s="543">
        <f t="shared" si="0"/>
        <v>9109</v>
      </c>
      <c r="K17" s="334" t="s">
        <v>517</v>
      </c>
      <c r="L17" s="334" t="s">
        <v>517</v>
      </c>
      <c r="M17" s="499"/>
      <c r="N17" s="446">
        <v>16015</v>
      </c>
      <c r="O17" s="389">
        <v>12281</v>
      </c>
      <c r="P17" s="389">
        <v>9109</v>
      </c>
    </row>
    <row r="18" spans="1:16" ht="13.5" thickBot="1">
      <c r="A18" s="390" t="s">
        <v>536</v>
      </c>
      <c r="B18" s="391"/>
      <c r="C18" s="392"/>
      <c r="D18" s="393">
        <f>D13-D14+D15+D16+D17</f>
        <v>12287</v>
      </c>
      <c r="E18" s="394" t="s">
        <v>517</v>
      </c>
      <c r="F18" s="394" t="s">
        <v>517</v>
      </c>
      <c r="G18" s="395">
        <f>G13-G14+G15+G16+G17</f>
        <v>22680</v>
      </c>
      <c r="H18" s="395">
        <f>H13-H14+H15+H16+H17</f>
        <v>23648</v>
      </c>
      <c r="I18" s="395">
        <f>I13-I14+I15+I16+I17</f>
        <v>18394</v>
      </c>
      <c r="J18" s="396">
        <f>J13-J14+J15+J16+J17</f>
        <v>13110.9</v>
      </c>
      <c r="K18" s="397" t="s">
        <v>517</v>
      </c>
      <c r="L18" s="397" t="s">
        <v>517</v>
      </c>
      <c r="M18" s="499"/>
      <c r="N18" s="398">
        <f>N13-N14+N15+N16+N17</f>
        <v>23648</v>
      </c>
      <c r="O18" s="398">
        <f>O13-O14+O15+O16+O17</f>
        <v>18394</v>
      </c>
      <c r="P18" s="398">
        <f>P13-P14+P15+P16+P17</f>
        <v>13110.9</v>
      </c>
    </row>
    <row r="19" spans="1:16">
      <c r="A19" s="378" t="s">
        <v>537</v>
      </c>
      <c r="B19" s="529" t="s">
        <v>538</v>
      </c>
      <c r="C19" s="542">
        <v>401</v>
      </c>
      <c r="D19" s="381">
        <v>834</v>
      </c>
      <c r="E19" s="355" t="s">
        <v>517</v>
      </c>
      <c r="F19" s="355" t="s">
        <v>517</v>
      </c>
      <c r="G19" s="400">
        <v>1208</v>
      </c>
      <c r="H19" s="541">
        <f t="shared" ref="H19:J22" si="1">N19</f>
        <v>1182</v>
      </c>
      <c r="I19" s="540">
        <f t="shared" si="1"/>
        <v>1143</v>
      </c>
      <c r="J19" s="539">
        <f t="shared" si="1"/>
        <v>1143</v>
      </c>
      <c r="K19" s="334" t="s">
        <v>517</v>
      </c>
      <c r="L19" s="334" t="s">
        <v>517</v>
      </c>
      <c r="M19" s="499"/>
      <c r="N19" s="528">
        <v>1182</v>
      </c>
      <c r="O19" s="389">
        <v>1143</v>
      </c>
      <c r="P19" s="389">
        <v>1143</v>
      </c>
    </row>
    <row r="20" spans="1:16">
      <c r="A20" s="365" t="s">
        <v>539</v>
      </c>
      <c r="B20" s="410" t="s">
        <v>540</v>
      </c>
      <c r="C20" s="538" t="s">
        <v>541</v>
      </c>
      <c r="D20" s="354">
        <v>904</v>
      </c>
      <c r="E20" s="368" t="s">
        <v>517</v>
      </c>
      <c r="F20" s="368" t="s">
        <v>517</v>
      </c>
      <c r="G20" s="406">
        <v>916</v>
      </c>
      <c r="H20" s="537">
        <f t="shared" si="1"/>
        <v>999</v>
      </c>
      <c r="I20" s="536">
        <f t="shared" si="1"/>
        <v>1051</v>
      </c>
      <c r="J20" s="535">
        <f t="shared" si="1"/>
        <v>3788</v>
      </c>
      <c r="K20" s="360" t="s">
        <v>517</v>
      </c>
      <c r="L20" s="360" t="s">
        <v>517</v>
      </c>
      <c r="M20" s="499"/>
      <c r="N20" s="376">
        <v>999</v>
      </c>
      <c r="O20" s="364">
        <v>1051</v>
      </c>
      <c r="P20" s="364">
        <v>3788</v>
      </c>
    </row>
    <row r="21" spans="1:16">
      <c r="A21" s="365" t="s">
        <v>542</v>
      </c>
      <c r="B21" s="410" t="s">
        <v>543</v>
      </c>
      <c r="C21" s="538" t="s">
        <v>517</v>
      </c>
      <c r="D21" s="354">
        <v>155</v>
      </c>
      <c r="E21" s="368" t="s">
        <v>517</v>
      </c>
      <c r="F21" s="368" t="s">
        <v>517</v>
      </c>
      <c r="G21" s="406">
        <v>730</v>
      </c>
      <c r="H21" s="537">
        <f t="shared" si="1"/>
        <v>516</v>
      </c>
      <c r="I21" s="536">
        <f t="shared" si="1"/>
        <v>395</v>
      </c>
      <c r="J21" s="535">
        <f t="shared" si="1"/>
        <v>679</v>
      </c>
      <c r="K21" s="360" t="s">
        <v>517</v>
      </c>
      <c r="L21" s="360" t="s">
        <v>517</v>
      </c>
      <c r="M21" s="499"/>
      <c r="N21" s="376">
        <v>516</v>
      </c>
      <c r="O21" s="364">
        <v>395</v>
      </c>
      <c r="P21" s="364">
        <v>679</v>
      </c>
    </row>
    <row r="22" spans="1:16">
      <c r="A22" s="365" t="s">
        <v>544</v>
      </c>
      <c r="B22" s="410" t="s">
        <v>545</v>
      </c>
      <c r="C22" s="538" t="s">
        <v>517</v>
      </c>
      <c r="D22" s="354">
        <v>9575</v>
      </c>
      <c r="E22" s="368" t="s">
        <v>517</v>
      </c>
      <c r="F22" s="368" t="s">
        <v>517</v>
      </c>
      <c r="G22" s="406">
        <v>19008</v>
      </c>
      <c r="H22" s="537">
        <f t="shared" si="1"/>
        <v>17994</v>
      </c>
      <c r="I22" s="536">
        <f t="shared" si="1"/>
        <v>13086</v>
      </c>
      <c r="J22" s="535">
        <f t="shared" si="1"/>
        <v>6673</v>
      </c>
      <c r="K22" s="360" t="s">
        <v>517</v>
      </c>
      <c r="L22" s="360" t="s">
        <v>517</v>
      </c>
      <c r="M22" s="499"/>
      <c r="N22" s="376">
        <v>17994</v>
      </c>
      <c r="O22" s="364">
        <v>13086</v>
      </c>
      <c r="P22" s="364">
        <v>6673</v>
      </c>
    </row>
    <row r="23" spans="1:16" ht="13.5" thickBot="1">
      <c r="A23" s="337" t="s">
        <v>546</v>
      </c>
      <c r="B23" s="411" t="s">
        <v>547</v>
      </c>
      <c r="C23" s="534" t="s">
        <v>517</v>
      </c>
      <c r="D23" s="354">
        <v>0</v>
      </c>
      <c r="E23" s="382" t="s">
        <v>517</v>
      </c>
      <c r="F23" s="382" t="s">
        <v>517</v>
      </c>
      <c r="G23" s="413"/>
      <c r="H23" s="533"/>
      <c r="I23" s="532"/>
      <c r="J23" s="531"/>
      <c r="K23" s="417" t="s">
        <v>517</v>
      </c>
      <c r="L23" s="417" t="s">
        <v>517</v>
      </c>
      <c r="M23" s="499"/>
      <c r="N23" s="418"/>
      <c r="O23" s="419"/>
      <c r="P23" s="419"/>
    </row>
    <row r="24" spans="1:16" ht="15">
      <c r="A24" s="351" t="s">
        <v>548</v>
      </c>
      <c r="B24" s="529" t="s">
        <v>549</v>
      </c>
      <c r="C24" s="420" t="s">
        <v>517</v>
      </c>
      <c r="D24" s="421">
        <v>35096</v>
      </c>
      <c r="E24" s="422">
        <v>37474</v>
      </c>
      <c r="F24" s="422">
        <v>39832</v>
      </c>
      <c r="G24" s="423">
        <v>9329</v>
      </c>
      <c r="H24" s="363">
        <f>N24-G24</f>
        <v>10070</v>
      </c>
      <c r="I24" s="363">
        <f t="shared" ref="I24:J28" si="2">O24-N24</f>
        <v>13931</v>
      </c>
      <c r="J24" s="363">
        <f t="shared" si="2"/>
        <v>6502</v>
      </c>
      <c r="K24" s="479">
        <f>SUM(G24:J24)</f>
        <v>39832</v>
      </c>
      <c r="L24" s="426">
        <f>(K24/F24)*100</f>
        <v>100</v>
      </c>
      <c r="M24" s="499"/>
      <c r="N24" s="427">
        <v>19399</v>
      </c>
      <c r="O24" s="516">
        <v>33330</v>
      </c>
      <c r="P24" s="429">
        <v>39832</v>
      </c>
    </row>
    <row r="25" spans="1:16" ht="15">
      <c r="A25" s="365" t="s">
        <v>550</v>
      </c>
      <c r="B25" s="410" t="s">
        <v>551</v>
      </c>
      <c r="C25" s="430" t="s">
        <v>517</v>
      </c>
      <c r="D25" s="354"/>
      <c r="E25" s="431">
        <v>290</v>
      </c>
      <c r="F25" s="431">
        <v>4490</v>
      </c>
      <c r="G25" s="432">
        <v>290</v>
      </c>
      <c r="H25" s="527">
        <f>N25-G25</f>
        <v>0</v>
      </c>
      <c r="I25" s="527">
        <f t="shared" si="2"/>
        <v>0</v>
      </c>
      <c r="J25" s="527">
        <f t="shared" si="2"/>
        <v>4200</v>
      </c>
      <c r="K25" s="482">
        <f>SUM(G25:J25)</f>
        <v>4490</v>
      </c>
      <c r="L25" s="435">
        <f>(K25/F25)*100</f>
        <v>100</v>
      </c>
      <c r="M25" s="499"/>
      <c r="N25" s="376">
        <v>290</v>
      </c>
      <c r="O25" s="513">
        <v>290</v>
      </c>
      <c r="P25" s="436">
        <v>4490</v>
      </c>
    </row>
    <row r="26" spans="1:16" ht="15.75" thickBot="1">
      <c r="A26" s="337" t="s">
        <v>552</v>
      </c>
      <c r="B26" s="411" t="s">
        <v>551</v>
      </c>
      <c r="C26" s="438">
        <v>672</v>
      </c>
      <c r="D26" s="439">
        <v>9150</v>
      </c>
      <c r="E26" s="440">
        <v>10360</v>
      </c>
      <c r="F26" s="440">
        <v>6160</v>
      </c>
      <c r="G26" s="441">
        <v>2580</v>
      </c>
      <c r="H26" s="530">
        <f>N26-G26</f>
        <v>3480</v>
      </c>
      <c r="I26" s="530">
        <f t="shared" si="2"/>
        <v>2540</v>
      </c>
      <c r="J26" s="530">
        <f t="shared" si="2"/>
        <v>-2440</v>
      </c>
      <c r="K26" s="484">
        <f>SUM(G26:J26)</f>
        <v>6160</v>
      </c>
      <c r="L26" s="445">
        <f>(K26/F26)*100</f>
        <v>100</v>
      </c>
      <c r="M26" s="499"/>
      <c r="N26" s="446">
        <v>6060</v>
      </c>
      <c r="O26" s="515">
        <v>8600</v>
      </c>
      <c r="P26" s="448">
        <v>6160</v>
      </c>
    </row>
    <row r="27" spans="1:16" ht="15">
      <c r="A27" s="351" t="s">
        <v>553</v>
      </c>
      <c r="B27" s="529" t="s">
        <v>554</v>
      </c>
      <c r="C27" s="449">
        <v>501</v>
      </c>
      <c r="D27" s="354">
        <v>5901</v>
      </c>
      <c r="E27" s="450">
        <v>3800</v>
      </c>
      <c r="F27" s="450">
        <v>6600</v>
      </c>
      <c r="G27" s="451">
        <v>1489</v>
      </c>
      <c r="H27" s="526">
        <f>N27-G27</f>
        <v>1697</v>
      </c>
      <c r="I27" s="527">
        <f t="shared" si="2"/>
        <v>1355</v>
      </c>
      <c r="J27" s="526">
        <f t="shared" si="2"/>
        <v>2059</v>
      </c>
      <c r="K27" s="479">
        <f>SUM(G27:J27)</f>
        <v>6600</v>
      </c>
      <c r="L27" s="426">
        <f>(K27/F27)*100</f>
        <v>100</v>
      </c>
      <c r="M27" s="499"/>
      <c r="N27" s="528">
        <v>3186</v>
      </c>
      <c r="O27" s="514">
        <v>4541</v>
      </c>
      <c r="P27" s="454">
        <v>6600</v>
      </c>
    </row>
    <row r="28" spans="1:16" ht="15">
      <c r="A28" s="365" t="s">
        <v>555</v>
      </c>
      <c r="B28" s="410" t="s">
        <v>556</v>
      </c>
      <c r="C28" s="455">
        <v>502</v>
      </c>
      <c r="D28" s="354">
        <v>2825</v>
      </c>
      <c r="E28" s="431">
        <v>3216</v>
      </c>
      <c r="F28" s="431">
        <v>2026</v>
      </c>
      <c r="G28" s="432">
        <v>1670</v>
      </c>
      <c r="H28" s="526">
        <f>N28-G28</f>
        <v>288</v>
      </c>
      <c r="I28" s="527">
        <f t="shared" si="2"/>
        <v>99</v>
      </c>
      <c r="J28" s="526">
        <f t="shared" si="2"/>
        <v>-31</v>
      </c>
      <c r="K28" s="482">
        <f>SUM(G28:J28)</f>
        <v>2026</v>
      </c>
      <c r="L28" s="435">
        <f>(K28/F28)*100</f>
        <v>100</v>
      </c>
      <c r="M28" s="499"/>
      <c r="N28" s="376">
        <v>1958</v>
      </c>
      <c r="O28" s="513">
        <v>2057</v>
      </c>
      <c r="P28" s="436">
        <v>2026</v>
      </c>
    </row>
    <row r="29" spans="1:16" ht="15">
      <c r="A29" s="365" t="s">
        <v>557</v>
      </c>
      <c r="B29" s="410" t="s">
        <v>558</v>
      </c>
      <c r="C29" s="455">
        <v>504</v>
      </c>
      <c r="D29" s="354">
        <v>100</v>
      </c>
      <c r="E29" s="431"/>
      <c r="F29" s="431"/>
      <c r="G29" s="432"/>
      <c r="H29" s="526"/>
      <c r="I29" s="527"/>
      <c r="J29" s="526"/>
      <c r="K29" s="482"/>
      <c r="L29" s="435"/>
      <c r="M29" s="499"/>
      <c r="N29" s="376"/>
      <c r="O29" s="513"/>
      <c r="P29" s="436"/>
    </row>
    <row r="30" spans="1:16" ht="15">
      <c r="A30" s="365" t="s">
        <v>559</v>
      </c>
      <c r="B30" s="410" t="s">
        <v>560</v>
      </c>
      <c r="C30" s="455">
        <v>511</v>
      </c>
      <c r="D30" s="354">
        <v>1201</v>
      </c>
      <c r="E30" s="431">
        <v>1540</v>
      </c>
      <c r="F30" s="431">
        <v>3140</v>
      </c>
      <c r="G30" s="432">
        <v>155</v>
      </c>
      <c r="H30" s="526">
        <f>N30-G30</f>
        <v>51</v>
      </c>
      <c r="I30" s="527">
        <f t="shared" ref="I30:J33" si="3">O30-N30</f>
        <v>2008</v>
      </c>
      <c r="J30" s="526">
        <f t="shared" si="3"/>
        <v>926</v>
      </c>
      <c r="K30" s="482">
        <f>SUM(G30:J30)</f>
        <v>3140</v>
      </c>
      <c r="L30" s="435">
        <f>(K30/F30)*100</f>
        <v>100</v>
      </c>
      <c r="M30" s="499"/>
      <c r="N30" s="376">
        <v>206</v>
      </c>
      <c r="O30" s="513">
        <v>2214</v>
      </c>
      <c r="P30" s="436">
        <v>3140</v>
      </c>
    </row>
    <row r="31" spans="1:16" ht="15">
      <c r="A31" s="365" t="s">
        <v>561</v>
      </c>
      <c r="B31" s="410" t="s">
        <v>562</v>
      </c>
      <c r="C31" s="455">
        <v>518</v>
      </c>
      <c r="D31" s="354">
        <v>2049</v>
      </c>
      <c r="E31" s="431">
        <v>1800</v>
      </c>
      <c r="F31" s="431">
        <v>2317</v>
      </c>
      <c r="G31" s="432">
        <v>446</v>
      </c>
      <c r="H31" s="526">
        <f>N31-G31</f>
        <v>519</v>
      </c>
      <c r="I31" s="527">
        <f t="shared" si="3"/>
        <v>463</v>
      </c>
      <c r="J31" s="526">
        <f t="shared" si="3"/>
        <v>889</v>
      </c>
      <c r="K31" s="482">
        <f>SUM(G31:J31)</f>
        <v>2317</v>
      </c>
      <c r="L31" s="435">
        <f>(K31/F31)*100</f>
        <v>100</v>
      </c>
      <c r="M31" s="499"/>
      <c r="N31" s="376">
        <v>965</v>
      </c>
      <c r="O31" s="513">
        <v>1428</v>
      </c>
      <c r="P31" s="436">
        <v>2317</v>
      </c>
    </row>
    <row r="32" spans="1:16" ht="15">
      <c r="A32" s="365" t="s">
        <v>563</v>
      </c>
      <c r="B32" s="457" t="s">
        <v>564</v>
      </c>
      <c r="C32" s="455">
        <v>521</v>
      </c>
      <c r="D32" s="354">
        <v>19455</v>
      </c>
      <c r="E32" s="431">
        <v>19322</v>
      </c>
      <c r="F32" s="431">
        <v>21787</v>
      </c>
      <c r="G32" s="432">
        <v>4871</v>
      </c>
      <c r="H32" s="526">
        <f>N32-G32</f>
        <v>4837</v>
      </c>
      <c r="I32" s="527">
        <f t="shared" si="3"/>
        <v>5344</v>
      </c>
      <c r="J32" s="526">
        <f t="shared" si="3"/>
        <v>6735</v>
      </c>
      <c r="K32" s="482">
        <f>SUM(G32:J32)</f>
        <v>21787</v>
      </c>
      <c r="L32" s="435">
        <f>(K32/F32)*100</f>
        <v>100</v>
      </c>
      <c r="M32" s="499"/>
      <c r="N32" s="376">
        <v>9708</v>
      </c>
      <c r="O32" s="513">
        <v>15052</v>
      </c>
      <c r="P32" s="436">
        <v>21787</v>
      </c>
    </row>
    <row r="33" spans="1:16" ht="15">
      <c r="A33" s="365" t="s">
        <v>565</v>
      </c>
      <c r="B33" s="457" t="s">
        <v>566</v>
      </c>
      <c r="C33" s="455" t="s">
        <v>567</v>
      </c>
      <c r="D33" s="354">
        <v>6866</v>
      </c>
      <c r="E33" s="431">
        <v>6955</v>
      </c>
      <c r="F33" s="431">
        <v>7807</v>
      </c>
      <c r="G33" s="432">
        <v>1739</v>
      </c>
      <c r="H33" s="526">
        <f>N33-G33</f>
        <v>1733</v>
      </c>
      <c r="I33" s="527">
        <f t="shared" si="3"/>
        <v>1936</v>
      </c>
      <c r="J33" s="526">
        <f t="shared" si="3"/>
        <v>2399</v>
      </c>
      <c r="K33" s="482">
        <f>SUM(G33:J33)</f>
        <v>7807</v>
      </c>
      <c r="L33" s="435">
        <f>(K33/F33)*100</f>
        <v>100</v>
      </c>
      <c r="M33" s="499"/>
      <c r="N33" s="376">
        <v>3472</v>
      </c>
      <c r="O33" s="513">
        <v>5408</v>
      </c>
      <c r="P33" s="436">
        <v>7807</v>
      </c>
    </row>
    <row r="34" spans="1:16" ht="15">
      <c r="A34" s="365" t="s">
        <v>568</v>
      </c>
      <c r="B34" s="410" t="s">
        <v>569</v>
      </c>
      <c r="C34" s="455">
        <v>557</v>
      </c>
      <c r="D34" s="354">
        <v>0</v>
      </c>
      <c r="E34" s="431"/>
      <c r="F34" s="431"/>
      <c r="G34" s="432"/>
      <c r="H34" s="526"/>
      <c r="I34" s="527"/>
      <c r="J34" s="526"/>
      <c r="K34" s="482"/>
      <c r="L34" s="435"/>
      <c r="M34" s="499"/>
      <c r="N34" s="376"/>
      <c r="O34" s="513"/>
      <c r="P34" s="436"/>
    </row>
    <row r="35" spans="1:16" ht="15">
      <c r="A35" s="365" t="s">
        <v>570</v>
      </c>
      <c r="B35" s="410" t="s">
        <v>571</v>
      </c>
      <c r="C35" s="455">
        <v>551</v>
      </c>
      <c r="D35" s="354">
        <v>148</v>
      </c>
      <c r="E35" s="431"/>
      <c r="F35" s="431">
        <v>153</v>
      </c>
      <c r="G35" s="432">
        <v>46</v>
      </c>
      <c r="H35" s="526">
        <f>N35-G35</f>
        <v>26</v>
      </c>
      <c r="I35" s="527">
        <f>O35-N35</f>
        <v>39</v>
      </c>
      <c r="J35" s="526">
        <f>P35-O35</f>
        <v>42</v>
      </c>
      <c r="K35" s="482">
        <f>SUM(G35:J35)</f>
        <v>153</v>
      </c>
      <c r="L35" s="435">
        <f>(K35/F35)*100</f>
        <v>100</v>
      </c>
      <c r="M35" s="499"/>
      <c r="N35" s="376">
        <v>72</v>
      </c>
      <c r="O35" s="513">
        <v>111</v>
      </c>
      <c r="P35" s="436">
        <v>153</v>
      </c>
    </row>
    <row r="36" spans="1:16" ht="15.75" thickBot="1">
      <c r="A36" s="458" t="s">
        <v>572</v>
      </c>
      <c r="B36" s="379"/>
      <c r="C36" s="460" t="s">
        <v>573</v>
      </c>
      <c r="D36" s="461">
        <v>805</v>
      </c>
      <c r="E36" s="462">
        <v>551</v>
      </c>
      <c r="F36" s="462">
        <v>1586</v>
      </c>
      <c r="G36" s="463">
        <v>184</v>
      </c>
      <c r="H36" s="526">
        <f>N36-G36</f>
        <v>193</v>
      </c>
      <c r="I36" s="527">
        <f>O36-N36</f>
        <v>242</v>
      </c>
      <c r="J36" s="526">
        <f>P36-O36</f>
        <v>967</v>
      </c>
      <c r="K36" s="484">
        <f>SUM(G36:J36)</f>
        <v>1586</v>
      </c>
      <c r="L36" s="445">
        <f>(K36/F36)*100</f>
        <v>100</v>
      </c>
      <c r="M36" s="499"/>
      <c r="N36" s="418">
        <v>377</v>
      </c>
      <c r="O36" s="512">
        <v>619</v>
      </c>
      <c r="P36" s="466">
        <v>1586</v>
      </c>
    </row>
    <row r="37" spans="1:16" ht="15.75" thickBot="1">
      <c r="A37" s="467" t="s">
        <v>574</v>
      </c>
      <c r="B37" s="468" t="s">
        <v>575</v>
      </c>
      <c r="C37" s="469"/>
      <c r="D37" s="470">
        <f t="shared" ref="D37:J37" si="4">SUM(D27:D36)</f>
        <v>39350</v>
      </c>
      <c r="E37" s="471">
        <f t="shared" si="4"/>
        <v>37184</v>
      </c>
      <c r="F37" s="471">
        <f t="shared" si="4"/>
        <v>45416</v>
      </c>
      <c r="G37" s="471">
        <f t="shared" si="4"/>
        <v>10600</v>
      </c>
      <c r="H37" s="471">
        <f t="shared" si="4"/>
        <v>9344</v>
      </c>
      <c r="I37" s="471">
        <f t="shared" si="4"/>
        <v>11486</v>
      </c>
      <c r="J37" s="471">
        <f t="shared" si="4"/>
        <v>13986</v>
      </c>
      <c r="K37" s="472">
        <f>SUM(G37:J37)</f>
        <v>45416</v>
      </c>
      <c r="L37" s="474">
        <f>(K37/F37)*100</f>
        <v>100</v>
      </c>
      <c r="M37" s="499"/>
      <c r="N37" s="472">
        <f>SUM(N27:N36)</f>
        <v>19944</v>
      </c>
      <c r="O37" s="472">
        <f>SUM(O27:O36)</f>
        <v>31430</v>
      </c>
      <c r="P37" s="472">
        <f>SUM(P27:P36)</f>
        <v>45416</v>
      </c>
    </row>
    <row r="38" spans="1:16" ht="15">
      <c r="A38" s="476" t="s">
        <v>576</v>
      </c>
      <c r="B38" s="529" t="s">
        <v>577</v>
      </c>
      <c r="C38" s="449">
        <v>601</v>
      </c>
      <c r="D38" s="477">
        <v>2363</v>
      </c>
      <c r="E38" s="450"/>
      <c r="F38" s="450">
        <v>4092</v>
      </c>
      <c r="G38" s="423">
        <v>725</v>
      </c>
      <c r="H38" s="526">
        <f>N38-G38</f>
        <v>781</v>
      </c>
      <c r="I38" s="527">
        <f>O38-N38</f>
        <v>500</v>
      </c>
      <c r="J38" s="526">
        <f>P38-O38</f>
        <v>2086</v>
      </c>
      <c r="K38" s="479">
        <f>SUM(G38:J38)</f>
        <v>4092</v>
      </c>
      <c r="L38" s="426">
        <f>(K38/F38)*100</f>
        <v>100</v>
      </c>
      <c r="M38" s="499"/>
      <c r="N38" s="528">
        <v>1506</v>
      </c>
      <c r="O38" s="514">
        <v>2006</v>
      </c>
      <c r="P38" s="454">
        <v>4092</v>
      </c>
    </row>
    <row r="39" spans="1:16" ht="15">
      <c r="A39" s="481" t="s">
        <v>578</v>
      </c>
      <c r="B39" s="410" t="s">
        <v>579</v>
      </c>
      <c r="C39" s="455">
        <v>602</v>
      </c>
      <c r="D39" s="354">
        <v>2230</v>
      </c>
      <c r="E39" s="431"/>
      <c r="F39" s="431">
        <v>3836</v>
      </c>
      <c r="G39" s="432">
        <v>501</v>
      </c>
      <c r="H39" s="526">
        <f>N39-G39</f>
        <v>538</v>
      </c>
      <c r="I39" s="527">
        <f>O39-N39</f>
        <v>736</v>
      </c>
      <c r="J39" s="526">
        <f>P39-O39</f>
        <v>2061</v>
      </c>
      <c r="K39" s="482">
        <f>SUM(G39:J39)</f>
        <v>3836</v>
      </c>
      <c r="L39" s="435">
        <f>(K39/F39)*100</f>
        <v>100</v>
      </c>
      <c r="M39" s="499"/>
      <c r="N39" s="376">
        <v>1039</v>
      </c>
      <c r="O39" s="513">
        <v>1775</v>
      </c>
      <c r="P39" s="436">
        <v>3836</v>
      </c>
    </row>
    <row r="40" spans="1:16" ht="15">
      <c r="A40" s="481" t="s">
        <v>580</v>
      </c>
      <c r="B40" s="410" t="s">
        <v>581</v>
      </c>
      <c r="C40" s="455">
        <v>604</v>
      </c>
      <c r="D40" s="354">
        <v>122</v>
      </c>
      <c r="E40" s="431"/>
      <c r="F40" s="431"/>
      <c r="G40" s="432"/>
      <c r="H40" s="526"/>
      <c r="I40" s="527"/>
      <c r="J40" s="526"/>
      <c r="K40" s="482"/>
      <c r="L40" s="435"/>
      <c r="M40" s="499"/>
      <c r="N40" s="376"/>
      <c r="O40" s="513"/>
      <c r="P40" s="436"/>
    </row>
    <row r="41" spans="1:16" ht="15">
      <c r="A41" s="481" t="s">
        <v>582</v>
      </c>
      <c r="B41" s="410" t="s">
        <v>583</v>
      </c>
      <c r="C41" s="455" t="s">
        <v>584</v>
      </c>
      <c r="D41" s="354">
        <v>35096</v>
      </c>
      <c r="E41" s="431">
        <v>37184</v>
      </c>
      <c r="F41" s="431">
        <v>35342</v>
      </c>
      <c r="G41" s="432">
        <v>9329</v>
      </c>
      <c r="H41" s="526">
        <f>N41-G41</f>
        <v>10070</v>
      </c>
      <c r="I41" s="527">
        <f>O41-N41</f>
        <v>9898</v>
      </c>
      <c r="J41" s="526">
        <f>P41-O41</f>
        <v>6045</v>
      </c>
      <c r="K41" s="482">
        <f>SUM(G41:J41)</f>
        <v>35342</v>
      </c>
      <c r="L41" s="435">
        <f>(K41/F41)*100</f>
        <v>100</v>
      </c>
      <c r="M41" s="499"/>
      <c r="N41" s="376">
        <v>19399</v>
      </c>
      <c r="O41" s="513">
        <v>29297</v>
      </c>
      <c r="P41" s="436">
        <v>35342</v>
      </c>
    </row>
    <row r="42" spans="1:16" ht="15.75" thickBot="1">
      <c r="A42" s="483" t="s">
        <v>585</v>
      </c>
      <c r="B42" s="379"/>
      <c r="C42" s="460" t="s">
        <v>586</v>
      </c>
      <c r="D42" s="381">
        <v>357</v>
      </c>
      <c r="E42" s="462"/>
      <c r="F42" s="462">
        <v>2154</v>
      </c>
      <c r="G42" s="463">
        <v>45</v>
      </c>
      <c r="H42" s="526">
        <f>N42-G42</f>
        <v>95</v>
      </c>
      <c r="I42" s="527">
        <f>O42-N42</f>
        <v>112</v>
      </c>
      <c r="J42" s="526">
        <f>P42-O42</f>
        <v>1902</v>
      </c>
      <c r="K42" s="484">
        <f>SUM(G42:J42)</f>
        <v>2154</v>
      </c>
      <c r="L42" s="485">
        <f>(K42/F42)*100</f>
        <v>100</v>
      </c>
      <c r="M42" s="499"/>
      <c r="N42" s="418">
        <v>140</v>
      </c>
      <c r="O42" s="512">
        <v>252</v>
      </c>
      <c r="P42" s="466">
        <v>2154</v>
      </c>
    </row>
    <row r="43" spans="1:16" ht="15.75" thickBot="1">
      <c r="A43" s="467" t="s">
        <v>587</v>
      </c>
      <c r="B43" s="468" t="s">
        <v>588</v>
      </c>
      <c r="C43" s="469" t="s">
        <v>517</v>
      </c>
      <c r="D43" s="470">
        <f t="shared" ref="D43:J43" si="5">SUM(D38:D42)</f>
        <v>40168</v>
      </c>
      <c r="E43" s="471">
        <f t="shared" si="5"/>
        <v>37184</v>
      </c>
      <c r="F43" s="471">
        <f t="shared" si="5"/>
        <v>45424</v>
      </c>
      <c r="G43" s="472">
        <f t="shared" si="5"/>
        <v>10600</v>
      </c>
      <c r="H43" s="486">
        <f t="shared" si="5"/>
        <v>11484</v>
      </c>
      <c r="I43" s="472">
        <f t="shared" si="5"/>
        <v>11246</v>
      </c>
      <c r="J43" s="487">
        <f t="shared" si="5"/>
        <v>12094</v>
      </c>
      <c r="K43" s="472">
        <f>SUM(G43:J43)</f>
        <v>45424</v>
      </c>
      <c r="L43" s="474">
        <f>(K43/F43)*100</f>
        <v>100</v>
      </c>
      <c r="M43" s="499"/>
      <c r="N43" s="472">
        <f>SUM(N38:N42)</f>
        <v>22084</v>
      </c>
      <c r="O43" s="475">
        <f>SUM(O38:O42)</f>
        <v>33330</v>
      </c>
      <c r="P43" s="472">
        <f>SUM(P38:P42)</f>
        <v>45424</v>
      </c>
    </row>
    <row r="44" spans="1:16" ht="5.25" customHeight="1" thickBot="1">
      <c r="A44" s="483"/>
      <c r="B44" s="525"/>
      <c r="C44" s="489"/>
      <c r="D44" s="524"/>
      <c r="E44" s="491"/>
      <c r="F44" s="491"/>
      <c r="G44" s="523"/>
      <c r="H44" s="521"/>
      <c r="I44" s="522"/>
      <c r="J44" s="521"/>
      <c r="K44" s="495"/>
      <c r="L44" s="426"/>
      <c r="M44" s="499"/>
      <c r="N44" s="520"/>
      <c r="O44" s="497"/>
      <c r="P44" s="497"/>
    </row>
    <row r="45" spans="1:16" ht="15.75" thickBot="1">
      <c r="A45" s="498" t="s">
        <v>589</v>
      </c>
      <c r="B45" s="468" t="s">
        <v>551</v>
      </c>
      <c r="C45" s="469" t="s">
        <v>517</v>
      </c>
      <c r="D45" s="472">
        <f t="shared" ref="D45:J45" si="6">D43-D41</f>
        <v>5072</v>
      </c>
      <c r="E45" s="470">
        <f t="shared" si="6"/>
        <v>0</v>
      </c>
      <c r="F45" s="470">
        <f t="shared" si="6"/>
        <v>10082</v>
      </c>
      <c r="G45" s="472">
        <f t="shared" si="6"/>
        <v>1271</v>
      </c>
      <c r="H45" s="486">
        <f t="shared" si="6"/>
        <v>1414</v>
      </c>
      <c r="I45" s="472">
        <f t="shared" si="6"/>
        <v>1348</v>
      </c>
      <c r="J45" s="475">
        <f t="shared" si="6"/>
        <v>6049</v>
      </c>
      <c r="K45" s="495">
        <f>SUM(G45:J45)</f>
        <v>10082</v>
      </c>
      <c r="L45" s="426">
        <f>(K45/F45)*100</f>
        <v>100</v>
      </c>
      <c r="M45" s="499"/>
      <c r="N45" s="472">
        <f>N43-N41</f>
        <v>2685</v>
      </c>
      <c r="O45" s="475">
        <f>O43-O41</f>
        <v>4033</v>
      </c>
      <c r="P45" s="472">
        <f>P43-P41</f>
        <v>10082</v>
      </c>
    </row>
    <row r="46" spans="1:16" ht="15.75" thickBot="1">
      <c r="A46" s="467" t="s">
        <v>590</v>
      </c>
      <c r="B46" s="468" t="s">
        <v>591</v>
      </c>
      <c r="C46" s="469" t="s">
        <v>517</v>
      </c>
      <c r="D46" s="472">
        <f t="shared" ref="D46:J46" si="7">D43-D37</f>
        <v>818</v>
      </c>
      <c r="E46" s="470">
        <f t="shared" si="7"/>
        <v>0</v>
      </c>
      <c r="F46" s="470">
        <f t="shared" si="7"/>
        <v>8</v>
      </c>
      <c r="G46" s="472">
        <f t="shared" si="7"/>
        <v>0</v>
      </c>
      <c r="H46" s="486">
        <f t="shared" si="7"/>
        <v>2140</v>
      </c>
      <c r="I46" s="472">
        <f t="shared" si="7"/>
        <v>-240</v>
      </c>
      <c r="J46" s="475">
        <f t="shared" si="7"/>
        <v>-1892</v>
      </c>
      <c r="K46" s="495">
        <f>SUM(G46:J46)</f>
        <v>8</v>
      </c>
      <c r="L46" s="426">
        <f>(K46/F46)*100</f>
        <v>100</v>
      </c>
      <c r="M46" s="499"/>
      <c r="N46" s="472">
        <f>N43-N37</f>
        <v>2140</v>
      </c>
      <c r="O46" s="475">
        <f>O43-O37</f>
        <v>1900</v>
      </c>
      <c r="P46" s="472">
        <f>P43-P37</f>
        <v>8</v>
      </c>
    </row>
    <row r="47" spans="1:16" ht="15.75" thickBot="1">
      <c r="A47" s="500" t="s">
        <v>592</v>
      </c>
      <c r="B47" s="501" t="s">
        <v>551</v>
      </c>
      <c r="C47" s="502" t="s">
        <v>517</v>
      </c>
      <c r="D47" s="472">
        <f t="shared" ref="D47:J47" si="8">D46-D41</f>
        <v>-34278</v>
      </c>
      <c r="E47" s="470">
        <f t="shared" si="8"/>
        <v>-37184</v>
      </c>
      <c r="F47" s="470">
        <f t="shared" si="8"/>
        <v>-35334</v>
      </c>
      <c r="G47" s="472">
        <f t="shared" si="8"/>
        <v>-9329</v>
      </c>
      <c r="H47" s="486">
        <f t="shared" si="8"/>
        <v>-7930</v>
      </c>
      <c r="I47" s="472">
        <f t="shared" si="8"/>
        <v>-10138</v>
      </c>
      <c r="J47" s="475">
        <f t="shared" si="8"/>
        <v>-7937</v>
      </c>
      <c r="K47" s="495">
        <f>SUM(G47:J47)</f>
        <v>-35334</v>
      </c>
      <c r="L47" s="474">
        <f>(K47/F47)*100</f>
        <v>100</v>
      </c>
      <c r="M47" s="499"/>
      <c r="N47" s="472">
        <f>N46-N41</f>
        <v>-17259</v>
      </c>
      <c r="O47" s="475">
        <f>O46-O41</f>
        <v>-27397</v>
      </c>
      <c r="P47" s="472">
        <f>P46-P41</f>
        <v>-35334</v>
      </c>
    </row>
    <row r="50" spans="1:11" ht="14.25">
      <c r="A50" s="503" t="s">
        <v>593</v>
      </c>
    </row>
    <row r="51" spans="1:11" ht="14.25">
      <c r="A51" s="504" t="s">
        <v>594</v>
      </c>
    </row>
    <row r="52" spans="1:11" ht="14.25">
      <c r="A52" s="508" t="s">
        <v>595</v>
      </c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6" spans="1:11">
      <c r="A56" s="519" t="s">
        <v>639</v>
      </c>
    </row>
    <row r="58" spans="1:11">
      <c r="A58" s="519" t="s">
        <v>638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A23" sqref="A23"/>
    </sheetView>
  </sheetViews>
  <sheetFormatPr defaultColWidth="8.7109375" defaultRowHeight="12.75"/>
  <cols>
    <col min="1" max="1" width="37.7109375" style="519" customWidth="1"/>
    <col min="2" max="2" width="13.5703125" style="505" hidden="1" customWidth="1"/>
    <col min="3" max="3" width="7.28515625" style="506" customWidth="1"/>
    <col min="4" max="5" width="11.5703125" style="505" customWidth="1"/>
    <col min="6" max="6" width="11.5703125" style="507" customWidth="1"/>
    <col min="7" max="7" width="11.42578125" style="507" customWidth="1"/>
    <col min="8" max="8" width="9.85546875" style="507" customWidth="1"/>
    <col min="9" max="9" width="9.140625" style="507" customWidth="1"/>
    <col min="10" max="10" width="9.28515625" style="507" customWidth="1"/>
    <col min="11" max="11" width="9.140625" style="507" customWidth="1"/>
    <col min="12" max="12" width="12" style="505" customWidth="1"/>
    <col min="13" max="13" width="8.7109375" style="505"/>
    <col min="14" max="14" width="11.85546875" style="505" customWidth="1"/>
    <col min="15" max="15" width="12.5703125" style="505" customWidth="1"/>
    <col min="16" max="16" width="11.85546875" style="505" customWidth="1"/>
    <col min="17" max="17" width="12" style="505" customWidth="1"/>
    <col min="18" max="16384" width="8.7109375" style="505"/>
  </cols>
  <sheetData>
    <row r="1" spans="1:17" ht="24" customHeight="1">
      <c r="A1" s="989"/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499"/>
      <c r="G4" s="296"/>
      <c r="H4" s="296"/>
    </row>
    <row r="5" spans="1:17">
      <c r="A5" s="299"/>
      <c r="G5" s="296"/>
      <c r="H5" s="296"/>
    </row>
    <row r="6" spans="1:17" ht="6" customHeight="1" thickBot="1">
      <c r="B6" s="555"/>
      <c r="C6" s="556"/>
      <c r="D6" s="555"/>
      <c r="G6" s="296"/>
      <c r="H6" s="296"/>
    </row>
    <row r="7" spans="1:17" ht="24.75" customHeight="1" thickBot="1">
      <c r="A7" s="302" t="s">
        <v>494</v>
      </c>
      <c r="B7" s="303"/>
      <c r="C7" s="554"/>
      <c r="D7" s="1020" t="s">
        <v>643</v>
      </c>
      <c r="E7" s="1021"/>
      <c r="F7" s="1021"/>
      <c r="G7" s="1021"/>
      <c r="H7" s="1022"/>
      <c r="I7" s="1022"/>
      <c r="J7" s="1022"/>
      <c r="K7" s="1022"/>
      <c r="L7" s="1023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553"/>
      <c r="C9" s="1006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3"/>
      <c r="I9" s="1003"/>
      <c r="J9" s="1004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1005"/>
      <c r="B10" s="552" t="s">
        <v>505</v>
      </c>
      <c r="C10" s="1007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551"/>
      <c r="C11" s="550"/>
      <c r="D11" s="327">
        <v>35</v>
      </c>
      <c r="E11" s="328">
        <v>37</v>
      </c>
      <c r="F11" s="328">
        <v>36</v>
      </c>
      <c r="G11" s="919">
        <v>37</v>
      </c>
      <c r="H11" s="918">
        <f t="shared" ref="H11:J17" si="0">N11</f>
        <v>37</v>
      </c>
      <c r="I11" s="918">
        <f t="shared" si="0"/>
        <v>37</v>
      </c>
      <c r="J11" s="917">
        <f t="shared" si="0"/>
        <v>36</v>
      </c>
      <c r="K11" s="333" t="s">
        <v>517</v>
      </c>
      <c r="L11" s="334" t="s">
        <v>517</v>
      </c>
      <c r="M11" s="499"/>
      <c r="N11" s="335">
        <v>37</v>
      </c>
      <c r="O11" s="336">
        <v>37</v>
      </c>
      <c r="P11" s="336">
        <v>36</v>
      </c>
    </row>
    <row r="12" spans="1:17" ht="13.5" thickBot="1">
      <c r="A12" s="337" t="s">
        <v>518</v>
      </c>
      <c r="B12" s="549"/>
      <c r="C12" s="548"/>
      <c r="D12" s="340">
        <v>33.31</v>
      </c>
      <c r="E12" s="341">
        <v>34.869999999999997</v>
      </c>
      <c r="F12" s="341">
        <v>34.4</v>
      </c>
      <c r="G12" s="561">
        <v>34.869999999999997</v>
      </c>
      <c r="H12" s="916">
        <f t="shared" si="0"/>
        <v>34.869999999999997</v>
      </c>
      <c r="I12" s="915">
        <f t="shared" si="0"/>
        <v>34.26</v>
      </c>
      <c r="J12" s="914">
        <f t="shared" si="0"/>
        <v>34.401000000000003</v>
      </c>
      <c r="K12" s="346"/>
      <c r="L12" s="347" t="s">
        <v>517</v>
      </c>
      <c r="M12" s="499"/>
      <c r="N12" s="348">
        <v>34.869999999999997</v>
      </c>
      <c r="O12" s="350">
        <v>34.26</v>
      </c>
      <c r="P12" s="350">
        <v>34.401000000000003</v>
      </c>
    </row>
    <row r="13" spans="1:17">
      <c r="A13" s="351" t="s">
        <v>519</v>
      </c>
      <c r="B13" s="529" t="s">
        <v>520</v>
      </c>
      <c r="C13" s="547" t="s">
        <v>521</v>
      </c>
      <c r="D13" s="354">
        <v>11662</v>
      </c>
      <c r="E13" s="355" t="s">
        <v>517</v>
      </c>
      <c r="F13" s="355" t="s">
        <v>517</v>
      </c>
      <c r="G13" s="356">
        <v>11859</v>
      </c>
      <c r="H13" s="546">
        <f t="shared" si="0"/>
        <v>11887</v>
      </c>
      <c r="I13" s="546">
        <f t="shared" si="0"/>
        <v>11944</v>
      </c>
      <c r="J13" s="363">
        <f t="shared" si="0"/>
        <v>11726</v>
      </c>
      <c r="K13" s="360" t="s">
        <v>517</v>
      </c>
      <c r="L13" s="360" t="s">
        <v>517</v>
      </c>
      <c r="M13" s="499"/>
      <c r="N13" s="427">
        <v>11887</v>
      </c>
      <c r="O13" s="364">
        <v>11944</v>
      </c>
      <c r="P13" s="364">
        <v>11726</v>
      </c>
    </row>
    <row r="14" spans="1:17">
      <c r="A14" s="365" t="s">
        <v>522</v>
      </c>
      <c r="B14" s="410" t="s">
        <v>523</v>
      </c>
      <c r="C14" s="538" t="s">
        <v>524</v>
      </c>
      <c r="D14" s="354">
        <v>10930</v>
      </c>
      <c r="E14" s="368" t="s">
        <v>517</v>
      </c>
      <c r="F14" s="368" t="s">
        <v>517</v>
      </c>
      <c r="G14" s="356">
        <v>10947</v>
      </c>
      <c r="H14" s="537">
        <f t="shared" si="0"/>
        <v>10996</v>
      </c>
      <c r="I14" s="537">
        <f t="shared" si="0"/>
        <v>11073</v>
      </c>
      <c r="J14" s="374">
        <f t="shared" si="0"/>
        <v>10980</v>
      </c>
      <c r="K14" s="360" t="s">
        <v>517</v>
      </c>
      <c r="L14" s="360" t="s">
        <v>517</v>
      </c>
      <c r="M14" s="499"/>
      <c r="N14" s="376">
        <v>10996</v>
      </c>
      <c r="O14" s="364">
        <v>11073</v>
      </c>
      <c r="P14" s="364">
        <v>10980</v>
      </c>
    </row>
    <row r="15" spans="1:17">
      <c r="A15" s="365" t="s">
        <v>528</v>
      </c>
      <c r="B15" s="410" t="s">
        <v>529</v>
      </c>
      <c r="C15" s="538" t="s">
        <v>530</v>
      </c>
      <c r="D15" s="354">
        <v>118</v>
      </c>
      <c r="E15" s="368" t="s">
        <v>517</v>
      </c>
      <c r="F15" s="368" t="s">
        <v>517</v>
      </c>
      <c r="G15" s="356">
        <v>105</v>
      </c>
      <c r="H15" s="537">
        <f t="shared" si="0"/>
        <v>53</v>
      </c>
      <c r="I15" s="537">
        <f t="shared" si="0"/>
        <v>112</v>
      </c>
      <c r="J15" s="374">
        <f t="shared" si="0"/>
        <v>68</v>
      </c>
      <c r="K15" s="360" t="s">
        <v>517</v>
      </c>
      <c r="L15" s="360" t="s">
        <v>517</v>
      </c>
      <c r="M15" s="499"/>
      <c r="N15" s="376">
        <v>53</v>
      </c>
      <c r="O15" s="364">
        <v>112</v>
      </c>
      <c r="P15" s="364">
        <v>68</v>
      </c>
    </row>
    <row r="16" spans="1:17">
      <c r="A16" s="365" t="s">
        <v>531</v>
      </c>
      <c r="B16" s="410" t="s">
        <v>532</v>
      </c>
      <c r="C16" s="538" t="s">
        <v>517</v>
      </c>
      <c r="D16" s="354">
        <v>1304</v>
      </c>
      <c r="E16" s="368" t="s">
        <v>517</v>
      </c>
      <c r="F16" s="368" t="s">
        <v>517</v>
      </c>
      <c r="G16" s="356">
        <v>3654</v>
      </c>
      <c r="H16" s="537">
        <f t="shared" si="0"/>
        <v>9373</v>
      </c>
      <c r="I16" s="537">
        <f t="shared" si="0"/>
        <v>12138</v>
      </c>
      <c r="J16" s="374">
        <f t="shared" si="0"/>
        <v>1339</v>
      </c>
      <c r="K16" s="360" t="s">
        <v>517</v>
      </c>
      <c r="L16" s="360" t="s">
        <v>517</v>
      </c>
      <c r="M16" s="499"/>
      <c r="N16" s="376">
        <v>9373</v>
      </c>
      <c r="O16" s="364">
        <v>12138</v>
      </c>
      <c r="P16" s="364">
        <v>1339</v>
      </c>
    </row>
    <row r="17" spans="1:16" ht="13.5" thickBot="1">
      <c r="A17" s="378" t="s">
        <v>533</v>
      </c>
      <c r="B17" s="379" t="s">
        <v>534</v>
      </c>
      <c r="C17" s="545" t="s">
        <v>535</v>
      </c>
      <c r="D17" s="381">
        <v>2128</v>
      </c>
      <c r="E17" s="382" t="s">
        <v>517</v>
      </c>
      <c r="F17" s="382" t="s">
        <v>517</v>
      </c>
      <c r="G17" s="356">
        <v>3603</v>
      </c>
      <c r="H17" s="544">
        <f t="shared" si="0"/>
        <v>5490</v>
      </c>
      <c r="I17" s="533">
        <f t="shared" si="0"/>
        <v>4004</v>
      </c>
      <c r="J17" s="543">
        <f t="shared" si="0"/>
        <v>2405</v>
      </c>
      <c r="K17" s="334" t="s">
        <v>517</v>
      </c>
      <c r="L17" s="334" t="s">
        <v>517</v>
      </c>
      <c r="M17" s="499"/>
      <c r="N17" s="446">
        <v>5490</v>
      </c>
      <c r="O17" s="389">
        <v>4004</v>
      </c>
      <c r="P17" s="389">
        <v>2405</v>
      </c>
    </row>
    <row r="18" spans="1:16" ht="13.5" thickBot="1">
      <c r="A18" s="390" t="s">
        <v>536</v>
      </c>
      <c r="B18" s="391"/>
      <c r="C18" s="392"/>
      <c r="D18" s="393">
        <f>D13-D14+D15+D16+D17</f>
        <v>4282</v>
      </c>
      <c r="E18" s="394" t="s">
        <v>517</v>
      </c>
      <c r="F18" s="394" t="s">
        <v>517</v>
      </c>
      <c r="G18" s="395">
        <f>G13-G14+G15+G16+G17</f>
        <v>8274</v>
      </c>
      <c r="H18" s="395">
        <f>H13-H14+H15+H16+H17</f>
        <v>15807</v>
      </c>
      <c r="I18" s="395">
        <f>I13-I14+I15+I16+I17</f>
        <v>17125</v>
      </c>
      <c r="J18" s="396">
        <f>J13-J14+J15+J16+J17</f>
        <v>4558</v>
      </c>
      <c r="K18" s="397" t="s">
        <v>517</v>
      </c>
      <c r="L18" s="397" t="s">
        <v>517</v>
      </c>
      <c r="M18" s="499"/>
      <c r="N18" s="398">
        <f>N13-N14+N15+N16+N17</f>
        <v>15807</v>
      </c>
      <c r="O18" s="398">
        <f>O13-O14+O15+O16+O17</f>
        <v>17125</v>
      </c>
      <c r="P18" s="398">
        <f>P13-P14+P15+P16+P17</f>
        <v>4558</v>
      </c>
    </row>
    <row r="19" spans="1:16">
      <c r="A19" s="378" t="s">
        <v>537</v>
      </c>
      <c r="B19" s="529" t="s">
        <v>538</v>
      </c>
      <c r="C19" s="542">
        <v>401</v>
      </c>
      <c r="D19" s="381">
        <v>777</v>
      </c>
      <c r="E19" s="355" t="s">
        <v>517</v>
      </c>
      <c r="F19" s="355" t="s">
        <v>517</v>
      </c>
      <c r="G19" s="400">
        <v>957</v>
      </c>
      <c r="H19" s="541">
        <f t="shared" ref="H19:J23" si="1">N19</f>
        <v>936</v>
      </c>
      <c r="I19" s="540">
        <f t="shared" si="1"/>
        <v>915</v>
      </c>
      <c r="J19" s="539">
        <f t="shared" si="1"/>
        <v>791</v>
      </c>
      <c r="K19" s="334" t="s">
        <v>517</v>
      </c>
      <c r="L19" s="334" t="s">
        <v>517</v>
      </c>
      <c r="M19" s="499"/>
      <c r="N19" s="528">
        <v>936</v>
      </c>
      <c r="O19" s="389">
        <v>915</v>
      </c>
      <c r="P19" s="389">
        <v>791</v>
      </c>
    </row>
    <row r="20" spans="1:16">
      <c r="A20" s="365" t="s">
        <v>539</v>
      </c>
      <c r="B20" s="410" t="s">
        <v>540</v>
      </c>
      <c r="C20" s="538" t="s">
        <v>541</v>
      </c>
      <c r="D20" s="354">
        <v>426</v>
      </c>
      <c r="E20" s="368" t="s">
        <v>517</v>
      </c>
      <c r="F20" s="368" t="s">
        <v>517</v>
      </c>
      <c r="G20" s="406">
        <v>280</v>
      </c>
      <c r="H20" s="537">
        <f t="shared" si="1"/>
        <v>342</v>
      </c>
      <c r="I20" s="536">
        <f t="shared" si="1"/>
        <v>394</v>
      </c>
      <c r="J20" s="535">
        <f t="shared" si="1"/>
        <v>360</v>
      </c>
      <c r="K20" s="360" t="s">
        <v>517</v>
      </c>
      <c r="L20" s="360" t="s">
        <v>517</v>
      </c>
      <c r="M20" s="499"/>
      <c r="N20" s="376">
        <v>342</v>
      </c>
      <c r="O20" s="364">
        <v>394</v>
      </c>
      <c r="P20" s="364">
        <v>360</v>
      </c>
    </row>
    <row r="21" spans="1:16">
      <c r="A21" s="365" t="s">
        <v>542</v>
      </c>
      <c r="B21" s="410" t="s">
        <v>543</v>
      </c>
      <c r="C21" s="538" t="s">
        <v>517</v>
      </c>
      <c r="D21" s="354"/>
      <c r="E21" s="368" t="s">
        <v>517</v>
      </c>
      <c r="F21" s="368" t="s">
        <v>517</v>
      </c>
      <c r="G21" s="406"/>
      <c r="H21" s="537">
        <f t="shared" si="1"/>
        <v>0</v>
      </c>
      <c r="I21" s="536">
        <f t="shared" si="1"/>
        <v>0</v>
      </c>
      <c r="J21" s="535">
        <f t="shared" si="1"/>
        <v>0</v>
      </c>
      <c r="K21" s="360" t="s">
        <v>517</v>
      </c>
      <c r="L21" s="360" t="s">
        <v>517</v>
      </c>
      <c r="M21" s="499"/>
      <c r="N21" s="376"/>
      <c r="O21" s="364">
        <v>0</v>
      </c>
      <c r="P21" s="364">
        <v>0</v>
      </c>
    </row>
    <row r="22" spans="1:16">
      <c r="A22" s="365" t="s">
        <v>544</v>
      </c>
      <c r="B22" s="410" t="s">
        <v>545</v>
      </c>
      <c r="C22" s="538" t="s">
        <v>517</v>
      </c>
      <c r="D22" s="354">
        <v>3045</v>
      </c>
      <c r="E22" s="368" t="s">
        <v>517</v>
      </c>
      <c r="F22" s="368" t="s">
        <v>517</v>
      </c>
      <c r="G22" s="406">
        <v>6981</v>
      </c>
      <c r="H22" s="537">
        <f t="shared" si="1"/>
        <v>13796</v>
      </c>
      <c r="I22" s="536">
        <f t="shared" si="1"/>
        <v>15571</v>
      </c>
      <c r="J22" s="535">
        <f t="shared" si="1"/>
        <v>3397</v>
      </c>
      <c r="K22" s="360" t="s">
        <v>517</v>
      </c>
      <c r="L22" s="360" t="s">
        <v>517</v>
      </c>
      <c r="M22" s="499"/>
      <c r="N22" s="376">
        <v>13796</v>
      </c>
      <c r="O22" s="364">
        <v>15571</v>
      </c>
      <c r="P22" s="364">
        <v>3397</v>
      </c>
    </row>
    <row r="23" spans="1:16" ht="13.5" thickBot="1">
      <c r="A23" s="337" t="s">
        <v>546</v>
      </c>
      <c r="B23" s="411" t="s">
        <v>547</v>
      </c>
      <c r="C23" s="534" t="s">
        <v>517</v>
      </c>
      <c r="D23" s="354"/>
      <c r="E23" s="382" t="s">
        <v>517</v>
      </c>
      <c r="F23" s="382" t="s">
        <v>517</v>
      </c>
      <c r="G23" s="413"/>
      <c r="H23" s="533">
        <f t="shared" si="1"/>
        <v>0</v>
      </c>
      <c r="I23" s="532">
        <f t="shared" si="1"/>
        <v>0</v>
      </c>
      <c r="J23" s="531">
        <f t="shared" si="1"/>
        <v>0</v>
      </c>
      <c r="K23" s="417" t="s">
        <v>517</v>
      </c>
      <c r="L23" s="417" t="s">
        <v>517</v>
      </c>
      <c r="M23" s="499"/>
      <c r="N23" s="418"/>
      <c r="O23" s="557"/>
      <c r="P23" s="419">
        <v>0</v>
      </c>
    </row>
    <row r="24" spans="1:16" ht="15">
      <c r="A24" s="351" t="s">
        <v>548</v>
      </c>
      <c r="B24" s="529" t="s">
        <v>549</v>
      </c>
      <c r="C24" s="420" t="s">
        <v>517</v>
      </c>
      <c r="D24" s="421">
        <v>17802</v>
      </c>
      <c r="E24" s="422">
        <v>18425</v>
      </c>
      <c r="F24" s="422">
        <v>19043</v>
      </c>
      <c r="G24" s="423">
        <v>4356</v>
      </c>
      <c r="H24" s="363">
        <f>N24-G24</f>
        <v>4882</v>
      </c>
      <c r="I24" s="363">
        <f>O24-N24</f>
        <v>4136</v>
      </c>
      <c r="J24" s="363">
        <f>P24-O24</f>
        <v>5669</v>
      </c>
      <c r="K24" s="479">
        <f>SUM(G24:J24)</f>
        <v>19043</v>
      </c>
      <c r="L24" s="426">
        <f>(K24/F24)*100</f>
        <v>100</v>
      </c>
      <c r="M24" s="499"/>
      <c r="N24" s="427">
        <v>9238</v>
      </c>
      <c r="O24" s="516">
        <v>13374</v>
      </c>
      <c r="P24" s="429">
        <v>19043</v>
      </c>
    </row>
    <row r="25" spans="1:16" ht="15">
      <c r="A25" s="365" t="s">
        <v>550</v>
      </c>
      <c r="B25" s="410" t="s">
        <v>551</v>
      </c>
      <c r="C25" s="430" t="s">
        <v>517</v>
      </c>
      <c r="D25" s="354"/>
      <c r="E25" s="431"/>
      <c r="F25" s="431"/>
      <c r="G25" s="432"/>
      <c r="H25" s="527"/>
      <c r="I25" s="527"/>
      <c r="J25" s="527"/>
      <c r="K25" s="482"/>
      <c r="L25" s="435"/>
      <c r="M25" s="499"/>
      <c r="N25" s="376"/>
      <c r="O25" s="513"/>
      <c r="P25" s="436"/>
    </row>
    <row r="26" spans="1:16" ht="15.75" thickBot="1">
      <c r="A26" s="337" t="s">
        <v>552</v>
      </c>
      <c r="B26" s="411" t="s">
        <v>551</v>
      </c>
      <c r="C26" s="438">
        <v>672</v>
      </c>
      <c r="D26" s="439">
        <v>4200</v>
      </c>
      <c r="E26" s="440">
        <v>4200</v>
      </c>
      <c r="F26" s="440">
        <v>4200</v>
      </c>
      <c r="G26" s="441">
        <v>1050</v>
      </c>
      <c r="H26" s="530">
        <f>N26-G26</f>
        <v>1050</v>
      </c>
      <c r="I26" s="530">
        <f t="shared" ref="I26:J28" si="2">O26-N26</f>
        <v>1050</v>
      </c>
      <c r="J26" s="530">
        <f t="shared" si="2"/>
        <v>1050</v>
      </c>
      <c r="K26" s="484">
        <f>SUM(G26:J26)</f>
        <v>4200</v>
      </c>
      <c r="L26" s="445">
        <f>(K26/F26)*100</f>
        <v>100</v>
      </c>
      <c r="M26" s="499"/>
      <c r="N26" s="446">
        <v>2100</v>
      </c>
      <c r="O26" s="515">
        <v>3150</v>
      </c>
      <c r="P26" s="448">
        <v>4200</v>
      </c>
    </row>
    <row r="27" spans="1:16" ht="15">
      <c r="A27" s="351" t="s">
        <v>553</v>
      </c>
      <c r="B27" s="529" t="s">
        <v>554</v>
      </c>
      <c r="C27" s="449">
        <v>501</v>
      </c>
      <c r="D27" s="354">
        <v>2784</v>
      </c>
      <c r="E27" s="450">
        <v>737</v>
      </c>
      <c r="F27" s="450">
        <v>2785</v>
      </c>
      <c r="G27" s="451">
        <v>604</v>
      </c>
      <c r="H27" s="526">
        <f>N27-G27</f>
        <v>713</v>
      </c>
      <c r="I27" s="527">
        <f t="shared" si="2"/>
        <v>574</v>
      </c>
      <c r="J27" s="526">
        <f t="shared" si="2"/>
        <v>894</v>
      </c>
      <c r="K27" s="479">
        <f>SUM(G27:J27)</f>
        <v>2785</v>
      </c>
      <c r="L27" s="426">
        <f>(K27/F27)*100</f>
        <v>100</v>
      </c>
      <c r="M27" s="499"/>
      <c r="N27" s="528">
        <v>1317</v>
      </c>
      <c r="O27" s="514">
        <v>1891</v>
      </c>
      <c r="P27" s="454">
        <v>2785</v>
      </c>
    </row>
    <row r="28" spans="1:16" ht="15">
      <c r="A28" s="365" t="s">
        <v>555</v>
      </c>
      <c r="B28" s="410" t="s">
        <v>556</v>
      </c>
      <c r="C28" s="455">
        <v>502</v>
      </c>
      <c r="D28" s="354">
        <v>1824</v>
      </c>
      <c r="E28" s="431">
        <v>1900</v>
      </c>
      <c r="F28" s="431">
        <v>1612</v>
      </c>
      <c r="G28" s="432">
        <v>695</v>
      </c>
      <c r="H28" s="526">
        <f>N28-G28</f>
        <v>242</v>
      </c>
      <c r="I28" s="527">
        <f t="shared" si="2"/>
        <v>109</v>
      </c>
      <c r="J28" s="526">
        <f t="shared" si="2"/>
        <v>566</v>
      </c>
      <c r="K28" s="482">
        <f>SUM(G28:J28)</f>
        <v>1612</v>
      </c>
      <c r="L28" s="435">
        <f>(K28/F28)*100</f>
        <v>100</v>
      </c>
      <c r="M28" s="499"/>
      <c r="N28" s="376">
        <v>937</v>
      </c>
      <c r="O28" s="513">
        <v>1046</v>
      </c>
      <c r="P28" s="436">
        <v>1612</v>
      </c>
    </row>
    <row r="29" spans="1:16" ht="15">
      <c r="A29" s="365" t="s">
        <v>557</v>
      </c>
      <c r="B29" s="410" t="s">
        <v>558</v>
      </c>
      <c r="C29" s="455">
        <v>504</v>
      </c>
      <c r="D29" s="354"/>
      <c r="E29" s="431"/>
      <c r="F29" s="431"/>
      <c r="G29" s="432"/>
      <c r="H29" s="526"/>
      <c r="I29" s="527"/>
      <c r="J29" s="526"/>
      <c r="K29" s="482"/>
      <c r="L29" s="435"/>
      <c r="M29" s="499"/>
      <c r="N29" s="376"/>
      <c r="O29" s="513"/>
      <c r="P29" s="436"/>
    </row>
    <row r="30" spans="1:16" ht="15">
      <c r="A30" s="365" t="s">
        <v>559</v>
      </c>
      <c r="B30" s="410" t="s">
        <v>560</v>
      </c>
      <c r="C30" s="455">
        <v>511</v>
      </c>
      <c r="D30" s="354">
        <v>465</v>
      </c>
      <c r="E30" s="431">
        <v>652</v>
      </c>
      <c r="F30" s="431">
        <v>765</v>
      </c>
      <c r="G30" s="432">
        <v>35</v>
      </c>
      <c r="H30" s="526">
        <f>N30-G30</f>
        <v>30</v>
      </c>
      <c r="I30" s="527">
        <f t="shared" ref="I30:J33" si="3">O30-N30</f>
        <v>608</v>
      </c>
      <c r="J30" s="526">
        <f t="shared" si="3"/>
        <v>92</v>
      </c>
      <c r="K30" s="482">
        <f>SUM(G30:J30)</f>
        <v>765</v>
      </c>
      <c r="L30" s="435">
        <f>(K30/F30)*100</f>
        <v>100</v>
      </c>
      <c r="M30" s="499"/>
      <c r="N30" s="376">
        <v>65</v>
      </c>
      <c r="O30" s="513">
        <v>673</v>
      </c>
      <c r="P30" s="436">
        <v>765</v>
      </c>
    </row>
    <row r="31" spans="1:16" ht="15">
      <c r="A31" s="365" t="s">
        <v>561</v>
      </c>
      <c r="B31" s="410" t="s">
        <v>562</v>
      </c>
      <c r="C31" s="455">
        <v>518</v>
      </c>
      <c r="D31" s="354">
        <v>795</v>
      </c>
      <c r="E31" s="431">
        <v>837</v>
      </c>
      <c r="F31" s="431">
        <v>909</v>
      </c>
      <c r="G31" s="432">
        <v>251</v>
      </c>
      <c r="H31" s="526">
        <f>N31-G31</f>
        <v>276</v>
      </c>
      <c r="I31" s="527">
        <f t="shared" si="3"/>
        <v>179</v>
      </c>
      <c r="J31" s="526">
        <f t="shared" si="3"/>
        <v>203</v>
      </c>
      <c r="K31" s="482">
        <f>SUM(G31:J31)</f>
        <v>909</v>
      </c>
      <c r="L31" s="435">
        <f>(K31/F31)*100</f>
        <v>100</v>
      </c>
      <c r="M31" s="499"/>
      <c r="N31" s="376">
        <v>527</v>
      </c>
      <c r="O31" s="513">
        <v>706</v>
      </c>
      <c r="P31" s="436">
        <v>909</v>
      </c>
    </row>
    <row r="32" spans="1:16" ht="15">
      <c r="A32" s="365" t="s">
        <v>563</v>
      </c>
      <c r="B32" s="457" t="s">
        <v>564</v>
      </c>
      <c r="C32" s="455">
        <v>521</v>
      </c>
      <c r="D32" s="354">
        <v>10103</v>
      </c>
      <c r="E32" s="431">
        <v>10350</v>
      </c>
      <c r="F32" s="431">
        <v>11025</v>
      </c>
      <c r="G32" s="432">
        <v>2499</v>
      </c>
      <c r="H32" s="526">
        <f>N32-G32</f>
        <v>2574</v>
      </c>
      <c r="I32" s="527">
        <f t="shared" si="3"/>
        <v>2521</v>
      </c>
      <c r="J32" s="526">
        <f t="shared" si="3"/>
        <v>3431</v>
      </c>
      <c r="K32" s="482">
        <f>SUM(G32:J32)</f>
        <v>11025</v>
      </c>
      <c r="L32" s="435">
        <f>(K32/F32)*100</f>
        <v>100</v>
      </c>
      <c r="M32" s="499"/>
      <c r="N32" s="376">
        <v>5073</v>
      </c>
      <c r="O32" s="513">
        <v>7594</v>
      </c>
      <c r="P32" s="436">
        <v>11025</v>
      </c>
    </row>
    <row r="33" spans="1:16" ht="15">
      <c r="A33" s="365" t="s">
        <v>565</v>
      </c>
      <c r="B33" s="457" t="s">
        <v>566</v>
      </c>
      <c r="C33" s="455" t="s">
        <v>567</v>
      </c>
      <c r="D33" s="354">
        <v>3612</v>
      </c>
      <c r="E33" s="431">
        <v>3721</v>
      </c>
      <c r="F33" s="431">
        <v>3996</v>
      </c>
      <c r="G33" s="432">
        <v>898</v>
      </c>
      <c r="H33" s="526">
        <f>N33-G33</f>
        <v>931</v>
      </c>
      <c r="I33" s="527">
        <f t="shared" si="3"/>
        <v>918</v>
      </c>
      <c r="J33" s="526">
        <f t="shared" si="3"/>
        <v>1249</v>
      </c>
      <c r="K33" s="482">
        <f>SUM(G33:J33)</f>
        <v>3996</v>
      </c>
      <c r="L33" s="435">
        <f>(K33/F33)*100</f>
        <v>100</v>
      </c>
      <c r="M33" s="499"/>
      <c r="N33" s="376">
        <v>1829</v>
      </c>
      <c r="O33" s="513">
        <v>2747</v>
      </c>
      <c r="P33" s="436">
        <v>3996</v>
      </c>
    </row>
    <row r="34" spans="1:16" ht="15">
      <c r="A34" s="365" t="s">
        <v>568</v>
      </c>
      <c r="B34" s="410" t="s">
        <v>569</v>
      </c>
      <c r="C34" s="455">
        <v>557</v>
      </c>
      <c r="D34" s="354"/>
      <c r="E34" s="431"/>
      <c r="F34" s="431"/>
      <c r="G34" s="432"/>
      <c r="H34" s="526"/>
      <c r="I34" s="527"/>
      <c r="J34" s="526"/>
      <c r="K34" s="482"/>
      <c r="L34" s="435"/>
      <c r="M34" s="499"/>
      <c r="N34" s="376"/>
      <c r="O34" s="513"/>
      <c r="P34" s="436"/>
    </row>
    <row r="35" spans="1:16" ht="15">
      <c r="A35" s="365" t="s">
        <v>570</v>
      </c>
      <c r="B35" s="410" t="s">
        <v>571</v>
      </c>
      <c r="C35" s="455">
        <v>551</v>
      </c>
      <c r="D35" s="354">
        <v>86</v>
      </c>
      <c r="E35" s="431">
        <v>55</v>
      </c>
      <c r="F35" s="431">
        <v>80</v>
      </c>
      <c r="G35" s="432">
        <v>17</v>
      </c>
      <c r="H35" s="526">
        <f>N35-G35</f>
        <v>21</v>
      </c>
      <c r="I35" s="527">
        <f>O35-N35</f>
        <v>21</v>
      </c>
      <c r="J35" s="526">
        <f>P35-O35</f>
        <v>21</v>
      </c>
      <c r="K35" s="482">
        <f>SUM(G35:J35)</f>
        <v>80</v>
      </c>
      <c r="L35" s="435">
        <f>(K35/F35)*100</f>
        <v>100</v>
      </c>
      <c r="M35" s="499"/>
      <c r="N35" s="376">
        <v>38</v>
      </c>
      <c r="O35" s="513">
        <v>59</v>
      </c>
      <c r="P35" s="436">
        <v>80</v>
      </c>
    </row>
    <row r="36" spans="1:16" ht="15.75" thickBot="1">
      <c r="A36" s="458" t="s">
        <v>572</v>
      </c>
      <c r="B36" s="379"/>
      <c r="C36" s="460" t="s">
        <v>573</v>
      </c>
      <c r="D36" s="461">
        <v>540</v>
      </c>
      <c r="E36" s="462">
        <v>173</v>
      </c>
      <c r="F36" s="462">
        <v>381</v>
      </c>
      <c r="G36" s="463">
        <v>3</v>
      </c>
      <c r="H36" s="526">
        <f>N36-G36</f>
        <v>37</v>
      </c>
      <c r="I36" s="527">
        <f>O36-N36</f>
        <v>93</v>
      </c>
      <c r="J36" s="526">
        <f>P36-O36</f>
        <v>248</v>
      </c>
      <c r="K36" s="484">
        <f>SUM(G36:J36)</f>
        <v>381</v>
      </c>
      <c r="L36" s="445">
        <f>(K36/F36)*100</f>
        <v>100</v>
      </c>
      <c r="M36" s="499"/>
      <c r="N36" s="418">
        <v>40</v>
      </c>
      <c r="O36" s="512">
        <v>133</v>
      </c>
      <c r="P36" s="466">
        <v>381</v>
      </c>
    </row>
    <row r="37" spans="1:16" ht="15.75" thickBot="1">
      <c r="A37" s="467" t="s">
        <v>574</v>
      </c>
      <c r="B37" s="468" t="s">
        <v>575</v>
      </c>
      <c r="C37" s="469"/>
      <c r="D37" s="470">
        <f t="shared" ref="D37:J37" si="4">SUM(D27:D36)</f>
        <v>20209</v>
      </c>
      <c r="E37" s="471">
        <f t="shared" si="4"/>
        <v>18425</v>
      </c>
      <c r="F37" s="471">
        <f t="shared" si="4"/>
        <v>21553</v>
      </c>
      <c r="G37" s="471">
        <f t="shared" si="4"/>
        <v>5002</v>
      </c>
      <c r="H37" s="471">
        <f t="shared" si="4"/>
        <v>4824</v>
      </c>
      <c r="I37" s="472">
        <f t="shared" si="4"/>
        <v>5023</v>
      </c>
      <c r="J37" s="472">
        <f t="shared" si="4"/>
        <v>6704</v>
      </c>
      <c r="K37" s="472">
        <f>SUM(G37:J37)</f>
        <v>21553</v>
      </c>
      <c r="L37" s="474">
        <f>(K37/F37)*100</f>
        <v>100</v>
      </c>
      <c r="M37" s="499"/>
      <c r="N37" s="472">
        <f>SUM(N27:N36)</f>
        <v>9826</v>
      </c>
      <c r="O37" s="475">
        <f>SUM(O27:O36)</f>
        <v>14849</v>
      </c>
      <c r="P37" s="472">
        <f>SUM(P27:P36)</f>
        <v>21553</v>
      </c>
    </row>
    <row r="38" spans="1:16" ht="15">
      <c r="A38" s="476" t="s">
        <v>576</v>
      </c>
      <c r="B38" s="529" t="s">
        <v>577</v>
      </c>
      <c r="C38" s="449">
        <v>601</v>
      </c>
      <c r="D38" s="477"/>
      <c r="E38" s="450"/>
      <c r="F38" s="450"/>
      <c r="G38" s="423"/>
      <c r="H38" s="526"/>
      <c r="I38" s="527"/>
      <c r="J38" s="526"/>
      <c r="K38" s="479"/>
      <c r="L38" s="426"/>
      <c r="M38" s="499"/>
      <c r="N38" s="528"/>
      <c r="O38" s="514"/>
      <c r="P38" s="977"/>
    </row>
    <row r="39" spans="1:16" ht="15">
      <c r="A39" s="481" t="s">
        <v>578</v>
      </c>
      <c r="B39" s="410" t="s">
        <v>579</v>
      </c>
      <c r="C39" s="455">
        <v>602</v>
      </c>
      <c r="D39" s="354">
        <v>2178</v>
      </c>
      <c r="E39" s="431"/>
      <c r="F39" s="431">
        <v>2231</v>
      </c>
      <c r="G39" s="432">
        <v>617</v>
      </c>
      <c r="H39" s="526">
        <f>N39-G39</f>
        <v>621</v>
      </c>
      <c r="I39" s="527">
        <f>O39-N39</f>
        <v>294</v>
      </c>
      <c r="J39" s="526">
        <f>P39-O39</f>
        <v>699</v>
      </c>
      <c r="K39" s="482">
        <f>SUM(G39:J39)</f>
        <v>2231</v>
      </c>
      <c r="L39" s="435">
        <f>(K39/F39)*100</f>
        <v>100</v>
      </c>
      <c r="M39" s="499"/>
      <c r="N39" s="376">
        <v>1238</v>
      </c>
      <c r="O39" s="513">
        <v>1532</v>
      </c>
      <c r="P39" s="436">
        <v>2231</v>
      </c>
    </row>
    <row r="40" spans="1:16" ht="15">
      <c r="A40" s="481" t="s">
        <v>580</v>
      </c>
      <c r="B40" s="410" t="s">
        <v>581</v>
      </c>
      <c r="C40" s="455">
        <v>604</v>
      </c>
      <c r="D40" s="354"/>
      <c r="E40" s="431"/>
      <c r="F40" s="431"/>
      <c r="G40" s="432"/>
      <c r="H40" s="526"/>
      <c r="I40" s="527"/>
      <c r="J40" s="526"/>
      <c r="K40" s="482"/>
      <c r="L40" s="435"/>
      <c r="M40" s="499"/>
      <c r="N40" s="376"/>
      <c r="O40" s="513"/>
      <c r="P40" s="436"/>
    </row>
    <row r="41" spans="1:16" ht="15">
      <c r="A41" s="481" t="s">
        <v>582</v>
      </c>
      <c r="B41" s="410" t="s">
        <v>583</v>
      </c>
      <c r="C41" s="455" t="s">
        <v>584</v>
      </c>
      <c r="D41" s="354">
        <v>17802</v>
      </c>
      <c r="E41" s="431">
        <v>18425</v>
      </c>
      <c r="F41" s="431">
        <v>19043</v>
      </c>
      <c r="G41" s="432">
        <v>4356</v>
      </c>
      <c r="H41" s="526">
        <f>N41-G41</f>
        <v>4882</v>
      </c>
      <c r="I41" s="527">
        <f>O41-N41</f>
        <v>4136</v>
      </c>
      <c r="J41" s="526">
        <f>P41-O41</f>
        <v>5669</v>
      </c>
      <c r="K41" s="482">
        <f>SUM(G41:J41)</f>
        <v>19043</v>
      </c>
      <c r="L41" s="435">
        <f>(K41/F41)*100</f>
        <v>100</v>
      </c>
      <c r="M41" s="499"/>
      <c r="N41" s="376">
        <v>9238</v>
      </c>
      <c r="O41" s="513">
        <v>13374</v>
      </c>
      <c r="P41" s="436">
        <v>19043</v>
      </c>
    </row>
    <row r="42" spans="1:16" ht="15.75" thickBot="1">
      <c r="A42" s="483" t="s">
        <v>585</v>
      </c>
      <c r="B42" s="379"/>
      <c r="C42" s="460" t="s">
        <v>586</v>
      </c>
      <c r="D42" s="381">
        <v>264</v>
      </c>
      <c r="E42" s="462"/>
      <c r="F42" s="462">
        <v>289</v>
      </c>
      <c r="G42" s="463">
        <v>51</v>
      </c>
      <c r="H42" s="526">
        <f>N42-G42</f>
        <v>31</v>
      </c>
      <c r="I42" s="527">
        <f>O42-N42</f>
        <v>105</v>
      </c>
      <c r="J42" s="526">
        <f>P42-O42</f>
        <v>102</v>
      </c>
      <c r="K42" s="484">
        <f>SUM(G42:J42)</f>
        <v>289</v>
      </c>
      <c r="L42" s="485">
        <f>(K42/F42)*100</f>
        <v>100</v>
      </c>
      <c r="M42" s="499"/>
      <c r="N42" s="418">
        <v>82</v>
      </c>
      <c r="O42" s="512">
        <v>187</v>
      </c>
      <c r="P42" s="466">
        <v>289</v>
      </c>
    </row>
    <row r="43" spans="1:16" ht="15.75" thickBot="1">
      <c r="A43" s="467" t="s">
        <v>587</v>
      </c>
      <c r="B43" s="468" t="s">
        <v>588</v>
      </c>
      <c r="C43" s="469" t="s">
        <v>517</v>
      </c>
      <c r="D43" s="470">
        <f t="shared" ref="D43:J43" si="5">SUM(D38:D42)</f>
        <v>20244</v>
      </c>
      <c r="E43" s="471">
        <f t="shared" si="5"/>
        <v>18425</v>
      </c>
      <c r="F43" s="471">
        <f t="shared" si="5"/>
        <v>21563</v>
      </c>
      <c r="G43" s="472">
        <f t="shared" si="5"/>
        <v>5024</v>
      </c>
      <c r="H43" s="486">
        <f t="shared" si="5"/>
        <v>5534</v>
      </c>
      <c r="I43" s="472">
        <f t="shared" si="5"/>
        <v>4535</v>
      </c>
      <c r="J43" s="487">
        <f t="shared" si="5"/>
        <v>6470</v>
      </c>
      <c r="K43" s="472">
        <f>SUM(G43:J43)</f>
        <v>21563</v>
      </c>
      <c r="L43" s="474">
        <f>(K43/F43)*100</f>
        <v>100</v>
      </c>
      <c r="M43" s="499"/>
      <c r="N43" s="472">
        <f>SUM(N38:N42)</f>
        <v>10558</v>
      </c>
      <c r="O43" s="475">
        <f>SUM(O38:O42)</f>
        <v>15093</v>
      </c>
      <c r="P43" s="472">
        <f>SUM(P38:P42)</f>
        <v>21563</v>
      </c>
    </row>
    <row r="44" spans="1:16" ht="5.25" customHeight="1" thickBot="1">
      <c r="A44" s="483"/>
      <c r="B44" s="525"/>
      <c r="C44" s="489"/>
      <c r="D44" s="524"/>
      <c r="E44" s="491"/>
      <c r="F44" s="491"/>
      <c r="G44" s="523"/>
      <c r="H44" s="521"/>
      <c r="I44" s="522"/>
      <c r="J44" s="521"/>
      <c r="K44" s="495"/>
      <c r="L44" s="426"/>
      <c r="M44" s="499"/>
      <c r="N44" s="520"/>
      <c r="O44" s="497"/>
      <c r="P44" s="497"/>
    </row>
    <row r="45" spans="1:16" ht="15.75" thickBot="1">
      <c r="A45" s="498" t="s">
        <v>589</v>
      </c>
      <c r="B45" s="468" t="s">
        <v>551</v>
      </c>
      <c r="C45" s="469" t="s">
        <v>517</v>
      </c>
      <c r="D45" s="472">
        <f t="shared" ref="D45:J45" si="6">D43-D41</f>
        <v>2442</v>
      </c>
      <c r="E45" s="470">
        <f t="shared" si="6"/>
        <v>0</v>
      </c>
      <c r="F45" s="470">
        <f t="shared" si="6"/>
        <v>2520</v>
      </c>
      <c r="G45" s="472">
        <f t="shared" si="6"/>
        <v>668</v>
      </c>
      <c r="H45" s="486">
        <f t="shared" si="6"/>
        <v>652</v>
      </c>
      <c r="I45" s="472">
        <f t="shared" si="6"/>
        <v>399</v>
      </c>
      <c r="J45" s="475">
        <f t="shared" si="6"/>
        <v>801</v>
      </c>
      <c r="K45" s="495">
        <f>SUM(G45:J45)</f>
        <v>2520</v>
      </c>
      <c r="L45" s="426">
        <f>(K45/F45)*100</f>
        <v>100</v>
      </c>
      <c r="M45" s="499"/>
      <c r="N45" s="472">
        <f>N43-N41</f>
        <v>1320</v>
      </c>
      <c r="O45" s="475">
        <f>O43-O41</f>
        <v>1719</v>
      </c>
      <c r="P45" s="472">
        <f>P43-P41</f>
        <v>2520</v>
      </c>
    </row>
    <row r="46" spans="1:16" ht="15.75" thickBot="1">
      <c r="A46" s="467" t="s">
        <v>590</v>
      </c>
      <c r="B46" s="468" t="s">
        <v>591</v>
      </c>
      <c r="C46" s="469" t="s">
        <v>517</v>
      </c>
      <c r="D46" s="472">
        <f t="shared" ref="D46:J46" si="7">D43-D37</f>
        <v>35</v>
      </c>
      <c r="E46" s="470">
        <f t="shared" si="7"/>
        <v>0</v>
      </c>
      <c r="F46" s="470">
        <f t="shared" si="7"/>
        <v>10</v>
      </c>
      <c r="G46" s="472">
        <f t="shared" si="7"/>
        <v>22</v>
      </c>
      <c r="H46" s="486">
        <f t="shared" si="7"/>
        <v>710</v>
      </c>
      <c r="I46" s="472">
        <f t="shared" si="7"/>
        <v>-488</v>
      </c>
      <c r="J46" s="475">
        <f t="shared" si="7"/>
        <v>-234</v>
      </c>
      <c r="K46" s="495">
        <f>SUM(G46:J46)</f>
        <v>10</v>
      </c>
      <c r="L46" s="426">
        <f>(K46/F46)*100</f>
        <v>100</v>
      </c>
      <c r="M46" s="499"/>
      <c r="N46" s="472">
        <f>N43-N37</f>
        <v>732</v>
      </c>
      <c r="O46" s="475">
        <f>O43-O37</f>
        <v>244</v>
      </c>
      <c r="P46" s="472">
        <f>P43-P37</f>
        <v>10</v>
      </c>
    </row>
    <row r="47" spans="1:16" ht="15.75" thickBot="1">
      <c r="A47" s="500" t="s">
        <v>592</v>
      </c>
      <c r="B47" s="501" t="s">
        <v>551</v>
      </c>
      <c r="C47" s="502" t="s">
        <v>517</v>
      </c>
      <c r="D47" s="472">
        <f t="shared" ref="D47:J47" si="8">D46-D41</f>
        <v>-17767</v>
      </c>
      <c r="E47" s="470">
        <f t="shared" si="8"/>
        <v>-18425</v>
      </c>
      <c r="F47" s="470">
        <f t="shared" si="8"/>
        <v>-19033</v>
      </c>
      <c r="G47" s="472">
        <f t="shared" si="8"/>
        <v>-4334</v>
      </c>
      <c r="H47" s="486">
        <f t="shared" si="8"/>
        <v>-4172</v>
      </c>
      <c r="I47" s="472">
        <f t="shared" si="8"/>
        <v>-4624</v>
      </c>
      <c r="J47" s="475">
        <f t="shared" si="8"/>
        <v>-5903</v>
      </c>
      <c r="K47" s="495">
        <f>SUM(G47:J47)</f>
        <v>-19033</v>
      </c>
      <c r="L47" s="474">
        <f>(K47/F47)*100</f>
        <v>100</v>
      </c>
      <c r="M47" s="499"/>
      <c r="N47" s="472">
        <f>N46-N41</f>
        <v>-8506</v>
      </c>
      <c r="O47" s="475">
        <f>O46-O41</f>
        <v>-13130</v>
      </c>
      <c r="P47" s="472">
        <f>P46-P41</f>
        <v>-19033</v>
      </c>
    </row>
    <row r="50" spans="1:11" ht="14.25">
      <c r="A50" s="503" t="s">
        <v>593</v>
      </c>
    </row>
    <row r="51" spans="1:11" ht="14.25">
      <c r="A51" s="504" t="s">
        <v>594</v>
      </c>
    </row>
    <row r="52" spans="1:11" ht="14.25">
      <c r="A52" s="508" t="s">
        <v>595</v>
      </c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6" spans="1:11">
      <c r="A56" s="519" t="s">
        <v>642</v>
      </c>
    </row>
    <row r="58" spans="1:11">
      <c r="A58" s="519" t="s">
        <v>641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G30" sqref="G30"/>
    </sheetView>
  </sheetViews>
  <sheetFormatPr defaultColWidth="8.7109375" defaultRowHeight="12.75"/>
  <cols>
    <col min="1" max="1" width="37.7109375" style="519" customWidth="1"/>
    <col min="2" max="2" width="13.5703125" style="505" hidden="1" customWidth="1"/>
    <col min="3" max="3" width="7.28515625" style="506" customWidth="1"/>
    <col min="4" max="5" width="11.5703125" style="505" customWidth="1"/>
    <col min="6" max="6" width="11.5703125" style="507" customWidth="1"/>
    <col min="7" max="7" width="11.42578125" style="507" customWidth="1"/>
    <col min="8" max="8" width="9.85546875" style="507" customWidth="1"/>
    <col min="9" max="9" width="9.140625" style="507" customWidth="1"/>
    <col min="10" max="10" width="9.28515625" style="507" customWidth="1"/>
    <col min="11" max="11" width="9.140625" style="507" customWidth="1"/>
    <col min="12" max="12" width="12" style="505" customWidth="1"/>
    <col min="13" max="13" width="8.7109375" style="505"/>
    <col min="14" max="14" width="11.85546875" style="505" customWidth="1"/>
    <col min="15" max="15" width="12.5703125" style="505" customWidth="1"/>
    <col min="16" max="16" width="11.85546875" style="505" customWidth="1"/>
    <col min="17" max="17" width="12" style="505" customWidth="1"/>
    <col min="18" max="16384" width="8.7109375" style="505"/>
  </cols>
  <sheetData>
    <row r="1" spans="1:17" ht="24" customHeight="1">
      <c r="A1" s="989"/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289"/>
    </row>
    <row r="2" spans="1:17">
      <c r="P2" s="294"/>
    </row>
    <row r="3" spans="1:17" ht="18.75">
      <c r="A3" s="295" t="s">
        <v>647</v>
      </c>
      <c r="G3" s="296"/>
      <c r="H3" s="296"/>
    </row>
    <row r="4" spans="1:17" ht="21.75" customHeight="1">
      <c r="A4" s="297"/>
      <c r="B4" s="499"/>
      <c r="G4" s="296"/>
      <c r="H4" s="296"/>
    </row>
    <row r="5" spans="1:17">
      <c r="A5" s="299"/>
      <c r="G5" s="296"/>
      <c r="H5" s="296"/>
    </row>
    <row r="6" spans="1:17" ht="6" customHeight="1" thickBot="1">
      <c r="B6" s="555"/>
      <c r="C6" s="556"/>
      <c r="D6" s="555"/>
      <c r="G6" s="296"/>
      <c r="H6" s="296"/>
    </row>
    <row r="7" spans="1:17" ht="24.75" customHeight="1" thickBot="1">
      <c r="A7" s="302" t="s">
        <v>494</v>
      </c>
      <c r="B7" s="303"/>
      <c r="C7" s="554"/>
      <c r="D7" s="1020" t="s">
        <v>646</v>
      </c>
      <c r="E7" s="1021"/>
      <c r="F7" s="1021"/>
      <c r="G7" s="1021"/>
      <c r="H7" s="1022"/>
      <c r="I7" s="1022"/>
      <c r="J7" s="1022"/>
      <c r="K7" s="1022"/>
      <c r="L7" s="1023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553"/>
      <c r="C9" s="1006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3"/>
      <c r="I9" s="1003"/>
      <c r="J9" s="1004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1005"/>
      <c r="B10" s="552" t="s">
        <v>505</v>
      </c>
      <c r="C10" s="1007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551"/>
      <c r="C11" s="550"/>
      <c r="D11" s="327">
        <v>75</v>
      </c>
      <c r="E11" s="328">
        <v>77</v>
      </c>
      <c r="F11" s="328">
        <v>78</v>
      </c>
      <c r="G11" s="919">
        <v>77</v>
      </c>
      <c r="H11" s="918">
        <f t="shared" ref="H11:J17" si="0">N11</f>
        <v>78</v>
      </c>
      <c r="I11" s="918">
        <f t="shared" si="0"/>
        <v>78</v>
      </c>
      <c r="J11" s="914">
        <f t="shared" si="0"/>
        <v>79</v>
      </c>
      <c r="K11" s="333" t="s">
        <v>517</v>
      </c>
      <c r="L11" s="334" t="s">
        <v>517</v>
      </c>
      <c r="M11" s="499"/>
      <c r="N11" s="335">
        <v>78</v>
      </c>
      <c r="O11" s="336">
        <v>78</v>
      </c>
      <c r="P11" s="336">
        <v>79</v>
      </c>
    </row>
    <row r="12" spans="1:17" ht="13.5" thickBot="1">
      <c r="A12" s="337" t="s">
        <v>518</v>
      </c>
      <c r="B12" s="549"/>
      <c r="C12" s="548"/>
      <c r="D12" s="340">
        <v>72</v>
      </c>
      <c r="E12" s="341">
        <v>73</v>
      </c>
      <c r="F12" s="341">
        <v>74</v>
      </c>
      <c r="G12" s="561">
        <v>73</v>
      </c>
      <c r="H12" s="916">
        <f t="shared" si="0"/>
        <v>74</v>
      </c>
      <c r="I12" s="915">
        <f t="shared" si="0"/>
        <v>74</v>
      </c>
      <c r="J12" s="914">
        <f t="shared" si="0"/>
        <v>74</v>
      </c>
      <c r="K12" s="346"/>
      <c r="L12" s="347" t="s">
        <v>517</v>
      </c>
      <c r="M12" s="499"/>
      <c r="N12" s="348">
        <v>74</v>
      </c>
      <c r="O12" s="350">
        <v>74</v>
      </c>
      <c r="P12" s="350">
        <v>74</v>
      </c>
    </row>
    <row r="13" spans="1:17">
      <c r="A13" s="351" t="s">
        <v>519</v>
      </c>
      <c r="B13" s="529" t="s">
        <v>520</v>
      </c>
      <c r="C13" s="547" t="s">
        <v>521</v>
      </c>
      <c r="D13" s="354">
        <v>25897</v>
      </c>
      <c r="E13" s="355" t="s">
        <v>517</v>
      </c>
      <c r="F13" s="355" t="s">
        <v>517</v>
      </c>
      <c r="G13" s="356">
        <v>25933</v>
      </c>
      <c r="H13" s="546">
        <f t="shared" si="0"/>
        <v>26460</v>
      </c>
      <c r="I13" s="546">
        <f t="shared" si="0"/>
        <v>26637</v>
      </c>
      <c r="J13" s="363">
        <f t="shared" si="0"/>
        <v>26367</v>
      </c>
      <c r="K13" s="360" t="s">
        <v>517</v>
      </c>
      <c r="L13" s="360" t="s">
        <v>517</v>
      </c>
      <c r="M13" s="499"/>
      <c r="N13" s="427">
        <v>26460</v>
      </c>
      <c r="O13" s="364">
        <v>26637</v>
      </c>
      <c r="P13" s="364">
        <v>26367</v>
      </c>
    </row>
    <row r="14" spans="1:17">
      <c r="A14" s="365" t="s">
        <v>522</v>
      </c>
      <c r="B14" s="410" t="s">
        <v>523</v>
      </c>
      <c r="C14" s="538" t="s">
        <v>524</v>
      </c>
      <c r="D14" s="354">
        <v>22637</v>
      </c>
      <c r="E14" s="368" t="s">
        <v>517</v>
      </c>
      <c r="F14" s="368" t="s">
        <v>517</v>
      </c>
      <c r="G14" s="356">
        <v>22722</v>
      </c>
      <c r="H14" s="537">
        <f t="shared" si="0"/>
        <v>23114</v>
      </c>
      <c r="I14" s="537">
        <f t="shared" si="0"/>
        <v>23290</v>
      </c>
      <c r="J14" s="979">
        <f t="shared" si="0"/>
        <v>23076</v>
      </c>
      <c r="K14" s="360" t="s">
        <v>517</v>
      </c>
      <c r="L14" s="360" t="s">
        <v>517</v>
      </c>
      <c r="M14" s="499"/>
      <c r="N14" s="376">
        <v>23114</v>
      </c>
      <c r="O14" s="364">
        <v>23290</v>
      </c>
      <c r="P14" s="364">
        <v>23076</v>
      </c>
    </row>
    <row r="15" spans="1:17">
      <c r="A15" s="365" t="s">
        <v>528</v>
      </c>
      <c r="B15" s="410" t="s">
        <v>529</v>
      </c>
      <c r="C15" s="538" t="s">
        <v>530</v>
      </c>
      <c r="D15" s="354">
        <v>216</v>
      </c>
      <c r="E15" s="368" t="s">
        <v>517</v>
      </c>
      <c r="F15" s="368" t="s">
        <v>517</v>
      </c>
      <c r="G15" s="356">
        <v>199</v>
      </c>
      <c r="H15" s="537">
        <f t="shared" si="0"/>
        <v>102</v>
      </c>
      <c r="I15" s="537">
        <f t="shared" si="0"/>
        <v>219</v>
      </c>
      <c r="J15" s="374">
        <f t="shared" si="0"/>
        <v>178</v>
      </c>
      <c r="K15" s="360" t="s">
        <v>517</v>
      </c>
      <c r="L15" s="360" t="s">
        <v>517</v>
      </c>
      <c r="M15" s="499"/>
      <c r="N15" s="376">
        <v>102</v>
      </c>
      <c r="O15" s="364">
        <v>219</v>
      </c>
      <c r="P15" s="364">
        <v>178</v>
      </c>
    </row>
    <row r="16" spans="1:17">
      <c r="A16" s="365" t="s">
        <v>531</v>
      </c>
      <c r="B16" s="410" t="s">
        <v>532</v>
      </c>
      <c r="C16" s="538" t="s">
        <v>517</v>
      </c>
      <c r="D16" s="354">
        <v>1080</v>
      </c>
      <c r="E16" s="368" t="s">
        <v>517</v>
      </c>
      <c r="F16" s="368" t="s">
        <v>517</v>
      </c>
      <c r="G16" s="356">
        <v>6881</v>
      </c>
      <c r="H16" s="537">
        <f t="shared" si="0"/>
        <v>4598</v>
      </c>
      <c r="I16" s="537">
        <f t="shared" si="0"/>
        <v>3163</v>
      </c>
      <c r="J16" s="374">
        <f t="shared" si="0"/>
        <v>1708</v>
      </c>
      <c r="K16" s="360" t="s">
        <v>517</v>
      </c>
      <c r="L16" s="360" t="s">
        <v>517</v>
      </c>
      <c r="M16" s="499"/>
      <c r="N16" s="376">
        <v>4598</v>
      </c>
      <c r="O16" s="364">
        <v>3163</v>
      </c>
      <c r="P16" s="364">
        <v>1708</v>
      </c>
    </row>
    <row r="17" spans="1:16" ht="13.5" thickBot="1">
      <c r="A17" s="378" t="s">
        <v>533</v>
      </c>
      <c r="B17" s="379" t="s">
        <v>534</v>
      </c>
      <c r="C17" s="545" t="s">
        <v>535</v>
      </c>
      <c r="D17" s="381">
        <v>6894</v>
      </c>
      <c r="E17" s="382" t="s">
        <v>517</v>
      </c>
      <c r="F17" s="382" t="s">
        <v>517</v>
      </c>
      <c r="G17" s="356">
        <v>9849</v>
      </c>
      <c r="H17" s="544">
        <f t="shared" si="0"/>
        <v>12897</v>
      </c>
      <c r="I17" s="533">
        <f t="shared" si="0"/>
        <v>9250</v>
      </c>
      <c r="J17" s="543">
        <f t="shared" si="0"/>
        <v>7680</v>
      </c>
      <c r="K17" s="334" t="s">
        <v>517</v>
      </c>
      <c r="L17" s="334" t="s">
        <v>517</v>
      </c>
      <c r="M17" s="499"/>
      <c r="N17" s="446">
        <v>12897</v>
      </c>
      <c r="O17" s="389">
        <v>9250</v>
      </c>
      <c r="P17" s="389">
        <v>7680</v>
      </c>
    </row>
    <row r="18" spans="1:16" ht="13.5" thickBot="1">
      <c r="A18" s="390" t="s">
        <v>536</v>
      </c>
      <c r="B18" s="391"/>
      <c r="C18" s="392"/>
      <c r="D18" s="393">
        <f>D13-D14+D15+D16+D17</f>
        <v>11450</v>
      </c>
      <c r="E18" s="394" t="s">
        <v>517</v>
      </c>
      <c r="F18" s="394" t="s">
        <v>517</v>
      </c>
      <c r="G18" s="395">
        <f>G13-G14+G15+G16+G17</f>
        <v>20140</v>
      </c>
      <c r="H18" s="395">
        <f>H13-H14+H15+H16+H17</f>
        <v>20943</v>
      </c>
      <c r="I18" s="395">
        <f>I13-I14+I15+I16+I17</f>
        <v>15979</v>
      </c>
      <c r="J18" s="396">
        <f>J13-J14+J15+J16+J17</f>
        <v>12857</v>
      </c>
      <c r="K18" s="397" t="s">
        <v>517</v>
      </c>
      <c r="L18" s="397" t="s">
        <v>517</v>
      </c>
      <c r="M18" s="499"/>
      <c r="N18" s="398">
        <f>N13-N14+N15+N16+N17</f>
        <v>20943</v>
      </c>
      <c r="O18" s="398">
        <f>O13-O14+O15+O16+O17</f>
        <v>15979</v>
      </c>
      <c r="P18" s="398">
        <f>P13-P14+P15+P16+P17</f>
        <v>12857</v>
      </c>
    </row>
    <row r="19" spans="1:16">
      <c r="A19" s="378" t="s">
        <v>537</v>
      </c>
      <c r="B19" s="529" t="s">
        <v>538</v>
      </c>
      <c r="C19" s="542">
        <v>401</v>
      </c>
      <c r="D19" s="381">
        <v>3260</v>
      </c>
      <c r="E19" s="355" t="s">
        <v>517</v>
      </c>
      <c r="F19" s="355" t="s">
        <v>517</v>
      </c>
      <c r="G19" s="400">
        <v>3211</v>
      </c>
      <c r="H19" s="541">
        <f t="shared" ref="H19:J23" si="1">N19</f>
        <v>3346</v>
      </c>
      <c r="I19" s="540">
        <f t="shared" si="1"/>
        <v>3347</v>
      </c>
      <c r="J19" s="539">
        <f t="shared" si="1"/>
        <v>3291</v>
      </c>
      <c r="K19" s="334" t="s">
        <v>517</v>
      </c>
      <c r="L19" s="334" t="s">
        <v>517</v>
      </c>
      <c r="M19" s="499"/>
      <c r="N19" s="528">
        <v>3346</v>
      </c>
      <c r="O19" s="389">
        <v>3347</v>
      </c>
      <c r="P19" s="389">
        <v>3291</v>
      </c>
    </row>
    <row r="20" spans="1:16">
      <c r="A20" s="365" t="s">
        <v>539</v>
      </c>
      <c r="B20" s="410" t="s">
        <v>540</v>
      </c>
      <c r="C20" s="538" t="s">
        <v>541</v>
      </c>
      <c r="D20" s="354">
        <v>2017</v>
      </c>
      <c r="E20" s="368" t="s">
        <v>517</v>
      </c>
      <c r="F20" s="368" t="s">
        <v>517</v>
      </c>
      <c r="G20" s="406">
        <v>3166</v>
      </c>
      <c r="H20" s="537">
        <f t="shared" si="1"/>
        <v>3317</v>
      </c>
      <c r="I20" s="536">
        <f t="shared" si="1"/>
        <v>3141</v>
      </c>
      <c r="J20" s="535">
        <f t="shared" si="1"/>
        <v>3706</v>
      </c>
      <c r="K20" s="360" t="s">
        <v>517</v>
      </c>
      <c r="L20" s="360" t="s">
        <v>517</v>
      </c>
      <c r="M20" s="499"/>
      <c r="N20" s="376">
        <v>3317</v>
      </c>
      <c r="O20" s="364">
        <v>3141</v>
      </c>
      <c r="P20" s="364">
        <v>3706</v>
      </c>
    </row>
    <row r="21" spans="1:16">
      <c r="A21" s="365" t="s">
        <v>542</v>
      </c>
      <c r="B21" s="410" t="s">
        <v>543</v>
      </c>
      <c r="C21" s="538" t="s">
        <v>517</v>
      </c>
      <c r="D21" s="354">
        <v>0</v>
      </c>
      <c r="E21" s="368" t="s">
        <v>517</v>
      </c>
      <c r="F21" s="368" t="s">
        <v>517</v>
      </c>
      <c r="G21" s="406">
        <v>0</v>
      </c>
      <c r="H21" s="537">
        <f t="shared" si="1"/>
        <v>0</v>
      </c>
      <c r="I21" s="536">
        <f t="shared" si="1"/>
        <v>0</v>
      </c>
      <c r="J21" s="535">
        <f t="shared" si="1"/>
        <v>0</v>
      </c>
      <c r="K21" s="360" t="s">
        <v>517</v>
      </c>
      <c r="L21" s="360" t="s">
        <v>517</v>
      </c>
      <c r="M21" s="499"/>
      <c r="N21" s="376">
        <v>0</v>
      </c>
      <c r="O21" s="364">
        <v>0</v>
      </c>
      <c r="P21" s="364">
        <v>0</v>
      </c>
    </row>
    <row r="22" spans="1:16">
      <c r="A22" s="365" t="s">
        <v>544</v>
      </c>
      <c r="B22" s="410" t="s">
        <v>545</v>
      </c>
      <c r="C22" s="538" t="s">
        <v>517</v>
      </c>
      <c r="D22" s="354">
        <v>5648</v>
      </c>
      <c r="E22" s="368" t="s">
        <v>517</v>
      </c>
      <c r="F22" s="368" t="s">
        <v>517</v>
      </c>
      <c r="G22" s="406">
        <v>13238</v>
      </c>
      <c r="H22" s="537">
        <f t="shared" si="1"/>
        <v>14281</v>
      </c>
      <c r="I22" s="536">
        <f t="shared" si="1"/>
        <v>9491</v>
      </c>
      <c r="J22" s="535">
        <f t="shared" si="1"/>
        <v>5789</v>
      </c>
      <c r="K22" s="360" t="s">
        <v>517</v>
      </c>
      <c r="L22" s="360" t="s">
        <v>517</v>
      </c>
      <c r="M22" s="499"/>
      <c r="N22" s="376">
        <v>14281</v>
      </c>
      <c r="O22" s="364">
        <v>9491</v>
      </c>
      <c r="P22" s="364">
        <v>5789</v>
      </c>
    </row>
    <row r="23" spans="1:16" ht="13.5" thickBot="1">
      <c r="A23" s="337" t="s">
        <v>546</v>
      </c>
      <c r="B23" s="411" t="s">
        <v>547</v>
      </c>
      <c r="C23" s="534" t="s">
        <v>517</v>
      </c>
      <c r="D23" s="354">
        <v>0</v>
      </c>
      <c r="E23" s="382" t="s">
        <v>517</v>
      </c>
      <c r="F23" s="382" t="s">
        <v>517</v>
      </c>
      <c r="G23" s="413">
        <v>0</v>
      </c>
      <c r="H23" s="533">
        <f t="shared" si="1"/>
        <v>0</v>
      </c>
      <c r="I23" s="532">
        <f t="shared" si="1"/>
        <v>0</v>
      </c>
      <c r="J23" s="531">
        <f t="shared" si="1"/>
        <v>0</v>
      </c>
      <c r="K23" s="417" t="s">
        <v>517</v>
      </c>
      <c r="L23" s="417" t="s">
        <v>517</v>
      </c>
      <c r="M23" s="499"/>
      <c r="N23" s="418">
        <v>0</v>
      </c>
      <c r="O23" s="419">
        <v>0</v>
      </c>
      <c r="P23" s="419">
        <v>0</v>
      </c>
    </row>
    <row r="24" spans="1:16" ht="15">
      <c r="A24" s="351" t="s">
        <v>548</v>
      </c>
      <c r="B24" s="529" t="s">
        <v>549</v>
      </c>
      <c r="C24" s="420" t="s">
        <v>517</v>
      </c>
      <c r="D24" s="421">
        <v>37834</v>
      </c>
      <c r="E24" s="422">
        <v>36798</v>
      </c>
      <c r="F24" s="422">
        <v>39850</v>
      </c>
      <c r="G24" s="423">
        <v>11797</v>
      </c>
      <c r="H24" s="363">
        <f>N24-G24</f>
        <v>12332</v>
      </c>
      <c r="I24" s="363">
        <f>O24-N24</f>
        <v>6454</v>
      </c>
      <c r="J24" s="363">
        <f>P24-O24</f>
        <v>9267</v>
      </c>
      <c r="K24" s="479">
        <f>SUM(G24:J24)</f>
        <v>39850</v>
      </c>
      <c r="L24" s="426">
        <f>(K24/F24)*100</f>
        <v>100</v>
      </c>
      <c r="M24" s="499"/>
      <c r="N24" s="427">
        <v>24129</v>
      </c>
      <c r="O24" s="516">
        <v>30583</v>
      </c>
      <c r="P24" s="429">
        <v>39850</v>
      </c>
    </row>
    <row r="25" spans="1:16" ht="15">
      <c r="A25" s="365" t="s">
        <v>550</v>
      </c>
      <c r="B25" s="410" t="s">
        <v>551</v>
      </c>
      <c r="C25" s="430" t="s">
        <v>517</v>
      </c>
      <c r="D25" s="354">
        <v>0</v>
      </c>
      <c r="E25" s="431"/>
      <c r="F25" s="431"/>
      <c r="G25" s="432"/>
      <c r="H25" s="527"/>
      <c r="I25" s="527"/>
      <c r="J25" s="527"/>
      <c r="K25" s="482"/>
      <c r="L25" s="435"/>
      <c r="M25" s="499"/>
      <c r="N25" s="376"/>
      <c r="O25" s="513"/>
      <c r="P25" s="436"/>
    </row>
    <row r="26" spans="1:16" ht="15.75" thickBot="1">
      <c r="A26" s="337" t="s">
        <v>552</v>
      </c>
      <c r="B26" s="411" t="s">
        <v>551</v>
      </c>
      <c r="C26" s="438">
        <v>672</v>
      </c>
      <c r="D26" s="439">
        <v>7936</v>
      </c>
      <c r="E26" s="440">
        <v>7700</v>
      </c>
      <c r="F26" s="440">
        <v>7700</v>
      </c>
      <c r="G26" s="441">
        <v>1950</v>
      </c>
      <c r="H26" s="530">
        <f t="shared" ref="H26:H33" si="2">N26-G26</f>
        <v>2500</v>
      </c>
      <c r="I26" s="530">
        <f t="shared" ref="I26:J33" si="3">O26-N26</f>
        <v>1300</v>
      </c>
      <c r="J26" s="530">
        <f t="shared" si="3"/>
        <v>1950</v>
      </c>
      <c r="K26" s="484">
        <f t="shared" ref="K26:K33" si="4">SUM(G26:J26)</f>
        <v>7700</v>
      </c>
      <c r="L26" s="445">
        <f t="shared" ref="L26:L33" si="5">(K26/F26)*100</f>
        <v>100</v>
      </c>
      <c r="M26" s="499"/>
      <c r="N26" s="446">
        <v>4450</v>
      </c>
      <c r="O26" s="515">
        <v>5750</v>
      </c>
      <c r="P26" s="448">
        <v>7700</v>
      </c>
    </row>
    <row r="27" spans="1:16" ht="15">
      <c r="A27" s="351" t="s">
        <v>553</v>
      </c>
      <c r="B27" s="529" t="s">
        <v>554</v>
      </c>
      <c r="C27" s="449">
        <v>501</v>
      </c>
      <c r="D27" s="354">
        <v>4897</v>
      </c>
      <c r="E27" s="450">
        <v>1646</v>
      </c>
      <c r="F27" s="450">
        <v>4619</v>
      </c>
      <c r="G27" s="451">
        <v>1166</v>
      </c>
      <c r="H27" s="526">
        <f t="shared" si="2"/>
        <v>1375</v>
      </c>
      <c r="I27" s="527">
        <f t="shared" si="3"/>
        <v>690</v>
      </c>
      <c r="J27" s="526">
        <f t="shared" si="3"/>
        <v>1388</v>
      </c>
      <c r="K27" s="479">
        <f t="shared" si="4"/>
        <v>4619</v>
      </c>
      <c r="L27" s="426">
        <f t="shared" si="5"/>
        <v>100</v>
      </c>
      <c r="M27" s="499"/>
      <c r="N27" s="528">
        <v>2541</v>
      </c>
      <c r="O27" s="514">
        <v>3231</v>
      </c>
      <c r="P27" s="454">
        <v>4619</v>
      </c>
    </row>
    <row r="28" spans="1:16" ht="15">
      <c r="A28" s="365" t="s">
        <v>555</v>
      </c>
      <c r="B28" s="410" t="s">
        <v>556</v>
      </c>
      <c r="C28" s="455">
        <v>502</v>
      </c>
      <c r="D28" s="354">
        <v>1818</v>
      </c>
      <c r="E28" s="431">
        <v>1720</v>
      </c>
      <c r="F28" s="431">
        <v>1297</v>
      </c>
      <c r="G28" s="432">
        <v>333</v>
      </c>
      <c r="H28" s="526">
        <f t="shared" si="2"/>
        <v>282</v>
      </c>
      <c r="I28" s="527">
        <f t="shared" si="3"/>
        <v>251</v>
      </c>
      <c r="J28" s="526">
        <f t="shared" si="3"/>
        <v>431</v>
      </c>
      <c r="K28" s="482">
        <f t="shared" si="4"/>
        <v>1297</v>
      </c>
      <c r="L28" s="435">
        <f t="shared" si="5"/>
        <v>100</v>
      </c>
      <c r="M28" s="499"/>
      <c r="N28" s="376">
        <v>615</v>
      </c>
      <c r="O28" s="513">
        <v>866</v>
      </c>
      <c r="P28" s="436">
        <v>1297</v>
      </c>
    </row>
    <row r="29" spans="1:16" ht="15">
      <c r="A29" s="365" t="s">
        <v>557</v>
      </c>
      <c r="B29" s="410" t="s">
        <v>558</v>
      </c>
      <c r="C29" s="455">
        <v>504</v>
      </c>
      <c r="D29" s="354">
        <v>394</v>
      </c>
      <c r="E29" s="431">
        <v>0</v>
      </c>
      <c r="F29" s="431">
        <v>47</v>
      </c>
      <c r="G29" s="432">
        <v>0</v>
      </c>
      <c r="H29" s="526">
        <f t="shared" si="2"/>
        <v>17</v>
      </c>
      <c r="I29" s="527">
        <f t="shared" si="3"/>
        <v>33</v>
      </c>
      <c r="J29" s="526">
        <f t="shared" si="3"/>
        <v>-3</v>
      </c>
      <c r="K29" s="482">
        <f t="shared" si="4"/>
        <v>47</v>
      </c>
      <c r="L29" s="435">
        <f t="shared" si="5"/>
        <v>100</v>
      </c>
      <c r="M29" s="499"/>
      <c r="N29" s="376">
        <v>17</v>
      </c>
      <c r="O29" s="513">
        <v>50</v>
      </c>
      <c r="P29" s="436">
        <v>47</v>
      </c>
    </row>
    <row r="30" spans="1:16" ht="15">
      <c r="A30" s="365" t="s">
        <v>559</v>
      </c>
      <c r="B30" s="410" t="s">
        <v>560</v>
      </c>
      <c r="C30" s="455">
        <v>511</v>
      </c>
      <c r="D30" s="354">
        <v>1026</v>
      </c>
      <c r="E30" s="431">
        <v>1240</v>
      </c>
      <c r="F30" s="431">
        <v>1439</v>
      </c>
      <c r="G30" s="432">
        <v>38</v>
      </c>
      <c r="H30" s="526">
        <f t="shared" si="2"/>
        <v>35</v>
      </c>
      <c r="I30" s="527">
        <f t="shared" si="3"/>
        <v>1123</v>
      </c>
      <c r="J30" s="526">
        <f t="shared" si="3"/>
        <v>243</v>
      </c>
      <c r="K30" s="482">
        <f t="shared" si="4"/>
        <v>1439</v>
      </c>
      <c r="L30" s="435">
        <f t="shared" si="5"/>
        <v>100</v>
      </c>
      <c r="M30" s="499"/>
      <c r="N30" s="376">
        <v>73</v>
      </c>
      <c r="O30" s="513">
        <v>1196</v>
      </c>
      <c r="P30" s="436">
        <v>1439</v>
      </c>
    </row>
    <row r="31" spans="1:16" ht="15">
      <c r="A31" s="365" t="s">
        <v>561</v>
      </c>
      <c r="B31" s="410" t="s">
        <v>562</v>
      </c>
      <c r="C31" s="455">
        <v>518</v>
      </c>
      <c r="D31" s="354">
        <v>2566</v>
      </c>
      <c r="E31" s="431">
        <v>1700</v>
      </c>
      <c r="F31" s="431">
        <v>2719</v>
      </c>
      <c r="G31" s="432">
        <v>643</v>
      </c>
      <c r="H31" s="526">
        <f t="shared" si="2"/>
        <v>1021</v>
      </c>
      <c r="I31" s="527">
        <f t="shared" si="3"/>
        <v>437</v>
      </c>
      <c r="J31" s="526">
        <f t="shared" si="3"/>
        <v>618</v>
      </c>
      <c r="K31" s="482">
        <f t="shared" si="4"/>
        <v>2719</v>
      </c>
      <c r="L31" s="435">
        <f t="shared" si="5"/>
        <v>100</v>
      </c>
      <c r="M31" s="499"/>
      <c r="N31" s="376">
        <v>1664</v>
      </c>
      <c r="O31" s="513">
        <v>2101</v>
      </c>
      <c r="P31" s="436">
        <v>2719</v>
      </c>
    </row>
    <row r="32" spans="1:16" ht="15">
      <c r="A32" s="365" t="s">
        <v>563</v>
      </c>
      <c r="B32" s="457" t="s">
        <v>564</v>
      </c>
      <c r="C32" s="455">
        <v>521</v>
      </c>
      <c r="D32" s="354">
        <v>21775</v>
      </c>
      <c r="E32" s="431">
        <v>21446</v>
      </c>
      <c r="F32" s="431">
        <v>23759</v>
      </c>
      <c r="G32" s="432">
        <v>5519</v>
      </c>
      <c r="H32" s="526">
        <f t="shared" si="2"/>
        <v>5752</v>
      </c>
      <c r="I32" s="527">
        <f t="shared" si="3"/>
        <v>5703</v>
      </c>
      <c r="J32" s="526">
        <f t="shared" si="3"/>
        <v>6785</v>
      </c>
      <c r="K32" s="482">
        <f t="shared" si="4"/>
        <v>23759</v>
      </c>
      <c r="L32" s="435">
        <f t="shared" si="5"/>
        <v>100</v>
      </c>
      <c r="M32" s="499"/>
      <c r="N32" s="376">
        <v>11271</v>
      </c>
      <c r="O32" s="513">
        <v>16974</v>
      </c>
      <c r="P32" s="436">
        <v>23759</v>
      </c>
    </row>
    <row r="33" spans="1:16" ht="15">
      <c r="A33" s="365" t="s">
        <v>565</v>
      </c>
      <c r="B33" s="457" t="s">
        <v>566</v>
      </c>
      <c r="C33" s="455" t="s">
        <v>567</v>
      </c>
      <c r="D33" s="354">
        <v>7959</v>
      </c>
      <c r="E33" s="431">
        <v>7503</v>
      </c>
      <c r="F33" s="431">
        <v>8799</v>
      </c>
      <c r="G33" s="432">
        <v>1958</v>
      </c>
      <c r="H33" s="526">
        <f t="shared" si="2"/>
        <v>2046</v>
      </c>
      <c r="I33" s="527">
        <f t="shared" si="3"/>
        <v>2057</v>
      </c>
      <c r="J33" s="526">
        <f t="shared" si="3"/>
        <v>2738</v>
      </c>
      <c r="K33" s="482">
        <f t="shared" si="4"/>
        <v>8799</v>
      </c>
      <c r="L33" s="435">
        <f t="shared" si="5"/>
        <v>100</v>
      </c>
      <c r="M33" s="499"/>
      <c r="N33" s="376">
        <v>4004</v>
      </c>
      <c r="O33" s="513">
        <v>6061</v>
      </c>
      <c r="P33" s="436">
        <v>8799</v>
      </c>
    </row>
    <row r="34" spans="1:16" ht="15">
      <c r="A34" s="365" t="s">
        <v>568</v>
      </c>
      <c r="B34" s="410" t="s">
        <v>569</v>
      </c>
      <c r="C34" s="455">
        <v>557</v>
      </c>
      <c r="D34" s="354"/>
      <c r="E34" s="431"/>
      <c r="F34" s="431"/>
      <c r="G34" s="432"/>
      <c r="H34" s="526"/>
      <c r="I34" s="527"/>
      <c r="J34" s="526"/>
      <c r="K34" s="482"/>
      <c r="L34" s="435"/>
      <c r="M34" s="499"/>
      <c r="N34" s="376"/>
      <c r="O34" s="513"/>
      <c r="P34" s="436"/>
    </row>
    <row r="35" spans="1:16" ht="15">
      <c r="A35" s="365" t="s">
        <v>570</v>
      </c>
      <c r="B35" s="410" t="s">
        <v>571</v>
      </c>
      <c r="C35" s="455">
        <v>551</v>
      </c>
      <c r="D35" s="354">
        <v>185</v>
      </c>
      <c r="E35" s="431">
        <v>193</v>
      </c>
      <c r="F35" s="431">
        <v>209</v>
      </c>
      <c r="G35" s="432">
        <v>48</v>
      </c>
      <c r="H35" s="526">
        <f>N35-G35</f>
        <v>49</v>
      </c>
      <c r="I35" s="527">
        <f>O35-N35</f>
        <v>56</v>
      </c>
      <c r="J35" s="526">
        <f>P35-O35</f>
        <v>56</v>
      </c>
      <c r="K35" s="482">
        <f>SUM(G35:J35)</f>
        <v>209</v>
      </c>
      <c r="L35" s="435">
        <f>(K35/F35)*100</f>
        <v>100</v>
      </c>
      <c r="M35" s="499"/>
      <c r="N35" s="376">
        <v>97</v>
      </c>
      <c r="O35" s="513">
        <v>153</v>
      </c>
      <c r="P35" s="436">
        <v>209</v>
      </c>
    </row>
    <row r="36" spans="1:16" ht="15.75" thickBot="1">
      <c r="A36" s="458" t="s">
        <v>572</v>
      </c>
      <c r="B36" s="379"/>
      <c r="C36" s="460" t="s">
        <v>573</v>
      </c>
      <c r="D36" s="461">
        <v>1401</v>
      </c>
      <c r="E36" s="462">
        <v>1350</v>
      </c>
      <c r="F36" s="462">
        <v>1577</v>
      </c>
      <c r="G36" s="463">
        <v>462</v>
      </c>
      <c r="H36" s="526">
        <f>N36-G36</f>
        <v>243</v>
      </c>
      <c r="I36" s="527">
        <f>O36-N36</f>
        <v>548</v>
      </c>
      <c r="J36" s="526">
        <f>P36-O36</f>
        <v>324</v>
      </c>
      <c r="K36" s="484">
        <f>SUM(G36:J36)</f>
        <v>1577</v>
      </c>
      <c r="L36" s="445">
        <f>(K36/F36)*100</f>
        <v>100</v>
      </c>
      <c r="M36" s="499"/>
      <c r="N36" s="418">
        <v>705</v>
      </c>
      <c r="O36" s="512">
        <v>1253</v>
      </c>
      <c r="P36" s="466">
        <v>1577</v>
      </c>
    </row>
    <row r="37" spans="1:16" ht="15.75" thickBot="1">
      <c r="A37" s="467" t="s">
        <v>574</v>
      </c>
      <c r="B37" s="468" t="s">
        <v>575</v>
      </c>
      <c r="C37" s="469"/>
      <c r="D37" s="470">
        <f t="shared" ref="D37:J37" si="6">SUM(D27:D36)</f>
        <v>42021</v>
      </c>
      <c r="E37" s="471">
        <f t="shared" si="6"/>
        <v>36798</v>
      </c>
      <c r="F37" s="471">
        <f t="shared" si="6"/>
        <v>44465</v>
      </c>
      <c r="G37" s="471">
        <f t="shared" si="6"/>
        <v>10167</v>
      </c>
      <c r="H37" s="471">
        <f t="shared" si="6"/>
        <v>10820</v>
      </c>
      <c r="I37" s="978">
        <f t="shared" si="6"/>
        <v>10898</v>
      </c>
      <c r="J37" s="978">
        <f t="shared" si="6"/>
        <v>12580</v>
      </c>
      <c r="K37" s="472">
        <f>SUM(G37:J37)</f>
        <v>44465</v>
      </c>
      <c r="L37" s="474">
        <f>(K37/F37)*100</f>
        <v>100</v>
      </c>
      <c r="M37" s="499"/>
      <c r="N37" s="472">
        <f>SUM(N27:N36)</f>
        <v>20987</v>
      </c>
      <c r="O37" s="475">
        <f>SUM(O27:O36)</f>
        <v>31885</v>
      </c>
      <c r="P37" s="472">
        <f>SUM(P27:P36)</f>
        <v>44465</v>
      </c>
    </row>
    <row r="38" spans="1:16" ht="15">
      <c r="A38" s="476" t="s">
        <v>576</v>
      </c>
      <c r="B38" s="529" t="s">
        <v>577</v>
      </c>
      <c r="C38" s="449">
        <v>601</v>
      </c>
      <c r="D38" s="477"/>
      <c r="E38" s="450"/>
      <c r="F38" s="450"/>
      <c r="G38" s="423"/>
      <c r="H38" s="526"/>
      <c r="I38" s="527"/>
      <c r="J38" s="526"/>
      <c r="K38" s="479"/>
      <c r="L38" s="426"/>
      <c r="M38" s="499"/>
      <c r="N38" s="528"/>
      <c r="O38" s="514"/>
      <c r="P38" s="454"/>
    </row>
    <row r="39" spans="1:16" ht="15">
      <c r="A39" s="481" t="s">
        <v>578</v>
      </c>
      <c r="B39" s="410" t="s">
        <v>579</v>
      </c>
      <c r="C39" s="455">
        <v>602</v>
      </c>
      <c r="D39" s="354">
        <v>3533</v>
      </c>
      <c r="E39" s="431">
        <v>0</v>
      </c>
      <c r="F39" s="431">
        <v>3899</v>
      </c>
      <c r="G39" s="432">
        <v>1110</v>
      </c>
      <c r="H39" s="526">
        <f>N39-G39</f>
        <v>1178</v>
      </c>
      <c r="I39" s="527">
        <f t="shared" ref="I39:J42" si="7">O39-N39</f>
        <v>434</v>
      </c>
      <c r="J39" s="526">
        <f t="shared" si="7"/>
        <v>1177</v>
      </c>
      <c r="K39" s="482">
        <f>SUM(G39:J39)</f>
        <v>3899</v>
      </c>
      <c r="L39" s="435">
        <f>(K39/F39)*100</f>
        <v>100</v>
      </c>
      <c r="M39" s="499"/>
      <c r="N39" s="376">
        <v>2288</v>
      </c>
      <c r="O39" s="513">
        <v>2722</v>
      </c>
      <c r="P39" s="436">
        <v>3899</v>
      </c>
    </row>
    <row r="40" spans="1:16" ht="15">
      <c r="A40" s="481" t="s">
        <v>580</v>
      </c>
      <c r="B40" s="410" t="s">
        <v>581</v>
      </c>
      <c r="C40" s="455">
        <v>604</v>
      </c>
      <c r="D40" s="354">
        <v>376</v>
      </c>
      <c r="E40" s="431">
        <v>0</v>
      </c>
      <c r="F40" s="431">
        <v>51</v>
      </c>
      <c r="G40" s="432">
        <v>2</v>
      </c>
      <c r="H40" s="526">
        <f>N40-G40</f>
        <v>39</v>
      </c>
      <c r="I40" s="527">
        <f t="shared" si="7"/>
        <v>3</v>
      </c>
      <c r="J40" s="526">
        <f t="shared" si="7"/>
        <v>7</v>
      </c>
      <c r="K40" s="482">
        <f>SUM(G40:J40)</f>
        <v>51</v>
      </c>
      <c r="L40" s="435">
        <f>(K40/F40)*100</f>
        <v>100</v>
      </c>
      <c r="M40" s="499"/>
      <c r="N40" s="376">
        <v>41</v>
      </c>
      <c r="O40" s="513">
        <v>44</v>
      </c>
      <c r="P40" s="436">
        <v>51</v>
      </c>
    </row>
    <row r="41" spans="1:16" ht="15">
      <c r="A41" s="481" t="s">
        <v>582</v>
      </c>
      <c r="B41" s="410" t="s">
        <v>583</v>
      </c>
      <c r="C41" s="455" t="s">
        <v>584</v>
      </c>
      <c r="D41" s="354">
        <v>37834</v>
      </c>
      <c r="E41" s="431">
        <v>36798</v>
      </c>
      <c r="F41" s="431">
        <v>39850</v>
      </c>
      <c r="G41" s="432">
        <v>8889</v>
      </c>
      <c r="H41" s="526">
        <f>N41-G41</f>
        <v>9420</v>
      </c>
      <c r="I41" s="527">
        <f t="shared" si="7"/>
        <v>10281</v>
      </c>
      <c r="J41" s="526">
        <f t="shared" si="7"/>
        <v>11260</v>
      </c>
      <c r="K41" s="482">
        <f>SUM(G41:J41)</f>
        <v>39850</v>
      </c>
      <c r="L41" s="435">
        <f>(K41/F41)*100</f>
        <v>100</v>
      </c>
      <c r="M41" s="499"/>
      <c r="N41" s="376">
        <v>18309</v>
      </c>
      <c r="O41" s="513">
        <v>28590</v>
      </c>
      <c r="P41" s="436">
        <v>39850</v>
      </c>
    </row>
    <row r="42" spans="1:16" ht="15.75" thickBot="1">
      <c r="A42" s="483" t="s">
        <v>585</v>
      </c>
      <c r="B42" s="379"/>
      <c r="C42" s="460" t="s">
        <v>586</v>
      </c>
      <c r="D42" s="381">
        <v>803</v>
      </c>
      <c r="E42" s="462"/>
      <c r="F42" s="462">
        <v>736</v>
      </c>
      <c r="G42" s="463">
        <v>166</v>
      </c>
      <c r="H42" s="526">
        <f>N42-G42</f>
        <v>183</v>
      </c>
      <c r="I42" s="527">
        <f t="shared" si="7"/>
        <v>180</v>
      </c>
      <c r="J42" s="526">
        <f t="shared" si="7"/>
        <v>207</v>
      </c>
      <c r="K42" s="484">
        <f>SUM(G42:J42)</f>
        <v>736</v>
      </c>
      <c r="L42" s="485">
        <f>(K42/F42)*100</f>
        <v>100</v>
      </c>
      <c r="M42" s="499"/>
      <c r="N42" s="418">
        <v>349</v>
      </c>
      <c r="O42" s="512">
        <v>529</v>
      </c>
      <c r="P42" s="466">
        <v>736</v>
      </c>
    </row>
    <row r="43" spans="1:16" ht="15.75" thickBot="1">
      <c r="A43" s="467" t="s">
        <v>587</v>
      </c>
      <c r="B43" s="468" t="s">
        <v>588</v>
      </c>
      <c r="C43" s="469" t="s">
        <v>517</v>
      </c>
      <c r="D43" s="470">
        <f t="shared" ref="D43:J43" si="8">SUM(D38:D42)</f>
        <v>42546</v>
      </c>
      <c r="E43" s="471">
        <f t="shared" si="8"/>
        <v>36798</v>
      </c>
      <c r="F43" s="471">
        <f t="shared" si="8"/>
        <v>44536</v>
      </c>
      <c r="G43" s="472">
        <f t="shared" si="8"/>
        <v>10167</v>
      </c>
      <c r="H43" s="486">
        <f t="shared" si="8"/>
        <v>10820</v>
      </c>
      <c r="I43" s="472">
        <f t="shared" si="8"/>
        <v>10898</v>
      </c>
      <c r="J43" s="487">
        <f t="shared" si="8"/>
        <v>12651</v>
      </c>
      <c r="K43" s="472">
        <f>SUM(G43:J43)</f>
        <v>44536</v>
      </c>
      <c r="L43" s="474">
        <f>(K43/F43)*100</f>
        <v>100</v>
      </c>
      <c r="M43" s="499"/>
      <c r="N43" s="472">
        <f>SUM(N38:N42)</f>
        <v>20987</v>
      </c>
      <c r="O43" s="475">
        <f>SUM(O38:O42)</f>
        <v>31885</v>
      </c>
      <c r="P43" s="472">
        <f>SUM(P38:P42)</f>
        <v>44536</v>
      </c>
    </row>
    <row r="44" spans="1:16" ht="5.25" customHeight="1" thickBot="1">
      <c r="A44" s="483"/>
      <c r="B44" s="525"/>
      <c r="C44" s="489"/>
      <c r="D44" s="524"/>
      <c r="E44" s="491"/>
      <c r="F44" s="491"/>
      <c r="G44" s="523"/>
      <c r="H44" s="521"/>
      <c r="I44" s="523"/>
      <c r="J44" s="521"/>
      <c r="K44" s="495"/>
      <c r="L44" s="426"/>
      <c r="M44" s="499"/>
      <c r="N44" s="520"/>
      <c r="O44" s="497"/>
      <c r="P44" s="497"/>
    </row>
    <row r="45" spans="1:16" ht="15.75" thickBot="1">
      <c r="A45" s="498" t="s">
        <v>589</v>
      </c>
      <c r="B45" s="468" t="s">
        <v>551</v>
      </c>
      <c r="C45" s="469" t="s">
        <v>517</v>
      </c>
      <c r="D45" s="472">
        <f t="shared" ref="D45:J45" si="9">D43-D41</f>
        <v>4712</v>
      </c>
      <c r="E45" s="470">
        <f t="shared" si="9"/>
        <v>0</v>
      </c>
      <c r="F45" s="470">
        <f t="shared" si="9"/>
        <v>4686</v>
      </c>
      <c r="G45" s="472">
        <f t="shared" si="9"/>
        <v>1278</v>
      </c>
      <c r="H45" s="486">
        <f t="shared" si="9"/>
        <v>1400</v>
      </c>
      <c r="I45" s="472">
        <f t="shared" si="9"/>
        <v>617</v>
      </c>
      <c r="J45" s="475">
        <f t="shared" si="9"/>
        <v>1391</v>
      </c>
      <c r="K45" s="495">
        <f>SUM(G45:J45)</f>
        <v>4686</v>
      </c>
      <c r="L45" s="426">
        <f>(K45/F45)*100</f>
        <v>100</v>
      </c>
      <c r="M45" s="499"/>
      <c r="N45" s="472">
        <f>N43-N41</f>
        <v>2678</v>
      </c>
      <c r="O45" s="475">
        <f>O43-O41</f>
        <v>3295</v>
      </c>
      <c r="P45" s="472">
        <f>P43-P41</f>
        <v>4686</v>
      </c>
    </row>
    <row r="46" spans="1:16" ht="15.75" thickBot="1">
      <c r="A46" s="467" t="s">
        <v>590</v>
      </c>
      <c r="B46" s="468" t="s">
        <v>591</v>
      </c>
      <c r="C46" s="469" t="s">
        <v>517</v>
      </c>
      <c r="D46" s="472">
        <f t="shared" ref="D46:J46" si="10">D43-D37</f>
        <v>525</v>
      </c>
      <c r="E46" s="470">
        <f t="shared" si="10"/>
        <v>0</v>
      </c>
      <c r="F46" s="470">
        <f t="shared" si="10"/>
        <v>71</v>
      </c>
      <c r="G46" s="472">
        <f t="shared" si="10"/>
        <v>0</v>
      </c>
      <c r="H46" s="486">
        <f t="shared" si="10"/>
        <v>0</v>
      </c>
      <c r="I46" s="472">
        <f t="shared" si="10"/>
        <v>0</v>
      </c>
      <c r="J46" s="475">
        <f t="shared" si="10"/>
        <v>71</v>
      </c>
      <c r="K46" s="495">
        <f>SUM(G46:J46)</f>
        <v>71</v>
      </c>
      <c r="L46" s="426">
        <f>(K46/F46)*100</f>
        <v>100</v>
      </c>
      <c r="M46" s="499"/>
      <c r="N46" s="472">
        <f>N43-N37</f>
        <v>0</v>
      </c>
      <c r="O46" s="475">
        <f>O43-O37</f>
        <v>0</v>
      </c>
      <c r="P46" s="472">
        <f>P43-P37</f>
        <v>71</v>
      </c>
    </row>
    <row r="47" spans="1:16" ht="15.75" thickBot="1">
      <c r="A47" s="500" t="s">
        <v>592</v>
      </c>
      <c r="B47" s="501" t="s">
        <v>551</v>
      </c>
      <c r="C47" s="502" t="s">
        <v>517</v>
      </c>
      <c r="D47" s="472">
        <f t="shared" ref="D47:J47" si="11">D46-D41</f>
        <v>-37309</v>
      </c>
      <c r="E47" s="470">
        <f t="shared" si="11"/>
        <v>-36798</v>
      </c>
      <c r="F47" s="470">
        <f t="shared" si="11"/>
        <v>-39779</v>
      </c>
      <c r="G47" s="472">
        <f t="shared" si="11"/>
        <v>-8889</v>
      </c>
      <c r="H47" s="486">
        <f t="shared" si="11"/>
        <v>-9420</v>
      </c>
      <c r="I47" s="472">
        <f t="shared" si="11"/>
        <v>-10281</v>
      </c>
      <c r="J47" s="475">
        <f t="shared" si="11"/>
        <v>-11189</v>
      </c>
      <c r="K47" s="495">
        <f>SUM(G47:J47)</f>
        <v>-39779</v>
      </c>
      <c r="L47" s="474">
        <f>(K47/F47)*100</f>
        <v>100</v>
      </c>
      <c r="M47" s="499"/>
      <c r="N47" s="472">
        <f>N46-N41</f>
        <v>-18309</v>
      </c>
      <c r="O47" s="475">
        <f>O46-O41</f>
        <v>-28590</v>
      </c>
      <c r="P47" s="472">
        <f>P46-P41</f>
        <v>-39779</v>
      </c>
    </row>
    <row r="50" spans="1:11" ht="14.25">
      <c r="A50" s="503" t="s">
        <v>593</v>
      </c>
    </row>
    <row r="51" spans="1:11" ht="14.25">
      <c r="A51" s="504" t="s">
        <v>594</v>
      </c>
    </row>
    <row r="52" spans="1:11" ht="14.25">
      <c r="A52" s="508" t="s">
        <v>595</v>
      </c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6" spans="1:11">
      <c r="A56" s="519" t="s">
        <v>645</v>
      </c>
    </row>
    <row r="58" spans="1:11">
      <c r="A58" s="519" t="s">
        <v>644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Normal="100" workbookViewId="0">
      <selection activeCell="G13" sqref="G13"/>
    </sheetView>
  </sheetViews>
  <sheetFormatPr defaultColWidth="8.7109375" defaultRowHeight="12.75"/>
  <cols>
    <col min="1" max="1" width="37.7109375" style="519" customWidth="1"/>
    <col min="2" max="2" width="13.5703125" style="505" hidden="1" customWidth="1"/>
    <col min="3" max="3" width="7.28515625" style="506" customWidth="1"/>
    <col min="4" max="5" width="11.5703125" style="505" customWidth="1"/>
    <col min="6" max="6" width="11.5703125" style="507" customWidth="1"/>
    <col min="7" max="7" width="11.42578125" style="507" customWidth="1"/>
    <col min="8" max="8" width="9.85546875" style="507" customWidth="1"/>
    <col min="9" max="9" width="9.140625" style="507" customWidth="1"/>
    <col min="10" max="10" width="9.28515625" style="507" customWidth="1"/>
    <col min="11" max="11" width="9.140625" style="507" customWidth="1"/>
    <col min="12" max="12" width="12" style="505" customWidth="1"/>
    <col min="13" max="13" width="8.7109375" style="505"/>
    <col min="14" max="14" width="11.85546875" style="505" customWidth="1"/>
    <col min="15" max="15" width="12.5703125" style="505" customWidth="1"/>
    <col min="16" max="16" width="11.85546875" style="505" customWidth="1"/>
    <col min="17" max="17" width="12" style="505" customWidth="1"/>
    <col min="18" max="16384" width="8.7109375" style="505"/>
  </cols>
  <sheetData>
    <row r="1" spans="1:16">
      <c r="P1" s="294"/>
    </row>
    <row r="2" spans="1:16" ht="18.75">
      <c r="A2" s="295" t="s">
        <v>493</v>
      </c>
      <c r="G2" s="296"/>
      <c r="H2" s="296"/>
    </row>
    <row r="3" spans="1:16" ht="21.75" customHeight="1">
      <c r="A3" s="297"/>
      <c r="B3" s="499"/>
      <c r="G3" s="296"/>
      <c r="H3" s="296"/>
    </row>
    <row r="4" spans="1:16" ht="6" customHeight="1" thickBot="1">
      <c r="B4" s="555"/>
      <c r="C4" s="556"/>
      <c r="D4" s="555"/>
      <c r="G4" s="296"/>
      <c r="H4" s="296"/>
    </row>
    <row r="5" spans="1:16" ht="24.75" customHeight="1" thickBot="1">
      <c r="A5" s="302" t="s">
        <v>494</v>
      </c>
      <c r="B5" s="303"/>
      <c r="C5" s="554"/>
      <c r="D5" s="1020" t="s">
        <v>655</v>
      </c>
      <c r="E5" s="1021"/>
      <c r="F5" s="1021"/>
      <c r="G5" s="1021"/>
      <c r="H5" s="1022"/>
      <c r="I5" s="1022"/>
      <c r="J5" s="1022"/>
      <c r="K5" s="1022"/>
      <c r="L5" s="1023"/>
      <c r="P5" s="305"/>
    </row>
    <row r="6" spans="1:16" ht="23.25" customHeight="1" thickBot="1">
      <c r="A6" s="299" t="s">
        <v>496</v>
      </c>
      <c r="G6" s="296"/>
      <c r="H6" s="296"/>
    </row>
    <row r="7" spans="1:16" ht="13.5" thickBot="1">
      <c r="A7" s="995" t="s">
        <v>55</v>
      </c>
      <c r="B7" s="553"/>
      <c r="C7" s="1006" t="s">
        <v>497</v>
      </c>
      <c r="D7" s="307" t="s">
        <v>7</v>
      </c>
      <c r="E7" s="308" t="s">
        <v>498</v>
      </c>
      <c r="F7" s="309" t="s">
        <v>499</v>
      </c>
      <c r="G7" s="999" t="s">
        <v>500</v>
      </c>
      <c r="H7" s="1003"/>
      <c r="I7" s="1003"/>
      <c r="J7" s="1004"/>
      <c r="K7" s="310" t="s">
        <v>501</v>
      </c>
      <c r="L7" s="311" t="s">
        <v>502</v>
      </c>
      <c r="N7" s="312" t="s">
        <v>503</v>
      </c>
      <c r="O7" s="312" t="s">
        <v>504</v>
      </c>
      <c r="P7" s="312" t="s">
        <v>503</v>
      </c>
    </row>
    <row r="8" spans="1:16" ht="13.5" thickBot="1">
      <c r="A8" s="1005"/>
      <c r="B8" s="552" t="s">
        <v>505</v>
      </c>
      <c r="C8" s="1007"/>
      <c r="D8" s="314" t="s">
        <v>506</v>
      </c>
      <c r="E8" s="315">
        <v>2017</v>
      </c>
      <c r="F8" s="316">
        <v>2017</v>
      </c>
      <c r="G8" s="317" t="s">
        <v>507</v>
      </c>
      <c r="H8" s="318" t="s">
        <v>508</v>
      </c>
      <c r="I8" s="318" t="s">
        <v>509</v>
      </c>
      <c r="J8" s="319" t="s">
        <v>510</v>
      </c>
      <c r="K8" s="320" t="s">
        <v>511</v>
      </c>
      <c r="L8" s="321" t="s">
        <v>512</v>
      </c>
      <c r="N8" s="322" t="s">
        <v>513</v>
      </c>
      <c r="O8" s="323" t="s">
        <v>514</v>
      </c>
      <c r="P8" s="323" t="s">
        <v>515</v>
      </c>
    </row>
    <row r="9" spans="1:16">
      <c r="A9" s="324" t="s">
        <v>516</v>
      </c>
      <c r="B9" s="551"/>
      <c r="C9" s="550"/>
      <c r="D9" s="327">
        <v>21</v>
      </c>
      <c r="E9" s="328">
        <v>21</v>
      </c>
      <c r="F9" s="328">
        <v>21</v>
      </c>
      <c r="G9" s="329">
        <v>21</v>
      </c>
      <c r="H9" s="330">
        <f t="shared" ref="H9:J15" si="0">N9</f>
        <v>21</v>
      </c>
      <c r="I9" s="330">
        <f t="shared" si="0"/>
        <v>21</v>
      </c>
      <c r="J9" s="331">
        <f t="shared" si="0"/>
        <v>20</v>
      </c>
      <c r="K9" s="333" t="s">
        <v>517</v>
      </c>
      <c r="L9" s="334" t="s">
        <v>517</v>
      </c>
      <c r="M9" s="499"/>
      <c r="N9" s="335">
        <v>21</v>
      </c>
      <c r="O9" s="336">
        <v>21</v>
      </c>
      <c r="P9" s="336">
        <v>20</v>
      </c>
    </row>
    <row r="10" spans="1:16" ht="13.5" thickBot="1">
      <c r="A10" s="337" t="s">
        <v>518</v>
      </c>
      <c r="B10" s="549"/>
      <c r="C10" s="548"/>
      <c r="D10" s="340">
        <v>15.86</v>
      </c>
      <c r="E10" s="341">
        <v>15.71</v>
      </c>
      <c r="F10" s="341">
        <v>17.09</v>
      </c>
      <c r="G10" s="342">
        <v>15.71</v>
      </c>
      <c r="H10" s="343">
        <f t="shared" si="0"/>
        <v>15.87</v>
      </c>
      <c r="I10" s="518">
        <f t="shared" si="0"/>
        <v>17.09</v>
      </c>
      <c r="J10" s="349">
        <f t="shared" si="0"/>
        <v>17.196999999999999</v>
      </c>
      <c r="K10" s="346"/>
      <c r="L10" s="347" t="s">
        <v>517</v>
      </c>
      <c r="M10" s="499"/>
      <c r="N10" s="348">
        <v>15.87</v>
      </c>
      <c r="O10" s="350">
        <v>17.09</v>
      </c>
      <c r="P10" s="350">
        <v>17.196999999999999</v>
      </c>
    </row>
    <row r="11" spans="1:16">
      <c r="A11" s="351" t="s">
        <v>519</v>
      </c>
      <c r="B11" s="529" t="s">
        <v>520</v>
      </c>
      <c r="C11" s="547" t="s">
        <v>521</v>
      </c>
      <c r="D11" s="354">
        <v>5650</v>
      </c>
      <c r="E11" s="355" t="s">
        <v>517</v>
      </c>
      <c r="F11" s="355" t="s">
        <v>517</v>
      </c>
      <c r="G11" s="356">
        <v>5597</v>
      </c>
      <c r="H11" s="546">
        <f t="shared" si="0"/>
        <v>5597</v>
      </c>
      <c r="I11" s="546">
        <f t="shared" si="0"/>
        <v>5650</v>
      </c>
      <c r="J11" s="363">
        <f t="shared" si="0"/>
        <v>5220</v>
      </c>
      <c r="K11" s="360" t="s">
        <v>517</v>
      </c>
      <c r="L11" s="360" t="s">
        <v>517</v>
      </c>
      <c r="M11" s="499"/>
      <c r="N11" s="427">
        <v>5597</v>
      </c>
      <c r="O11" s="364">
        <v>5650</v>
      </c>
      <c r="P11" s="364">
        <v>5220</v>
      </c>
    </row>
    <row r="12" spans="1:16">
      <c r="A12" s="365" t="s">
        <v>522</v>
      </c>
      <c r="B12" s="410" t="s">
        <v>523</v>
      </c>
      <c r="C12" s="538" t="s">
        <v>524</v>
      </c>
      <c r="D12" s="354">
        <v>5225</v>
      </c>
      <c r="E12" s="368" t="s">
        <v>517</v>
      </c>
      <c r="F12" s="368" t="s">
        <v>517</v>
      </c>
      <c r="G12" s="356">
        <v>5173</v>
      </c>
      <c r="H12" s="537">
        <f t="shared" si="0"/>
        <v>5173</v>
      </c>
      <c r="I12" s="537">
        <f t="shared" si="0"/>
        <v>5458</v>
      </c>
      <c r="J12" s="374">
        <f t="shared" si="0"/>
        <v>4981</v>
      </c>
      <c r="K12" s="360" t="s">
        <v>517</v>
      </c>
      <c r="L12" s="360" t="s">
        <v>517</v>
      </c>
      <c r="M12" s="499"/>
      <c r="N12" s="376">
        <v>5173</v>
      </c>
      <c r="O12" s="364">
        <v>5458</v>
      </c>
      <c r="P12" s="364">
        <v>4981</v>
      </c>
    </row>
    <row r="13" spans="1:16">
      <c r="A13" s="365" t="s">
        <v>528</v>
      </c>
      <c r="B13" s="410" t="s">
        <v>529</v>
      </c>
      <c r="C13" s="538" t="s">
        <v>530</v>
      </c>
      <c r="D13" s="354">
        <v>21</v>
      </c>
      <c r="E13" s="368" t="s">
        <v>517</v>
      </c>
      <c r="F13" s="368" t="s">
        <v>517</v>
      </c>
      <c r="G13" s="356">
        <v>27</v>
      </c>
      <c r="H13" s="537">
        <f t="shared" si="0"/>
        <v>24</v>
      </c>
      <c r="I13" s="537">
        <f t="shared" si="0"/>
        <v>35</v>
      </c>
      <c r="J13" s="374">
        <f t="shared" si="0"/>
        <v>24</v>
      </c>
      <c r="K13" s="360" t="s">
        <v>517</v>
      </c>
      <c r="L13" s="360" t="s">
        <v>517</v>
      </c>
      <c r="M13" s="499"/>
      <c r="N13" s="376">
        <v>24</v>
      </c>
      <c r="O13" s="364">
        <v>35</v>
      </c>
      <c r="P13" s="364">
        <v>24</v>
      </c>
    </row>
    <row r="14" spans="1:16">
      <c r="A14" s="365" t="s">
        <v>531</v>
      </c>
      <c r="B14" s="410" t="s">
        <v>532</v>
      </c>
      <c r="C14" s="538" t="s">
        <v>517</v>
      </c>
      <c r="D14" s="354">
        <v>260</v>
      </c>
      <c r="E14" s="368" t="s">
        <v>517</v>
      </c>
      <c r="F14" s="368" t="s">
        <v>517</v>
      </c>
      <c r="G14" s="356">
        <v>3776</v>
      </c>
      <c r="H14" s="537">
        <f t="shared" si="0"/>
        <v>4020</v>
      </c>
      <c r="I14" s="537">
        <f t="shared" si="0"/>
        <v>5704</v>
      </c>
      <c r="J14" s="374">
        <f t="shared" si="0"/>
        <v>148</v>
      </c>
      <c r="K14" s="360" t="s">
        <v>517</v>
      </c>
      <c r="L14" s="360" t="s">
        <v>517</v>
      </c>
      <c r="M14" s="499"/>
      <c r="N14" s="376">
        <v>4020</v>
      </c>
      <c r="O14" s="364">
        <v>5704</v>
      </c>
      <c r="P14" s="364">
        <v>148</v>
      </c>
    </row>
    <row r="15" spans="1:16" ht="13.5" thickBot="1">
      <c r="A15" s="378" t="s">
        <v>533</v>
      </c>
      <c r="B15" s="379" t="s">
        <v>534</v>
      </c>
      <c r="C15" s="545" t="s">
        <v>535</v>
      </c>
      <c r="D15" s="381">
        <v>978</v>
      </c>
      <c r="E15" s="382" t="s">
        <v>517</v>
      </c>
      <c r="F15" s="382" t="s">
        <v>517</v>
      </c>
      <c r="G15" s="356">
        <v>1707</v>
      </c>
      <c r="H15" s="544">
        <f t="shared" si="0"/>
        <v>2494</v>
      </c>
      <c r="I15" s="533">
        <f t="shared" si="0"/>
        <v>1743</v>
      </c>
      <c r="J15" s="543">
        <f t="shared" si="0"/>
        <v>1528</v>
      </c>
      <c r="K15" s="334" t="s">
        <v>517</v>
      </c>
      <c r="L15" s="334" t="s">
        <v>517</v>
      </c>
      <c r="M15" s="499"/>
      <c r="N15" s="446">
        <v>2494</v>
      </c>
      <c r="O15" s="389">
        <v>1743</v>
      </c>
      <c r="P15" s="389">
        <v>1528</v>
      </c>
    </row>
    <row r="16" spans="1:16" ht="13.5" thickBot="1">
      <c r="A16" s="390" t="s">
        <v>536</v>
      </c>
      <c r="B16" s="391"/>
      <c r="C16" s="392"/>
      <c r="D16" s="393">
        <f>D11-D12+D13+D14+D15</f>
        <v>1684</v>
      </c>
      <c r="E16" s="394" t="s">
        <v>517</v>
      </c>
      <c r="F16" s="394" t="s">
        <v>517</v>
      </c>
      <c r="G16" s="395">
        <f>G11-G12+G13+G14+G15</f>
        <v>5934</v>
      </c>
      <c r="H16" s="395">
        <f>H11-H12+H13+H14+H15</f>
        <v>6962</v>
      </c>
      <c r="I16" s="395">
        <f>I11-I12+I13+I14+I15</f>
        <v>7674</v>
      </c>
      <c r="J16" s="396">
        <f>J11-J12+J13+J14+J15</f>
        <v>1939</v>
      </c>
      <c r="K16" s="397" t="s">
        <v>517</v>
      </c>
      <c r="L16" s="397" t="s">
        <v>517</v>
      </c>
      <c r="M16" s="499"/>
      <c r="N16" s="398">
        <f>N11-N12+N13+N14+N15</f>
        <v>6962</v>
      </c>
      <c r="O16" s="398">
        <f>O11-O12+O13+O14+O15</f>
        <v>7674</v>
      </c>
      <c r="P16" s="398">
        <f>P11-P12+P13+P14+P15</f>
        <v>1939</v>
      </c>
    </row>
    <row r="17" spans="1:16">
      <c r="A17" s="378" t="s">
        <v>537</v>
      </c>
      <c r="B17" s="529" t="s">
        <v>538</v>
      </c>
      <c r="C17" s="542">
        <v>401</v>
      </c>
      <c r="D17" s="381">
        <v>419</v>
      </c>
      <c r="E17" s="355" t="s">
        <v>517</v>
      </c>
      <c r="F17" s="355" t="s">
        <v>517</v>
      </c>
      <c r="G17" s="400">
        <v>419</v>
      </c>
      <c r="H17" s="541">
        <f t="shared" ref="H17:J21" si="1">N17</f>
        <v>405</v>
      </c>
      <c r="I17" s="540">
        <f t="shared" si="1"/>
        <v>192</v>
      </c>
      <c r="J17" s="539">
        <f t="shared" si="1"/>
        <v>117</v>
      </c>
      <c r="K17" s="334" t="s">
        <v>517</v>
      </c>
      <c r="L17" s="334" t="s">
        <v>517</v>
      </c>
      <c r="M17" s="499"/>
      <c r="N17" s="528">
        <v>405</v>
      </c>
      <c r="O17" s="389">
        <v>192</v>
      </c>
      <c r="P17" s="389">
        <v>117</v>
      </c>
    </row>
    <row r="18" spans="1:16">
      <c r="A18" s="365" t="s">
        <v>539</v>
      </c>
      <c r="B18" s="410" t="s">
        <v>540</v>
      </c>
      <c r="C18" s="538" t="s">
        <v>541</v>
      </c>
      <c r="D18" s="354">
        <v>400</v>
      </c>
      <c r="E18" s="368" t="s">
        <v>517</v>
      </c>
      <c r="F18" s="368" t="s">
        <v>517</v>
      </c>
      <c r="G18" s="406">
        <v>427</v>
      </c>
      <c r="H18" s="537">
        <f t="shared" si="1"/>
        <v>514</v>
      </c>
      <c r="I18" s="536">
        <f t="shared" si="1"/>
        <v>723</v>
      </c>
      <c r="J18" s="535">
        <f t="shared" si="1"/>
        <v>683</v>
      </c>
      <c r="K18" s="360" t="s">
        <v>517</v>
      </c>
      <c r="L18" s="360" t="s">
        <v>517</v>
      </c>
      <c r="M18" s="499"/>
      <c r="N18" s="376">
        <v>514</v>
      </c>
      <c r="O18" s="364">
        <v>723</v>
      </c>
      <c r="P18" s="364">
        <v>683</v>
      </c>
    </row>
    <row r="19" spans="1:16">
      <c r="A19" s="365" t="s">
        <v>542</v>
      </c>
      <c r="B19" s="410" t="s">
        <v>543</v>
      </c>
      <c r="C19" s="538" t="s">
        <v>517</v>
      </c>
      <c r="D19" s="354"/>
      <c r="E19" s="368" t="s">
        <v>517</v>
      </c>
      <c r="F19" s="368" t="s">
        <v>517</v>
      </c>
      <c r="G19" s="406"/>
      <c r="H19" s="537">
        <f t="shared" si="1"/>
        <v>0</v>
      </c>
      <c r="I19" s="536">
        <f t="shared" si="1"/>
        <v>0</v>
      </c>
      <c r="J19" s="535">
        <f t="shared" si="1"/>
        <v>0</v>
      </c>
      <c r="K19" s="360" t="s">
        <v>517</v>
      </c>
      <c r="L19" s="360" t="s">
        <v>517</v>
      </c>
      <c r="M19" s="499"/>
      <c r="N19" s="376"/>
      <c r="O19" s="364">
        <v>0</v>
      </c>
      <c r="P19" s="364">
        <v>0</v>
      </c>
    </row>
    <row r="20" spans="1:16">
      <c r="A20" s="365" t="s">
        <v>544</v>
      </c>
      <c r="B20" s="410" t="s">
        <v>545</v>
      </c>
      <c r="C20" s="538" t="s">
        <v>517</v>
      </c>
      <c r="D20" s="354">
        <v>865</v>
      </c>
      <c r="E20" s="368" t="s">
        <v>517</v>
      </c>
      <c r="F20" s="368" t="s">
        <v>517</v>
      </c>
      <c r="G20" s="406">
        <v>4942</v>
      </c>
      <c r="H20" s="537">
        <f t="shared" si="1"/>
        <v>6043</v>
      </c>
      <c r="I20" s="536">
        <f t="shared" si="1"/>
        <v>6960</v>
      </c>
      <c r="J20" s="535">
        <f t="shared" si="1"/>
        <v>1004</v>
      </c>
      <c r="K20" s="360" t="s">
        <v>517</v>
      </c>
      <c r="L20" s="360" t="s">
        <v>517</v>
      </c>
      <c r="M20" s="499"/>
      <c r="N20" s="376">
        <v>6043</v>
      </c>
      <c r="O20" s="364">
        <v>6960</v>
      </c>
      <c r="P20" s="364">
        <v>1004</v>
      </c>
    </row>
    <row r="21" spans="1:16" ht="13.5" thickBot="1">
      <c r="A21" s="337" t="s">
        <v>546</v>
      </c>
      <c r="B21" s="411" t="s">
        <v>547</v>
      </c>
      <c r="C21" s="534" t="s">
        <v>517</v>
      </c>
      <c r="D21" s="354"/>
      <c r="E21" s="382" t="s">
        <v>517</v>
      </c>
      <c r="F21" s="382" t="s">
        <v>517</v>
      </c>
      <c r="G21" s="413"/>
      <c r="H21" s="533">
        <f t="shared" si="1"/>
        <v>0</v>
      </c>
      <c r="I21" s="532">
        <f t="shared" si="1"/>
        <v>0</v>
      </c>
      <c r="J21" s="531">
        <f t="shared" si="1"/>
        <v>0</v>
      </c>
      <c r="K21" s="417" t="s">
        <v>517</v>
      </c>
      <c r="L21" s="417" t="s">
        <v>517</v>
      </c>
      <c r="M21" s="499"/>
      <c r="N21" s="418"/>
      <c r="O21" s="419">
        <v>0</v>
      </c>
      <c r="P21" s="419">
        <v>0</v>
      </c>
    </row>
    <row r="22" spans="1:16" ht="15">
      <c r="A22" s="351" t="s">
        <v>548</v>
      </c>
      <c r="B22" s="529" t="s">
        <v>549</v>
      </c>
      <c r="C22" s="420" t="s">
        <v>517</v>
      </c>
      <c r="D22" s="421">
        <v>7810</v>
      </c>
      <c r="E22" s="422">
        <v>8553</v>
      </c>
      <c r="F22" s="422">
        <v>8930</v>
      </c>
      <c r="G22" s="423">
        <v>1992</v>
      </c>
      <c r="H22" s="363">
        <f>N22-G22</f>
        <v>2036</v>
      </c>
      <c r="I22" s="363">
        <f>O22-N22</f>
        <v>2392</v>
      </c>
      <c r="J22" s="363">
        <f>P22-O22</f>
        <v>2510</v>
      </c>
      <c r="K22" s="479">
        <f>SUM(G22:J22)</f>
        <v>8930</v>
      </c>
      <c r="L22" s="426">
        <f>(K22/F22)*100</f>
        <v>100</v>
      </c>
      <c r="M22" s="499"/>
      <c r="N22" s="427">
        <v>4028</v>
      </c>
      <c r="O22" s="516">
        <v>6420</v>
      </c>
      <c r="P22" s="429">
        <v>8930</v>
      </c>
    </row>
    <row r="23" spans="1:16" ht="15">
      <c r="A23" s="365" t="s">
        <v>550</v>
      </c>
      <c r="B23" s="410" t="s">
        <v>551</v>
      </c>
      <c r="C23" s="430" t="s">
        <v>517</v>
      </c>
      <c r="D23" s="354"/>
      <c r="E23" s="431"/>
      <c r="F23" s="431"/>
      <c r="G23" s="432"/>
      <c r="H23" s="527"/>
      <c r="I23" s="527"/>
      <c r="J23" s="527"/>
      <c r="K23" s="482"/>
      <c r="L23" s="435"/>
      <c r="M23" s="499"/>
      <c r="N23" s="376"/>
      <c r="O23" s="513"/>
      <c r="P23" s="436"/>
    </row>
    <row r="24" spans="1:16" ht="15.75" thickBot="1">
      <c r="A24" s="337" t="s">
        <v>552</v>
      </c>
      <c r="B24" s="411" t="s">
        <v>551</v>
      </c>
      <c r="C24" s="438">
        <v>672</v>
      </c>
      <c r="D24" s="439">
        <v>1500</v>
      </c>
      <c r="E24" s="440">
        <v>1700</v>
      </c>
      <c r="F24" s="440">
        <v>1700</v>
      </c>
      <c r="G24" s="441">
        <v>420</v>
      </c>
      <c r="H24" s="530">
        <f>N24-G24</f>
        <v>420</v>
      </c>
      <c r="I24" s="530">
        <f t="shared" ref="I24:J26" si="2">O24-N24</f>
        <v>440</v>
      </c>
      <c r="J24" s="530">
        <f t="shared" si="2"/>
        <v>420</v>
      </c>
      <c r="K24" s="484">
        <f>SUM(G24:J24)</f>
        <v>1700</v>
      </c>
      <c r="L24" s="445">
        <f>(K24/F24)*100</f>
        <v>100</v>
      </c>
      <c r="M24" s="499"/>
      <c r="N24" s="446">
        <v>840</v>
      </c>
      <c r="O24" s="515">
        <v>1280</v>
      </c>
      <c r="P24" s="448">
        <v>1700</v>
      </c>
    </row>
    <row r="25" spans="1:16" ht="15">
      <c r="A25" s="351" t="s">
        <v>553</v>
      </c>
      <c r="B25" s="529" t="s">
        <v>554</v>
      </c>
      <c r="C25" s="449">
        <v>501</v>
      </c>
      <c r="D25" s="354">
        <v>977</v>
      </c>
      <c r="E25" s="450">
        <v>333</v>
      </c>
      <c r="F25" s="450">
        <v>1058</v>
      </c>
      <c r="G25" s="451">
        <v>254</v>
      </c>
      <c r="H25" s="526">
        <f>N25-G25</f>
        <v>278</v>
      </c>
      <c r="I25" s="527">
        <f t="shared" si="2"/>
        <v>210</v>
      </c>
      <c r="J25" s="526">
        <f t="shared" si="2"/>
        <v>316</v>
      </c>
      <c r="K25" s="479">
        <f>SUM(G25:J25)</f>
        <v>1058</v>
      </c>
      <c r="L25" s="426">
        <f>(K25/F25)*100</f>
        <v>100</v>
      </c>
      <c r="M25" s="499"/>
      <c r="N25" s="528">
        <v>532</v>
      </c>
      <c r="O25" s="514">
        <v>742</v>
      </c>
      <c r="P25" s="454">
        <v>1058</v>
      </c>
    </row>
    <row r="26" spans="1:16" ht="15">
      <c r="A26" s="365" t="s">
        <v>555</v>
      </c>
      <c r="B26" s="410" t="s">
        <v>556</v>
      </c>
      <c r="C26" s="455">
        <v>502</v>
      </c>
      <c r="D26" s="354">
        <v>306</v>
      </c>
      <c r="E26" s="431">
        <v>350</v>
      </c>
      <c r="F26" s="431">
        <v>326</v>
      </c>
      <c r="G26" s="432">
        <v>79</v>
      </c>
      <c r="H26" s="526">
        <f>N26-G26</f>
        <v>65</v>
      </c>
      <c r="I26" s="527">
        <f t="shared" si="2"/>
        <v>90</v>
      </c>
      <c r="J26" s="526">
        <f t="shared" si="2"/>
        <v>92</v>
      </c>
      <c r="K26" s="482">
        <f>SUM(G26:J26)</f>
        <v>326</v>
      </c>
      <c r="L26" s="435">
        <f>(K26/F26)*100</f>
        <v>100</v>
      </c>
      <c r="M26" s="499"/>
      <c r="N26" s="376">
        <v>144</v>
      </c>
      <c r="O26" s="513">
        <v>234</v>
      </c>
      <c r="P26" s="436">
        <v>326</v>
      </c>
    </row>
    <row r="27" spans="1:16" ht="15">
      <c r="A27" s="365" t="s">
        <v>557</v>
      </c>
      <c r="B27" s="410" t="s">
        <v>558</v>
      </c>
      <c r="C27" s="455">
        <v>504</v>
      </c>
      <c r="D27" s="354">
        <v>0</v>
      </c>
      <c r="E27" s="431"/>
      <c r="F27" s="431"/>
      <c r="G27" s="432"/>
      <c r="H27" s="526"/>
      <c r="I27" s="527"/>
      <c r="J27" s="526"/>
      <c r="K27" s="482"/>
      <c r="L27" s="435"/>
      <c r="M27" s="499"/>
      <c r="N27" s="376"/>
      <c r="O27" s="513"/>
      <c r="P27" s="436"/>
    </row>
    <row r="28" spans="1:16" ht="15">
      <c r="A28" s="365" t="s">
        <v>559</v>
      </c>
      <c r="B28" s="410" t="s">
        <v>560</v>
      </c>
      <c r="C28" s="455">
        <v>511</v>
      </c>
      <c r="D28" s="354">
        <v>661</v>
      </c>
      <c r="E28" s="431">
        <v>650</v>
      </c>
      <c r="F28" s="431">
        <v>309</v>
      </c>
      <c r="G28" s="432">
        <v>31</v>
      </c>
      <c r="H28" s="526">
        <f>N28-G28</f>
        <v>13</v>
      </c>
      <c r="I28" s="527">
        <f t="shared" ref="I28:J31" si="3">O28-N28</f>
        <v>236</v>
      </c>
      <c r="J28" s="526">
        <f t="shared" si="3"/>
        <v>29</v>
      </c>
      <c r="K28" s="482">
        <f>SUM(G28:J28)</f>
        <v>309</v>
      </c>
      <c r="L28" s="435">
        <f>(K28/F28)*100</f>
        <v>100</v>
      </c>
      <c r="M28" s="499"/>
      <c r="N28" s="376">
        <v>44</v>
      </c>
      <c r="O28" s="513">
        <v>280</v>
      </c>
      <c r="P28" s="436">
        <v>309</v>
      </c>
    </row>
    <row r="29" spans="1:16" ht="15">
      <c r="A29" s="365" t="s">
        <v>561</v>
      </c>
      <c r="B29" s="410" t="s">
        <v>562</v>
      </c>
      <c r="C29" s="455">
        <v>518</v>
      </c>
      <c r="D29" s="354">
        <v>319</v>
      </c>
      <c r="E29" s="431">
        <v>300</v>
      </c>
      <c r="F29" s="431">
        <v>441</v>
      </c>
      <c r="G29" s="432">
        <v>94</v>
      </c>
      <c r="H29" s="526">
        <f>N29-G29</f>
        <v>169</v>
      </c>
      <c r="I29" s="527">
        <f t="shared" si="3"/>
        <v>87</v>
      </c>
      <c r="J29" s="526">
        <f t="shared" si="3"/>
        <v>91</v>
      </c>
      <c r="K29" s="482">
        <f>SUM(G29:J29)</f>
        <v>441</v>
      </c>
      <c r="L29" s="435">
        <f>(K29/F29)*100</f>
        <v>100</v>
      </c>
      <c r="M29" s="499"/>
      <c r="N29" s="376">
        <v>263</v>
      </c>
      <c r="O29" s="513">
        <v>350</v>
      </c>
      <c r="P29" s="436">
        <v>441</v>
      </c>
    </row>
    <row r="30" spans="1:16" ht="15">
      <c r="A30" s="365" t="s">
        <v>563</v>
      </c>
      <c r="B30" s="457" t="s">
        <v>564</v>
      </c>
      <c r="C30" s="455">
        <v>521</v>
      </c>
      <c r="D30" s="354">
        <v>4578</v>
      </c>
      <c r="E30" s="431">
        <v>4863</v>
      </c>
      <c r="F30" s="431">
        <v>5189</v>
      </c>
      <c r="G30" s="432">
        <v>1155</v>
      </c>
      <c r="H30" s="526">
        <f>N30-G30</f>
        <v>1200</v>
      </c>
      <c r="I30" s="527">
        <f t="shared" si="3"/>
        <v>1314</v>
      </c>
      <c r="J30" s="526">
        <f t="shared" si="3"/>
        <v>1520</v>
      </c>
      <c r="K30" s="482">
        <f>SUM(G30:J30)</f>
        <v>5189</v>
      </c>
      <c r="L30" s="435">
        <f>(K30/F30)*100</f>
        <v>100</v>
      </c>
      <c r="M30" s="499"/>
      <c r="N30" s="376">
        <v>2355</v>
      </c>
      <c r="O30" s="513">
        <v>3669</v>
      </c>
      <c r="P30" s="436">
        <v>5189</v>
      </c>
    </row>
    <row r="31" spans="1:16" ht="15">
      <c r="A31" s="365" t="s">
        <v>565</v>
      </c>
      <c r="B31" s="457" t="s">
        <v>566</v>
      </c>
      <c r="C31" s="455" t="s">
        <v>567</v>
      </c>
      <c r="D31" s="354">
        <v>1606</v>
      </c>
      <c r="E31" s="431">
        <v>1757</v>
      </c>
      <c r="F31" s="431">
        <v>1879</v>
      </c>
      <c r="G31" s="432">
        <v>417</v>
      </c>
      <c r="H31" s="526">
        <f>N31-G31</f>
        <v>429</v>
      </c>
      <c r="I31" s="527">
        <f t="shared" si="3"/>
        <v>475</v>
      </c>
      <c r="J31" s="526">
        <f t="shared" si="3"/>
        <v>558</v>
      </c>
      <c r="K31" s="482">
        <f>SUM(G31:J31)</f>
        <v>1879</v>
      </c>
      <c r="L31" s="435">
        <f>(K31/F31)*100</f>
        <v>100</v>
      </c>
      <c r="M31" s="499"/>
      <c r="N31" s="376">
        <v>846</v>
      </c>
      <c r="O31" s="513">
        <v>1321</v>
      </c>
      <c r="P31" s="436">
        <v>1879</v>
      </c>
    </row>
    <row r="32" spans="1:16" ht="15">
      <c r="A32" s="365" t="s">
        <v>568</v>
      </c>
      <c r="B32" s="410" t="s">
        <v>569</v>
      </c>
      <c r="C32" s="455">
        <v>557</v>
      </c>
      <c r="D32" s="354">
        <v>0</v>
      </c>
      <c r="E32" s="431"/>
      <c r="F32" s="431"/>
      <c r="G32" s="432"/>
      <c r="H32" s="526"/>
      <c r="I32" s="527"/>
      <c r="J32" s="526"/>
      <c r="K32" s="482"/>
      <c r="L32" s="435"/>
      <c r="M32" s="499"/>
      <c r="N32" s="376"/>
      <c r="O32" s="513"/>
      <c r="P32" s="436"/>
    </row>
    <row r="33" spans="1:16" ht="15">
      <c r="A33" s="365" t="s">
        <v>570</v>
      </c>
      <c r="B33" s="410" t="s">
        <v>571</v>
      </c>
      <c r="C33" s="455">
        <v>551</v>
      </c>
      <c r="D33" s="354">
        <v>0</v>
      </c>
      <c r="E33" s="431"/>
      <c r="F33" s="431">
        <v>60</v>
      </c>
      <c r="G33" s="432"/>
      <c r="H33" s="526">
        <f>N33-G33</f>
        <v>0</v>
      </c>
      <c r="I33" s="527">
        <f>O33-N33</f>
        <v>174</v>
      </c>
      <c r="J33" s="526">
        <f>P33-O33</f>
        <v>-114</v>
      </c>
      <c r="K33" s="482">
        <f>SUM(G33:J33)</f>
        <v>60</v>
      </c>
      <c r="L33" s="435">
        <f>(K33/F33)*100</f>
        <v>100</v>
      </c>
      <c r="M33" s="499"/>
      <c r="N33" s="376"/>
      <c r="O33" s="513">
        <v>174</v>
      </c>
      <c r="P33" s="436">
        <v>60</v>
      </c>
    </row>
    <row r="34" spans="1:16" ht="15.75" thickBot="1">
      <c r="A34" s="458" t="s">
        <v>572</v>
      </c>
      <c r="B34" s="379"/>
      <c r="C34" s="460" t="s">
        <v>573</v>
      </c>
      <c r="D34" s="461">
        <v>288</v>
      </c>
      <c r="E34" s="462">
        <v>300</v>
      </c>
      <c r="F34" s="462">
        <v>422</v>
      </c>
      <c r="G34" s="463">
        <v>8</v>
      </c>
      <c r="H34" s="526">
        <f>N34-G34</f>
        <v>169</v>
      </c>
      <c r="I34" s="527">
        <f>O34-N34</f>
        <v>128</v>
      </c>
      <c r="J34" s="526">
        <f>P34-O34</f>
        <v>117</v>
      </c>
      <c r="K34" s="484">
        <f>SUM(G34:J34)</f>
        <v>422</v>
      </c>
      <c r="L34" s="445">
        <f>(K34/F34)*100</f>
        <v>100</v>
      </c>
      <c r="M34" s="499"/>
      <c r="N34" s="418">
        <v>177</v>
      </c>
      <c r="O34" s="512">
        <v>305</v>
      </c>
      <c r="P34" s="466">
        <v>422</v>
      </c>
    </row>
    <row r="35" spans="1:16" ht="15.75" thickBot="1">
      <c r="A35" s="467" t="s">
        <v>574</v>
      </c>
      <c r="B35" s="468" t="s">
        <v>575</v>
      </c>
      <c r="C35" s="469"/>
      <c r="D35" s="470">
        <f t="shared" ref="D35:J35" si="4">SUM(D25:D34)</f>
        <v>8735</v>
      </c>
      <c r="E35" s="471">
        <f t="shared" si="4"/>
        <v>8553</v>
      </c>
      <c r="F35" s="471">
        <f t="shared" si="4"/>
        <v>9684</v>
      </c>
      <c r="G35" s="471">
        <f t="shared" si="4"/>
        <v>2038</v>
      </c>
      <c r="H35" s="471">
        <f t="shared" si="4"/>
        <v>2323</v>
      </c>
      <c r="I35" s="472">
        <f t="shared" si="4"/>
        <v>2714</v>
      </c>
      <c r="J35" s="472">
        <f t="shared" si="4"/>
        <v>2609</v>
      </c>
      <c r="K35" s="472">
        <f>SUM(G35:J35)</f>
        <v>9684</v>
      </c>
      <c r="L35" s="474">
        <f>(K35/F35)*100</f>
        <v>100</v>
      </c>
      <c r="M35" s="499"/>
      <c r="N35" s="472">
        <f>SUM(N25:N34)</f>
        <v>4361</v>
      </c>
      <c r="O35" s="475">
        <f>SUM(O25:O34)</f>
        <v>7075</v>
      </c>
      <c r="P35" s="472">
        <f>SUM(P25:P34)</f>
        <v>9684</v>
      </c>
    </row>
    <row r="36" spans="1:16" ht="15">
      <c r="A36" s="476" t="s">
        <v>576</v>
      </c>
      <c r="B36" s="529" t="s">
        <v>577</v>
      </c>
      <c r="C36" s="449">
        <v>601</v>
      </c>
      <c r="D36" s="477"/>
      <c r="E36" s="450"/>
      <c r="F36" s="450"/>
      <c r="G36" s="423"/>
      <c r="H36" s="526"/>
      <c r="I36" s="527"/>
      <c r="J36" s="526"/>
      <c r="K36" s="479"/>
      <c r="L36" s="426"/>
      <c r="M36" s="499"/>
      <c r="N36" s="528"/>
      <c r="O36" s="514"/>
      <c r="P36" s="454"/>
    </row>
    <row r="37" spans="1:16" ht="15">
      <c r="A37" s="481" t="s">
        <v>578</v>
      </c>
      <c r="B37" s="410" t="s">
        <v>579</v>
      </c>
      <c r="C37" s="455">
        <v>602</v>
      </c>
      <c r="D37" s="354">
        <v>723</v>
      </c>
      <c r="E37" s="431"/>
      <c r="F37" s="431">
        <v>692</v>
      </c>
      <c r="G37" s="432">
        <v>187</v>
      </c>
      <c r="H37" s="526">
        <f>N37-G37</f>
        <v>168</v>
      </c>
      <c r="I37" s="527">
        <f>O37-N37</f>
        <v>101</v>
      </c>
      <c r="J37" s="526">
        <f>P37-O37</f>
        <v>236</v>
      </c>
      <c r="K37" s="482">
        <f>SUM(G37:J37)</f>
        <v>692</v>
      </c>
      <c r="L37" s="435">
        <f>(K37/F37)*100</f>
        <v>100</v>
      </c>
      <c r="M37" s="499"/>
      <c r="N37" s="376">
        <v>355</v>
      </c>
      <c r="O37" s="513">
        <v>456</v>
      </c>
      <c r="P37" s="436">
        <v>692</v>
      </c>
    </row>
    <row r="38" spans="1:16" ht="15">
      <c r="A38" s="481" t="s">
        <v>580</v>
      </c>
      <c r="B38" s="410" t="s">
        <v>581</v>
      </c>
      <c r="C38" s="455">
        <v>604</v>
      </c>
      <c r="D38" s="354"/>
      <c r="E38" s="431"/>
      <c r="F38" s="431"/>
      <c r="G38" s="432"/>
      <c r="H38" s="526"/>
      <c r="I38" s="527"/>
      <c r="J38" s="526"/>
      <c r="K38" s="482"/>
      <c r="L38" s="435"/>
      <c r="M38" s="499"/>
      <c r="N38" s="376"/>
      <c r="O38" s="513"/>
      <c r="P38" s="436"/>
    </row>
    <row r="39" spans="1:16" ht="15">
      <c r="A39" s="481" t="s">
        <v>582</v>
      </c>
      <c r="B39" s="410" t="s">
        <v>583</v>
      </c>
      <c r="C39" s="455" t="s">
        <v>584</v>
      </c>
      <c r="D39" s="354">
        <v>7810</v>
      </c>
      <c r="E39" s="431">
        <v>8553</v>
      </c>
      <c r="F39" s="431">
        <v>8930</v>
      </c>
      <c r="G39" s="432">
        <v>1992</v>
      </c>
      <c r="H39" s="526">
        <f>N39-G39</f>
        <v>2036</v>
      </c>
      <c r="I39" s="527">
        <f>O39-N39</f>
        <v>2392</v>
      </c>
      <c r="J39" s="526">
        <f>P39-O39</f>
        <v>2510</v>
      </c>
      <c r="K39" s="482">
        <f>SUM(G39:J39)</f>
        <v>8930</v>
      </c>
      <c r="L39" s="435">
        <f>(K39/F39)*100</f>
        <v>100</v>
      </c>
      <c r="M39" s="499"/>
      <c r="N39" s="376">
        <v>4028</v>
      </c>
      <c r="O39" s="513">
        <v>6420</v>
      </c>
      <c r="P39" s="436">
        <v>8930</v>
      </c>
    </row>
    <row r="40" spans="1:16" ht="15.75" thickBot="1">
      <c r="A40" s="483" t="s">
        <v>585</v>
      </c>
      <c r="B40" s="379"/>
      <c r="C40" s="460" t="s">
        <v>586</v>
      </c>
      <c r="D40" s="381">
        <v>202</v>
      </c>
      <c r="E40" s="462"/>
      <c r="F40" s="462">
        <v>197</v>
      </c>
      <c r="G40" s="463">
        <v>4</v>
      </c>
      <c r="H40" s="526">
        <f>N40-G40</f>
        <v>-25</v>
      </c>
      <c r="I40" s="527">
        <f>O40-N40</f>
        <v>19</v>
      </c>
      <c r="J40" s="526">
        <f>P40-O40</f>
        <v>199</v>
      </c>
      <c r="K40" s="484">
        <f>SUM(G40:J40)</f>
        <v>197</v>
      </c>
      <c r="L40" s="485">
        <f>(K40/F40)*100</f>
        <v>100</v>
      </c>
      <c r="M40" s="499"/>
      <c r="N40" s="418">
        <v>-21</v>
      </c>
      <c r="O40" s="512">
        <v>-2</v>
      </c>
      <c r="P40" s="466">
        <v>197</v>
      </c>
    </row>
    <row r="41" spans="1:16" ht="15.75" thickBot="1">
      <c r="A41" s="467" t="s">
        <v>587</v>
      </c>
      <c r="B41" s="468" t="s">
        <v>588</v>
      </c>
      <c r="C41" s="469" t="s">
        <v>517</v>
      </c>
      <c r="D41" s="470">
        <f t="shared" ref="D41:J41" si="5">SUM(D36:D40)</f>
        <v>8735</v>
      </c>
      <c r="E41" s="471">
        <f t="shared" si="5"/>
        <v>8553</v>
      </c>
      <c r="F41" s="471">
        <f t="shared" si="5"/>
        <v>9819</v>
      </c>
      <c r="G41" s="472">
        <f t="shared" si="5"/>
        <v>2183</v>
      </c>
      <c r="H41" s="486">
        <f t="shared" si="5"/>
        <v>2179</v>
      </c>
      <c r="I41" s="472">
        <f t="shared" si="5"/>
        <v>2512</v>
      </c>
      <c r="J41" s="487">
        <f t="shared" si="5"/>
        <v>2945</v>
      </c>
      <c r="K41" s="472">
        <f>SUM(G41:J41)</f>
        <v>9819</v>
      </c>
      <c r="L41" s="474">
        <f>(K41/F41)*100</f>
        <v>100</v>
      </c>
      <c r="M41" s="499"/>
      <c r="N41" s="472">
        <f>SUM(N36:N40)</f>
        <v>4362</v>
      </c>
      <c r="O41" s="475">
        <f>SUM(O36:O40)</f>
        <v>6874</v>
      </c>
      <c r="P41" s="472">
        <f>SUM(P36:P40)</f>
        <v>9819</v>
      </c>
    </row>
    <row r="42" spans="1:16" ht="5.25" customHeight="1" thickBot="1">
      <c r="A42" s="483"/>
      <c r="B42" s="525"/>
      <c r="C42" s="489"/>
      <c r="D42" s="524"/>
      <c r="E42" s="491"/>
      <c r="F42" s="491"/>
      <c r="G42" s="523"/>
      <c r="H42" s="521"/>
      <c r="I42" s="522"/>
      <c r="J42" s="521"/>
      <c r="K42" s="495"/>
      <c r="L42" s="426"/>
      <c r="M42" s="499"/>
      <c r="N42" s="520"/>
      <c r="O42" s="497"/>
      <c r="P42" s="497"/>
    </row>
    <row r="43" spans="1:16" ht="15.75" thickBot="1">
      <c r="A43" s="498" t="s">
        <v>589</v>
      </c>
      <c r="B43" s="468" t="s">
        <v>551</v>
      </c>
      <c r="C43" s="469" t="s">
        <v>517</v>
      </c>
      <c r="D43" s="472">
        <f t="shared" ref="D43:J43" si="6">D41-D39</f>
        <v>925</v>
      </c>
      <c r="E43" s="470">
        <f t="shared" si="6"/>
        <v>0</v>
      </c>
      <c r="F43" s="470">
        <f t="shared" si="6"/>
        <v>889</v>
      </c>
      <c r="G43" s="472">
        <f t="shared" si="6"/>
        <v>191</v>
      </c>
      <c r="H43" s="486">
        <f t="shared" si="6"/>
        <v>143</v>
      </c>
      <c r="I43" s="472">
        <f t="shared" si="6"/>
        <v>120</v>
      </c>
      <c r="J43" s="475">
        <f t="shared" si="6"/>
        <v>435</v>
      </c>
      <c r="K43" s="495">
        <f>SUM(G43:J43)</f>
        <v>889</v>
      </c>
      <c r="L43" s="426">
        <f>(K43/F43)*100</f>
        <v>100</v>
      </c>
      <c r="M43" s="499"/>
      <c r="N43" s="472">
        <f>N41-N39</f>
        <v>334</v>
      </c>
      <c r="O43" s="475">
        <f>O41-O39</f>
        <v>454</v>
      </c>
      <c r="P43" s="472">
        <f>P41-P39</f>
        <v>889</v>
      </c>
    </row>
    <row r="44" spans="1:16" ht="15.75" thickBot="1">
      <c r="A44" s="467" t="s">
        <v>590</v>
      </c>
      <c r="B44" s="468" t="s">
        <v>591</v>
      </c>
      <c r="C44" s="469" t="s">
        <v>517</v>
      </c>
      <c r="D44" s="472">
        <f t="shared" ref="D44:J44" si="7">D41-D35</f>
        <v>0</v>
      </c>
      <c r="E44" s="470">
        <f t="shared" si="7"/>
        <v>0</v>
      </c>
      <c r="F44" s="470">
        <f t="shared" si="7"/>
        <v>135</v>
      </c>
      <c r="G44" s="472">
        <f t="shared" si="7"/>
        <v>145</v>
      </c>
      <c r="H44" s="486">
        <f t="shared" si="7"/>
        <v>-144</v>
      </c>
      <c r="I44" s="472">
        <f t="shared" si="7"/>
        <v>-202</v>
      </c>
      <c r="J44" s="475">
        <f t="shared" si="7"/>
        <v>336</v>
      </c>
      <c r="K44" s="495">
        <f>SUM(G44:J44)</f>
        <v>135</v>
      </c>
      <c r="L44" s="426">
        <f>(K44/F44)*100</f>
        <v>100</v>
      </c>
      <c r="M44" s="499"/>
      <c r="N44" s="472">
        <f>N41-N35</f>
        <v>1</v>
      </c>
      <c r="O44" s="475">
        <f>O41-O35</f>
        <v>-201</v>
      </c>
      <c r="P44" s="472">
        <f>P41-P35</f>
        <v>135</v>
      </c>
    </row>
    <row r="45" spans="1:16" ht="15.75" thickBot="1">
      <c r="A45" s="500" t="s">
        <v>592</v>
      </c>
      <c r="B45" s="501" t="s">
        <v>551</v>
      </c>
      <c r="C45" s="502" t="s">
        <v>517</v>
      </c>
      <c r="D45" s="472">
        <f t="shared" ref="D45:J45" si="8">D44-D39</f>
        <v>-7810</v>
      </c>
      <c r="E45" s="470">
        <f t="shared" si="8"/>
        <v>-8553</v>
      </c>
      <c r="F45" s="470">
        <f t="shared" si="8"/>
        <v>-8795</v>
      </c>
      <c r="G45" s="472">
        <f t="shared" si="8"/>
        <v>-1847</v>
      </c>
      <c r="H45" s="486">
        <f t="shared" si="8"/>
        <v>-2180</v>
      </c>
      <c r="I45" s="472">
        <f t="shared" si="8"/>
        <v>-2594</v>
      </c>
      <c r="J45" s="475">
        <f t="shared" si="8"/>
        <v>-2174</v>
      </c>
      <c r="K45" s="495">
        <f>SUM(G45:J45)</f>
        <v>-8795</v>
      </c>
      <c r="L45" s="474">
        <f>(K45/F45)*100</f>
        <v>100</v>
      </c>
      <c r="M45" s="499"/>
      <c r="N45" s="472">
        <f>N44-N39</f>
        <v>-4027</v>
      </c>
      <c r="O45" s="475">
        <f>O44-O39</f>
        <v>-6621</v>
      </c>
      <c r="P45" s="472">
        <f>P44-P39</f>
        <v>-8795</v>
      </c>
    </row>
    <row r="47" spans="1:16" ht="14.25">
      <c r="A47" s="503" t="s">
        <v>593</v>
      </c>
    </row>
    <row r="48" spans="1:16" ht="14.25">
      <c r="A48" s="504" t="s">
        <v>594</v>
      </c>
    </row>
    <row r="49" spans="1:16" ht="14.25">
      <c r="A49" s="508" t="s">
        <v>595</v>
      </c>
    </row>
    <row r="50" spans="1:16" s="509" customFormat="1" ht="14.25">
      <c r="A50" s="508" t="s">
        <v>596</v>
      </c>
      <c r="C50" s="510"/>
      <c r="F50" s="511"/>
      <c r="G50" s="511"/>
      <c r="H50" s="511"/>
      <c r="I50" s="511"/>
      <c r="J50" s="511"/>
      <c r="K50" s="511"/>
    </row>
    <row r="51" spans="1:16" s="509" customFormat="1" ht="14.25">
      <c r="A51" s="508"/>
      <c r="C51" s="510"/>
      <c r="F51" s="511"/>
      <c r="G51" s="511"/>
      <c r="H51" s="511"/>
      <c r="I51" s="511"/>
      <c r="J51" s="511"/>
      <c r="K51" s="511"/>
    </row>
    <row r="52" spans="1:16" s="509" customFormat="1" ht="15">
      <c r="A52" s="981" t="s">
        <v>654</v>
      </c>
      <c r="C52" s="510"/>
      <c r="F52" s="511"/>
      <c r="G52" s="511"/>
      <c r="H52" s="511"/>
      <c r="I52" s="511"/>
      <c r="J52" s="511"/>
      <c r="K52" s="511"/>
    </row>
    <row r="53" spans="1:16" s="509" customFormat="1" ht="31.5" customHeight="1">
      <c r="A53" s="1028" t="s">
        <v>653</v>
      </c>
      <c r="B53" s="1028"/>
      <c r="C53" s="1028"/>
      <c r="D53" s="1028"/>
      <c r="E53" s="1028"/>
      <c r="F53" s="1028"/>
      <c r="G53" s="1028"/>
      <c r="H53" s="1028"/>
      <c r="I53" s="1028"/>
      <c r="J53" s="1028"/>
      <c r="K53" s="1028"/>
      <c r="L53" s="1028"/>
      <c r="M53" s="1028"/>
      <c r="N53" s="1028"/>
      <c r="O53" s="1028"/>
      <c r="P53" s="1028"/>
    </row>
    <row r="54" spans="1:16" s="509" customFormat="1" ht="31.5" customHeight="1">
      <c r="A54" s="1028" t="s">
        <v>652</v>
      </c>
      <c r="B54" s="1028"/>
      <c r="C54" s="1028"/>
      <c r="D54" s="1028"/>
      <c r="E54" s="1028"/>
      <c r="F54" s="1028"/>
      <c r="G54" s="1028"/>
      <c r="H54" s="1028"/>
      <c r="I54" s="1028"/>
      <c r="J54" s="1028"/>
      <c r="K54" s="1028"/>
      <c r="L54" s="1028"/>
      <c r="M54" s="1028"/>
      <c r="N54" s="1028"/>
      <c r="O54" s="1028"/>
      <c r="P54" s="1028"/>
    </row>
    <row r="55" spans="1:16" s="509" customFormat="1" ht="14.25">
      <c r="A55" s="980" t="s">
        <v>651</v>
      </c>
      <c r="C55" s="510"/>
      <c r="F55" s="511"/>
      <c r="G55" s="511"/>
      <c r="H55" s="511"/>
      <c r="I55" s="511"/>
      <c r="J55" s="511"/>
      <c r="K55" s="511"/>
    </row>
    <row r="56" spans="1:16" s="509" customFormat="1" ht="14.25">
      <c r="A56" s="980"/>
      <c r="C56" s="510"/>
      <c r="F56" s="511"/>
      <c r="G56" s="511"/>
      <c r="H56" s="511"/>
      <c r="I56" s="511"/>
      <c r="J56" s="511"/>
      <c r="K56" s="511"/>
    </row>
    <row r="57" spans="1:16" s="509" customFormat="1" ht="15">
      <c r="A57" s="981" t="s">
        <v>650</v>
      </c>
      <c r="C57" s="510"/>
      <c r="F57" s="511"/>
      <c r="G57" s="511"/>
      <c r="H57" s="511"/>
      <c r="I57" s="511"/>
      <c r="J57" s="511"/>
      <c r="K57" s="511"/>
    </row>
    <row r="58" spans="1:16" s="509" customFormat="1" ht="14.25">
      <c r="A58" s="980" t="s">
        <v>649</v>
      </c>
      <c r="C58" s="510"/>
      <c r="F58" s="511"/>
      <c r="G58" s="511"/>
      <c r="H58" s="511"/>
      <c r="I58" s="511"/>
      <c r="J58" s="511"/>
      <c r="K58" s="511"/>
    </row>
    <row r="60" spans="1:16">
      <c r="A60" s="519" t="s">
        <v>626</v>
      </c>
    </row>
    <row r="62" spans="1:16">
      <c r="A62" s="519" t="s">
        <v>648</v>
      </c>
    </row>
  </sheetData>
  <mergeCells count="6">
    <mergeCell ref="D5:L5"/>
    <mergeCell ref="A53:P53"/>
    <mergeCell ref="A54:P54"/>
    <mergeCell ref="G7:J7"/>
    <mergeCell ref="A7:A8"/>
    <mergeCell ref="C7:C8"/>
  </mergeCells>
  <pageMargins left="1.0629921259842521" right="0.31496062992125984" top="0.39370078740157483" bottom="0.3149606299212598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1"/>
  <sheetViews>
    <sheetView zoomScale="90" zoomScaleNormal="90" workbookViewId="0">
      <pane xSplit="6" ySplit="4" topLeftCell="G38" activePane="bottomRight" state="frozen"/>
      <selection pane="topRight" activeCell="G1" sqref="G1"/>
      <selection pane="bottomLeft" activeCell="A7" sqref="A7"/>
      <selection pane="bottomRight" activeCell="H227" sqref="H227"/>
    </sheetView>
  </sheetViews>
  <sheetFormatPr defaultColWidth="9.140625" defaultRowHeight="12.75"/>
  <cols>
    <col min="1" max="1" width="8.85546875" style="39" customWidth="1"/>
    <col min="2" max="2" width="9.140625" style="39" customWidth="1"/>
    <col min="3" max="3" width="9.42578125" style="39" customWidth="1"/>
    <col min="4" max="4" width="77.42578125" style="39" customWidth="1"/>
    <col min="5" max="5" width="14.28515625" style="40" customWidth="1"/>
    <col min="6" max="6" width="13.140625" style="40" customWidth="1"/>
    <col min="7" max="7" width="13.42578125" style="40" customWidth="1"/>
    <col min="8" max="8" width="11.42578125" style="40" customWidth="1"/>
    <col min="9" max="9" width="9.140625" style="39"/>
    <col min="10" max="10" width="24.85546875" style="39" customWidth="1"/>
    <col min="11" max="16384" width="9.140625" style="39"/>
  </cols>
  <sheetData>
    <row r="1" spans="1:10" ht="21.75" customHeight="1">
      <c r="A1" s="987" t="s">
        <v>197</v>
      </c>
      <c r="B1" s="984"/>
      <c r="C1" s="984"/>
      <c r="D1" s="187"/>
      <c r="E1" s="185"/>
      <c r="F1" s="185"/>
      <c r="G1" s="116"/>
      <c r="H1" s="116"/>
    </row>
    <row r="2" spans="1:10" ht="12.75" customHeight="1">
      <c r="A2" s="186"/>
      <c r="B2" s="181"/>
      <c r="C2" s="186"/>
      <c r="D2" s="56"/>
      <c r="E2" s="185"/>
      <c r="F2" s="185"/>
      <c r="G2" s="185"/>
      <c r="H2" s="185"/>
    </row>
    <row r="3" spans="1:10" s="181" customFormat="1" ht="24" customHeight="1">
      <c r="A3" s="988" t="s">
        <v>332</v>
      </c>
      <c r="B3" s="988"/>
      <c r="C3" s="988"/>
      <c r="D3" s="984"/>
      <c r="E3" s="984"/>
      <c r="F3" s="184"/>
      <c r="G3" s="184"/>
      <c r="H3" s="184"/>
    </row>
    <row r="4" spans="1:10" s="181" customFormat="1" ht="15" customHeight="1">
      <c r="A4" s="183"/>
      <c r="B4" s="183"/>
      <c r="C4" s="183"/>
      <c r="D4" s="183"/>
      <c r="E4" s="182"/>
      <c r="F4" s="182"/>
      <c r="G4" s="180"/>
      <c r="H4" s="182"/>
    </row>
    <row r="5" spans="1:10" ht="15" customHeight="1" thickBot="1">
      <c r="A5" s="51"/>
      <c r="B5" s="51"/>
      <c r="C5" s="51"/>
      <c r="D5" s="51"/>
      <c r="E5" s="50"/>
      <c r="F5" s="50"/>
      <c r="G5" s="180" t="s">
        <v>196</v>
      </c>
      <c r="H5" s="50"/>
    </row>
    <row r="6" spans="1:10" ht="15.75">
      <c r="A6" s="95" t="s">
        <v>57</v>
      </c>
      <c r="B6" s="95" t="s">
        <v>56</v>
      </c>
      <c r="C6" s="95" t="s">
        <v>55</v>
      </c>
      <c r="D6" s="94" t="s">
        <v>54</v>
      </c>
      <c r="E6" s="93" t="s">
        <v>53</v>
      </c>
      <c r="F6" s="93" t="s">
        <v>53</v>
      </c>
      <c r="G6" s="93" t="s">
        <v>7</v>
      </c>
      <c r="H6" s="93" t="s">
        <v>52</v>
      </c>
    </row>
    <row r="7" spans="1:10" ht="15.75" customHeight="1" thickBot="1">
      <c r="A7" s="92"/>
      <c r="B7" s="92"/>
      <c r="C7" s="92"/>
      <c r="D7" s="91"/>
      <c r="E7" s="89" t="s">
        <v>51</v>
      </c>
      <c r="F7" s="89" t="s">
        <v>50</v>
      </c>
      <c r="G7" s="90" t="s">
        <v>331</v>
      </c>
      <c r="H7" s="89" t="s">
        <v>10</v>
      </c>
    </row>
    <row r="8" spans="1:10" ht="15.75" customHeight="1" thickTop="1">
      <c r="A8" s="162">
        <v>20</v>
      </c>
      <c r="B8" s="115"/>
      <c r="C8" s="115"/>
      <c r="D8" s="114" t="s">
        <v>195</v>
      </c>
      <c r="E8" s="111"/>
      <c r="F8" s="113"/>
      <c r="G8" s="112"/>
      <c r="H8" s="111"/>
    </row>
    <row r="9" spans="1:10" ht="15.75" customHeight="1">
      <c r="A9" s="162"/>
      <c r="B9" s="115"/>
      <c r="C9" s="115"/>
      <c r="D9" s="114"/>
      <c r="E9" s="111"/>
      <c r="F9" s="113"/>
      <c r="G9" s="112"/>
      <c r="H9" s="111"/>
    </row>
    <row r="10" spans="1:10" ht="15.75" hidden="1" customHeight="1">
      <c r="A10" s="162"/>
      <c r="B10" s="115"/>
      <c r="C10" s="179">
        <v>2420</v>
      </c>
      <c r="D10" s="140" t="s">
        <v>194</v>
      </c>
      <c r="E10" s="49"/>
      <c r="F10" s="68"/>
      <c r="G10" s="67">
        <v>0</v>
      </c>
      <c r="H10" s="49" t="e">
        <f t="shared" ref="H10:H47" si="0">(G10/F10)*100</f>
        <v>#DIV/0!</v>
      </c>
    </row>
    <row r="11" spans="1:10" ht="15.75" hidden="1" customHeight="1">
      <c r="A11" s="177"/>
      <c r="B11" s="115"/>
      <c r="C11" s="179">
        <v>4113</v>
      </c>
      <c r="D11" s="140" t="s">
        <v>192</v>
      </c>
      <c r="E11" s="49"/>
      <c r="F11" s="68"/>
      <c r="G11" s="67">
        <v>0</v>
      </c>
      <c r="H11" s="49" t="e">
        <f t="shared" si="0"/>
        <v>#DIV/0!</v>
      </c>
    </row>
    <row r="12" spans="1:10" ht="12" hidden="1" customHeight="1">
      <c r="A12" s="177"/>
      <c r="B12" s="115"/>
      <c r="C12" s="179">
        <v>4113</v>
      </c>
      <c r="D12" s="140" t="s">
        <v>192</v>
      </c>
      <c r="E12" s="49"/>
      <c r="F12" s="68"/>
      <c r="G12" s="67">
        <v>0</v>
      </c>
      <c r="H12" s="49" t="e">
        <f t="shared" si="0"/>
        <v>#DIV/0!</v>
      </c>
    </row>
    <row r="13" spans="1:10" ht="15.75" customHeight="1">
      <c r="A13" s="177"/>
      <c r="B13" s="115"/>
      <c r="C13" s="179">
        <v>4116</v>
      </c>
      <c r="D13" s="140" t="s">
        <v>454</v>
      </c>
      <c r="E13" s="49">
        <v>0</v>
      </c>
      <c r="F13" s="68">
        <v>0</v>
      </c>
      <c r="G13" s="67">
        <v>0</v>
      </c>
      <c r="H13" s="49" t="e">
        <f t="shared" si="0"/>
        <v>#DIV/0!</v>
      </c>
    </row>
    <row r="14" spans="1:10" ht="15.75" hidden="1" customHeight="1">
      <c r="A14" s="177"/>
      <c r="B14" s="115"/>
      <c r="C14" s="179">
        <v>4116</v>
      </c>
      <c r="D14" s="140" t="s">
        <v>193</v>
      </c>
      <c r="E14" s="49"/>
      <c r="F14" s="68"/>
      <c r="G14" s="67">
        <v>0</v>
      </c>
      <c r="H14" s="49" t="e">
        <f t="shared" si="0"/>
        <v>#DIV/0!</v>
      </c>
    </row>
    <row r="15" spans="1:10" ht="15.75" hidden="1" customHeight="1">
      <c r="A15" s="177"/>
      <c r="B15" s="115"/>
      <c r="C15" s="179">
        <v>4213</v>
      </c>
      <c r="D15" s="178" t="s">
        <v>190</v>
      </c>
      <c r="E15" s="111"/>
      <c r="F15" s="113"/>
      <c r="G15" s="67">
        <v>0</v>
      </c>
      <c r="H15" s="49" t="e">
        <f t="shared" si="0"/>
        <v>#DIV/0!</v>
      </c>
      <c r="J15" s="40"/>
    </row>
    <row r="16" spans="1:10" ht="15.75" hidden="1" customHeight="1">
      <c r="A16" s="177"/>
      <c r="B16" s="115"/>
      <c r="C16" s="179">
        <v>4213</v>
      </c>
      <c r="D16" s="178" t="s">
        <v>190</v>
      </c>
      <c r="E16" s="111"/>
      <c r="F16" s="113"/>
      <c r="G16" s="67">
        <v>0</v>
      </c>
      <c r="H16" s="49" t="e">
        <f t="shared" si="0"/>
        <v>#DIV/0!</v>
      </c>
      <c r="J16" s="40"/>
    </row>
    <row r="17" spans="1:10" ht="15.75" customHeight="1">
      <c r="A17" s="177"/>
      <c r="B17" s="115"/>
      <c r="C17" s="179">
        <v>4122</v>
      </c>
      <c r="D17" s="140" t="s">
        <v>462</v>
      </c>
      <c r="E17" s="49">
        <v>0</v>
      </c>
      <c r="F17" s="68">
        <v>255</v>
      </c>
      <c r="G17" s="67">
        <v>255</v>
      </c>
      <c r="H17" s="49">
        <f t="shared" si="0"/>
        <v>100</v>
      </c>
    </row>
    <row r="18" spans="1:10" ht="15.75" customHeight="1">
      <c r="A18" s="177"/>
      <c r="B18" s="115"/>
      <c r="C18" s="179">
        <v>4213</v>
      </c>
      <c r="D18" s="178" t="s">
        <v>470</v>
      </c>
      <c r="E18" s="111">
        <v>0</v>
      </c>
      <c r="F18" s="113">
        <v>3625.7</v>
      </c>
      <c r="G18" s="67">
        <v>3625.6</v>
      </c>
      <c r="H18" s="49">
        <f t="shared" si="0"/>
        <v>99.99724191190667</v>
      </c>
      <c r="J18" s="40"/>
    </row>
    <row r="19" spans="1:10" ht="15.75" customHeight="1">
      <c r="A19" s="177"/>
      <c r="B19" s="115"/>
      <c r="C19" s="179">
        <v>4216</v>
      </c>
      <c r="D19" s="178" t="s">
        <v>455</v>
      </c>
      <c r="E19" s="111">
        <v>0</v>
      </c>
      <c r="F19" s="113">
        <v>126.6</v>
      </c>
      <c r="G19" s="67">
        <v>126.6</v>
      </c>
      <c r="H19" s="49">
        <f t="shared" si="0"/>
        <v>100</v>
      </c>
      <c r="J19" s="40"/>
    </row>
    <row r="20" spans="1:10" ht="15.75" hidden="1" customHeight="1">
      <c r="A20" s="177"/>
      <c r="B20" s="115"/>
      <c r="C20" s="179">
        <v>4216</v>
      </c>
      <c r="D20" s="178" t="s">
        <v>188</v>
      </c>
      <c r="E20" s="111"/>
      <c r="F20" s="113"/>
      <c r="G20" s="67">
        <v>0</v>
      </c>
      <c r="H20" s="49" t="e">
        <f t="shared" si="0"/>
        <v>#DIV/0!</v>
      </c>
      <c r="J20" s="40"/>
    </row>
    <row r="21" spans="1:10" ht="15.75" hidden="1" customHeight="1">
      <c r="A21" s="177"/>
      <c r="B21" s="115"/>
      <c r="C21" s="179">
        <v>4216</v>
      </c>
      <c r="D21" s="178" t="s">
        <v>188</v>
      </c>
      <c r="E21" s="111"/>
      <c r="F21" s="113"/>
      <c r="G21" s="67">
        <v>0</v>
      </c>
      <c r="H21" s="49" t="e">
        <f t="shared" si="0"/>
        <v>#DIV/0!</v>
      </c>
      <c r="J21" s="40"/>
    </row>
    <row r="22" spans="1:10" ht="15.75" hidden="1" customHeight="1">
      <c r="A22" s="177"/>
      <c r="B22" s="115"/>
      <c r="C22" s="179">
        <v>4216</v>
      </c>
      <c r="D22" s="178" t="s">
        <v>189</v>
      </c>
      <c r="E22" s="111"/>
      <c r="F22" s="113"/>
      <c r="G22" s="67">
        <v>0</v>
      </c>
      <c r="H22" s="49" t="e">
        <f t="shared" si="0"/>
        <v>#DIV/0!</v>
      </c>
      <c r="I22" s="40"/>
    </row>
    <row r="23" spans="1:10" ht="15.75" hidden="1" customHeight="1">
      <c r="A23" s="177"/>
      <c r="B23" s="115"/>
      <c r="C23" s="179">
        <v>4216</v>
      </c>
      <c r="D23" s="178" t="s">
        <v>188</v>
      </c>
      <c r="E23" s="111"/>
      <c r="F23" s="68"/>
      <c r="G23" s="67">
        <v>0</v>
      </c>
      <c r="H23" s="49" t="e">
        <f t="shared" si="0"/>
        <v>#DIV/0!</v>
      </c>
      <c r="I23" s="40"/>
    </row>
    <row r="24" spans="1:10" ht="15" hidden="1">
      <c r="A24" s="175"/>
      <c r="B24" s="174"/>
      <c r="C24" s="170">
        <v>4222</v>
      </c>
      <c r="D24" s="169" t="s">
        <v>187</v>
      </c>
      <c r="E24" s="71"/>
      <c r="F24" s="79"/>
      <c r="G24" s="67">
        <v>0</v>
      </c>
      <c r="H24" s="49" t="e">
        <f t="shared" si="0"/>
        <v>#DIV/0!</v>
      </c>
    </row>
    <row r="25" spans="1:10" ht="15" hidden="1">
      <c r="A25" s="175"/>
      <c r="B25" s="174"/>
      <c r="C25" s="170">
        <v>4222</v>
      </c>
      <c r="D25" s="169" t="s">
        <v>187</v>
      </c>
      <c r="E25" s="71"/>
      <c r="F25" s="79"/>
      <c r="G25" s="67">
        <v>0</v>
      </c>
      <c r="H25" s="49" t="e">
        <f t="shared" si="0"/>
        <v>#DIV/0!</v>
      </c>
    </row>
    <row r="26" spans="1:10" ht="15" hidden="1">
      <c r="A26" s="175"/>
      <c r="B26" s="174"/>
      <c r="C26" s="170">
        <v>4222</v>
      </c>
      <c r="D26" s="169" t="s">
        <v>186</v>
      </c>
      <c r="E26" s="71"/>
      <c r="F26" s="79"/>
      <c r="G26" s="67">
        <v>0</v>
      </c>
      <c r="H26" s="49" t="e">
        <f t="shared" si="0"/>
        <v>#DIV/0!</v>
      </c>
    </row>
    <row r="27" spans="1:10" ht="15">
      <c r="A27" s="172"/>
      <c r="B27" s="171"/>
      <c r="C27" s="170">
        <v>4222</v>
      </c>
      <c r="D27" s="169" t="s">
        <v>185</v>
      </c>
      <c r="E27" s="49">
        <v>0</v>
      </c>
      <c r="F27" s="68">
        <v>2277.1999999999998</v>
      </c>
      <c r="G27" s="67">
        <v>2277.1999999999998</v>
      </c>
      <c r="H27" s="49">
        <f t="shared" si="0"/>
        <v>100</v>
      </c>
    </row>
    <row r="28" spans="1:10" ht="15" hidden="1">
      <c r="A28" s="175"/>
      <c r="B28" s="174"/>
      <c r="C28" s="170">
        <v>4223</v>
      </c>
      <c r="D28" s="169" t="s">
        <v>184</v>
      </c>
      <c r="E28" s="71"/>
      <c r="F28" s="79"/>
      <c r="G28" s="67">
        <v>0</v>
      </c>
      <c r="H28" s="49" t="e">
        <f t="shared" si="0"/>
        <v>#DIV/0!</v>
      </c>
    </row>
    <row r="29" spans="1:10" ht="15" hidden="1">
      <c r="A29" s="175"/>
      <c r="B29" s="174"/>
      <c r="C29" s="170">
        <v>4232</v>
      </c>
      <c r="D29" s="169" t="s">
        <v>183</v>
      </c>
      <c r="E29" s="71"/>
      <c r="F29" s="79"/>
      <c r="G29" s="67">
        <v>0</v>
      </c>
      <c r="H29" s="49" t="e">
        <f t="shared" si="0"/>
        <v>#DIV/0!</v>
      </c>
    </row>
    <row r="30" spans="1:10" ht="15" hidden="1">
      <c r="A30" s="175"/>
      <c r="B30" s="174"/>
      <c r="C30" s="170">
        <v>4232</v>
      </c>
      <c r="D30" s="169" t="s">
        <v>183</v>
      </c>
      <c r="E30" s="71"/>
      <c r="F30" s="79"/>
      <c r="G30" s="67">
        <v>0</v>
      </c>
      <c r="H30" s="49" t="e">
        <f t="shared" si="0"/>
        <v>#DIV/0!</v>
      </c>
    </row>
    <row r="31" spans="1:10" ht="15" hidden="1">
      <c r="A31" s="175"/>
      <c r="B31" s="174">
        <v>2212</v>
      </c>
      <c r="C31" s="170">
        <v>2322</v>
      </c>
      <c r="D31" s="169" t="s">
        <v>182</v>
      </c>
      <c r="E31" s="71"/>
      <c r="F31" s="79"/>
      <c r="G31" s="67">
        <v>0</v>
      </c>
      <c r="H31" s="49" t="e">
        <f t="shared" si="0"/>
        <v>#DIV/0!</v>
      </c>
    </row>
    <row r="32" spans="1:10" ht="15" hidden="1" customHeight="1">
      <c r="A32" s="175"/>
      <c r="B32" s="174">
        <v>2212</v>
      </c>
      <c r="C32" s="170">
        <v>2324</v>
      </c>
      <c r="D32" s="169" t="s">
        <v>181</v>
      </c>
      <c r="E32" s="71"/>
      <c r="F32" s="79"/>
      <c r="G32" s="67">
        <v>0</v>
      </c>
      <c r="H32" s="49" t="e">
        <f t="shared" si="0"/>
        <v>#DIV/0!</v>
      </c>
    </row>
    <row r="33" spans="1:8" ht="15" hidden="1" customHeight="1">
      <c r="A33" s="175"/>
      <c r="B33" s="174">
        <v>2219</v>
      </c>
      <c r="C33" s="176">
        <v>2321</v>
      </c>
      <c r="D33" s="169" t="s">
        <v>180</v>
      </c>
      <c r="E33" s="71"/>
      <c r="F33" s="79"/>
      <c r="G33" s="67">
        <v>0</v>
      </c>
      <c r="H33" s="49" t="e">
        <f t="shared" si="0"/>
        <v>#DIV/0!</v>
      </c>
    </row>
    <row r="34" spans="1:8" ht="15" hidden="1" customHeight="1">
      <c r="A34" s="175"/>
      <c r="B34" s="174">
        <v>2219</v>
      </c>
      <c r="C34" s="170">
        <v>2324</v>
      </c>
      <c r="D34" s="169" t="s">
        <v>179</v>
      </c>
      <c r="E34" s="71"/>
      <c r="F34" s="79"/>
      <c r="G34" s="67">
        <v>0</v>
      </c>
      <c r="H34" s="49" t="e">
        <f t="shared" si="0"/>
        <v>#DIV/0!</v>
      </c>
    </row>
    <row r="35" spans="1:8" ht="15" hidden="1" customHeight="1">
      <c r="A35" s="175"/>
      <c r="B35" s="174">
        <v>2221</v>
      </c>
      <c r="C35" s="176">
        <v>2329</v>
      </c>
      <c r="D35" s="169" t="s">
        <v>178</v>
      </c>
      <c r="E35" s="71"/>
      <c r="F35" s="79"/>
      <c r="G35" s="67">
        <v>0</v>
      </c>
      <c r="H35" s="49" t="e">
        <f t="shared" si="0"/>
        <v>#DIV/0!</v>
      </c>
    </row>
    <row r="36" spans="1:8" ht="15" hidden="1" customHeight="1">
      <c r="A36" s="69"/>
      <c r="B36" s="70">
        <v>3421</v>
      </c>
      <c r="C36" s="70">
        <v>3121</v>
      </c>
      <c r="D36" s="70" t="s">
        <v>177</v>
      </c>
      <c r="E36" s="123"/>
      <c r="F36" s="68"/>
      <c r="G36" s="67">
        <v>0</v>
      </c>
      <c r="H36" s="49" t="e">
        <f t="shared" si="0"/>
        <v>#DIV/0!</v>
      </c>
    </row>
    <row r="37" spans="1:8" ht="15" hidden="1" customHeight="1">
      <c r="A37" s="69"/>
      <c r="B37" s="70">
        <v>3631</v>
      </c>
      <c r="C37" s="70">
        <v>2322</v>
      </c>
      <c r="D37" s="70" t="s">
        <v>176</v>
      </c>
      <c r="E37" s="123"/>
      <c r="F37" s="68"/>
      <c r="G37" s="67">
        <v>0</v>
      </c>
      <c r="H37" s="49" t="e">
        <f t="shared" si="0"/>
        <v>#DIV/0!</v>
      </c>
    </row>
    <row r="38" spans="1:8" ht="15" customHeight="1">
      <c r="A38" s="173"/>
      <c r="B38" s="170">
        <v>2221</v>
      </c>
      <c r="C38" s="70">
        <v>2329</v>
      </c>
      <c r="D38" s="70" t="s">
        <v>477</v>
      </c>
      <c r="E38" s="123">
        <v>0</v>
      </c>
      <c r="F38" s="68">
        <v>0</v>
      </c>
      <c r="G38" s="67">
        <v>22</v>
      </c>
      <c r="H38" s="49" t="e">
        <f t="shared" si="0"/>
        <v>#DIV/0!</v>
      </c>
    </row>
    <row r="39" spans="1:8" ht="15" customHeight="1">
      <c r="A39" s="173"/>
      <c r="B39" s="170">
        <v>3631</v>
      </c>
      <c r="C39" s="70">
        <v>2324</v>
      </c>
      <c r="D39" s="70" t="s">
        <v>374</v>
      </c>
      <c r="E39" s="123">
        <v>0</v>
      </c>
      <c r="F39" s="68">
        <v>0</v>
      </c>
      <c r="G39" s="67">
        <v>21.6</v>
      </c>
      <c r="H39" s="49" t="e">
        <f t="shared" si="0"/>
        <v>#DIV/0!</v>
      </c>
    </row>
    <row r="40" spans="1:8" ht="15" hidden="1" customHeight="1">
      <c r="A40" s="175"/>
      <c r="B40" s="174">
        <v>3322</v>
      </c>
      <c r="C40" s="176">
        <v>2324</v>
      </c>
      <c r="D40" s="169" t="s">
        <v>175</v>
      </c>
      <c r="E40" s="71"/>
      <c r="F40" s="79"/>
      <c r="G40" s="67">
        <v>0</v>
      </c>
      <c r="H40" s="49" t="e">
        <f t="shared" si="0"/>
        <v>#DIV/0!</v>
      </c>
    </row>
    <row r="41" spans="1:8" ht="15" hidden="1">
      <c r="A41" s="69"/>
      <c r="B41" s="70">
        <v>3412</v>
      </c>
      <c r="C41" s="70">
        <v>2321</v>
      </c>
      <c r="D41" s="70" t="s">
        <v>174</v>
      </c>
      <c r="E41" s="123"/>
      <c r="F41" s="68"/>
      <c r="G41" s="67">
        <v>0</v>
      </c>
      <c r="H41" s="49" t="e">
        <f t="shared" si="0"/>
        <v>#DIV/0!</v>
      </c>
    </row>
    <row r="42" spans="1:8" ht="15" hidden="1">
      <c r="A42" s="175"/>
      <c r="B42" s="174">
        <v>3635</v>
      </c>
      <c r="C42" s="170">
        <v>3122</v>
      </c>
      <c r="D42" s="169" t="s">
        <v>173</v>
      </c>
      <c r="E42" s="71"/>
      <c r="F42" s="79"/>
      <c r="G42" s="67">
        <v>0</v>
      </c>
      <c r="H42" s="49" t="e">
        <f t="shared" si="0"/>
        <v>#DIV/0!</v>
      </c>
    </row>
    <row r="43" spans="1:8" ht="15" hidden="1">
      <c r="A43" s="175"/>
      <c r="B43" s="174">
        <v>3699</v>
      </c>
      <c r="C43" s="170">
        <v>2111</v>
      </c>
      <c r="D43" s="169" t="s">
        <v>172</v>
      </c>
      <c r="E43" s="71"/>
      <c r="F43" s="79"/>
      <c r="G43" s="67">
        <v>0</v>
      </c>
      <c r="H43" s="49" t="e">
        <f t="shared" si="0"/>
        <v>#DIV/0!</v>
      </c>
    </row>
    <row r="44" spans="1:8" ht="15">
      <c r="A44" s="175"/>
      <c r="B44" s="174">
        <v>3699</v>
      </c>
      <c r="C44" s="170">
        <v>2111</v>
      </c>
      <c r="D44" s="169" t="s">
        <v>172</v>
      </c>
      <c r="E44" s="71">
        <v>0</v>
      </c>
      <c r="F44" s="79">
        <v>0</v>
      </c>
      <c r="G44" s="67">
        <v>29</v>
      </c>
      <c r="H44" s="49" t="e">
        <f t="shared" si="0"/>
        <v>#DIV/0!</v>
      </c>
    </row>
    <row r="45" spans="1:8" ht="15" hidden="1">
      <c r="A45" s="173"/>
      <c r="B45" s="170">
        <v>3725</v>
      </c>
      <c r="C45" s="70">
        <v>2321</v>
      </c>
      <c r="D45" s="70" t="s">
        <v>171</v>
      </c>
      <c r="E45" s="123"/>
      <c r="F45" s="68"/>
      <c r="G45" s="67">
        <v>0</v>
      </c>
      <c r="H45" s="49" t="e">
        <f t="shared" si="0"/>
        <v>#DIV/0!</v>
      </c>
    </row>
    <row r="46" spans="1:8" ht="15">
      <c r="A46" s="173"/>
      <c r="B46" s="170">
        <v>3725</v>
      </c>
      <c r="C46" s="70">
        <v>2324</v>
      </c>
      <c r="D46" s="70" t="s">
        <v>375</v>
      </c>
      <c r="E46" s="123">
        <v>2000</v>
      </c>
      <c r="F46" s="68">
        <v>2000</v>
      </c>
      <c r="G46" s="67">
        <v>2852.9</v>
      </c>
      <c r="H46" s="49">
        <f t="shared" si="0"/>
        <v>142.64500000000001</v>
      </c>
    </row>
    <row r="47" spans="1:8" ht="15" hidden="1">
      <c r="A47" s="172"/>
      <c r="B47" s="171">
        <v>6399</v>
      </c>
      <c r="C47" s="170">
        <v>2222</v>
      </c>
      <c r="D47" s="169" t="s">
        <v>170</v>
      </c>
      <c r="E47" s="49"/>
      <c r="F47" s="68"/>
      <c r="G47" s="67">
        <v>0</v>
      </c>
      <c r="H47" s="49" t="e">
        <f t="shared" si="0"/>
        <v>#DIV/0!</v>
      </c>
    </row>
    <row r="48" spans="1:8" ht="15.75" thickBot="1">
      <c r="A48" s="168"/>
      <c r="B48" s="76"/>
      <c r="C48" s="76"/>
      <c r="D48" s="76"/>
      <c r="E48" s="74"/>
      <c r="F48" s="73"/>
      <c r="G48" s="72"/>
      <c r="H48" s="74"/>
    </row>
    <row r="49" spans="1:8" s="51" customFormat="1" ht="21.75" customHeight="1" thickTop="1" thickBot="1">
      <c r="A49" s="167"/>
      <c r="B49" s="166"/>
      <c r="C49" s="166"/>
      <c r="D49" s="165" t="s">
        <v>169</v>
      </c>
      <c r="E49" s="109">
        <f t="shared" ref="E49:G49" si="1">SUM(E10:E48)</f>
        <v>2000</v>
      </c>
      <c r="F49" s="164">
        <f t="shared" si="1"/>
        <v>8284.5</v>
      </c>
      <c r="G49" s="163">
        <f t="shared" si="1"/>
        <v>9209.9</v>
      </c>
      <c r="H49" s="109">
        <f>(G49/F49)*100</f>
        <v>111.17025771018166</v>
      </c>
    </row>
    <row r="50" spans="1:8" ht="15" customHeight="1">
      <c r="A50" s="52"/>
      <c r="B50" s="52"/>
      <c r="C50" s="52"/>
      <c r="D50" s="56"/>
      <c r="E50" s="54"/>
      <c r="F50" s="54"/>
      <c r="G50" s="116"/>
      <c r="H50" s="116"/>
    </row>
    <row r="51" spans="1:8" ht="15" customHeight="1">
      <c r="A51" s="52"/>
      <c r="B51" s="52"/>
      <c r="C51" s="52"/>
      <c r="D51" s="56"/>
      <c r="E51" s="54"/>
      <c r="F51" s="54"/>
      <c r="G51" s="54"/>
      <c r="H51" s="54"/>
    </row>
    <row r="52" spans="1:8" ht="15" customHeight="1" thickBot="1">
      <c r="A52" s="52"/>
      <c r="B52" s="52"/>
      <c r="C52" s="52"/>
      <c r="D52" s="56"/>
      <c r="E52" s="54"/>
      <c r="F52" s="54"/>
      <c r="G52" s="54"/>
      <c r="H52" s="54"/>
    </row>
    <row r="53" spans="1:8" ht="15.75">
      <c r="A53" s="95" t="s">
        <v>57</v>
      </c>
      <c r="B53" s="95" t="s">
        <v>56</v>
      </c>
      <c r="C53" s="95" t="s">
        <v>55</v>
      </c>
      <c r="D53" s="94" t="s">
        <v>54</v>
      </c>
      <c r="E53" s="93" t="s">
        <v>53</v>
      </c>
      <c r="F53" s="93" t="s">
        <v>53</v>
      </c>
      <c r="G53" s="93" t="s">
        <v>7</v>
      </c>
      <c r="H53" s="93" t="s">
        <v>52</v>
      </c>
    </row>
    <row r="54" spans="1:8" ht="15.75" customHeight="1" thickBot="1">
      <c r="A54" s="92"/>
      <c r="B54" s="92"/>
      <c r="C54" s="92"/>
      <c r="D54" s="91"/>
      <c r="E54" s="89" t="s">
        <v>51</v>
      </c>
      <c r="F54" s="89" t="s">
        <v>50</v>
      </c>
      <c r="G54" s="90" t="s">
        <v>49</v>
      </c>
      <c r="H54" s="89" t="s">
        <v>10</v>
      </c>
    </row>
    <row r="55" spans="1:8" ht="16.5" customHeight="1" thickTop="1">
      <c r="A55" s="162">
        <v>30</v>
      </c>
      <c r="B55" s="115"/>
      <c r="C55" s="115"/>
      <c r="D55" s="114" t="s">
        <v>168</v>
      </c>
      <c r="E55" s="159"/>
      <c r="F55" s="161"/>
      <c r="G55" s="160"/>
      <c r="H55" s="159"/>
    </row>
    <row r="56" spans="1:8" ht="15" customHeight="1">
      <c r="A56" s="142"/>
      <c r="B56" s="126"/>
      <c r="C56" s="126"/>
      <c r="D56" s="126"/>
      <c r="E56" s="49"/>
      <c r="F56" s="68"/>
      <c r="G56" s="67"/>
      <c r="H56" s="49"/>
    </row>
    <row r="57" spans="1:8" ht="15">
      <c r="A57" s="69"/>
      <c r="B57" s="70"/>
      <c r="C57" s="70">
        <v>1361</v>
      </c>
      <c r="D57" s="70" t="s">
        <v>75</v>
      </c>
      <c r="E57" s="143">
        <v>0</v>
      </c>
      <c r="F57" s="137">
        <v>0</v>
      </c>
      <c r="G57" s="156">
        <v>0.4</v>
      </c>
      <c r="H57" s="49" t="e">
        <f t="shared" ref="H57:H99" si="2">(G57/F57)*100</f>
        <v>#DIV/0!</v>
      </c>
    </row>
    <row r="58" spans="1:8" ht="15" hidden="1">
      <c r="A58" s="69"/>
      <c r="B58" s="70"/>
      <c r="C58" s="70">
        <v>2460</v>
      </c>
      <c r="D58" s="70" t="s">
        <v>167</v>
      </c>
      <c r="E58" s="143"/>
      <c r="F58" s="137"/>
      <c r="G58" s="156"/>
      <c r="H58" s="49" t="e">
        <f t="shared" si="2"/>
        <v>#DIV/0!</v>
      </c>
    </row>
    <row r="59" spans="1:8" ht="15" hidden="1">
      <c r="A59" s="69">
        <v>98008</v>
      </c>
      <c r="B59" s="70"/>
      <c r="C59" s="70">
        <v>4111</v>
      </c>
      <c r="D59" s="70" t="s">
        <v>166</v>
      </c>
      <c r="E59" s="123"/>
      <c r="F59" s="68"/>
      <c r="G59" s="67"/>
      <c r="H59" s="49" t="e">
        <f t="shared" si="2"/>
        <v>#DIV/0!</v>
      </c>
    </row>
    <row r="60" spans="1:8" ht="15" hidden="1" customHeight="1">
      <c r="A60" s="69">
        <v>98071</v>
      </c>
      <c r="B60" s="70"/>
      <c r="C60" s="70">
        <v>4111</v>
      </c>
      <c r="D60" s="70" t="s">
        <v>165</v>
      </c>
      <c r="E60" s="143"/>
      <c r="F60" s="137"/>
      <c r="G60" s="156"/>
      <c r="H60" s="49" t="e">
        <f t="shared" si="2"/>
        <v>#DIV/0!</v>
      </c>
    </row>
    <row r="61" spans="1:8" ht="15" hidden="1" customHeight="1">
      <c r="A61" s="69">
        <v>98187</v>
      </c>
      <c r="B61" s="70"/>
      <c r="C61" s="70">
        <v>4111</v>
      </c>
      <c r="D61" s="70" t="s">
        <v>164</v>
      </c>
      <c r="E61" s="143"/>
      <c r="F61" s="137"/>
      <c r="G61" s="156"/>
      <c r="H61" s="49" t="e">
        <f t="shared" si="2"/>
        <v>#DIV/0!</v>
      </c>
    </row>
    <row r="62" spans="1:8" ht="15" hidden="1">
      <c r="A62" s="69">
        <v>98348</v>
      </c>
      <c r="B62" s="70"/>
      <c r="C62" s="70">
        <v>4111</v>
      </c>
      <c r="D62" s="70" t="s">
        <v>163</v>
      </c>
      <c r="E62" s="139"/>
      <c r="F62" s="113"/>
      <c r="G62" s="67"/>
      <c r="H62" s="49" t="e">
        <f t="shared" si="2"/>
        <v>#DIV/0!</v>
      </c>
    </row>
    <row r="63" spans="1:8" ht="15">
      <c r="A63" s="69"/>
      <c r="B63" s="70"/>
      <c r="C63" s="70">
        <v>2460</v>
      </c>
      <c r="D63" s="70" t="s">
        <v>471</v>
      </c>
      <c r="E63" s="123">
        <v>0</v>
      </c>
      <c r="F63" s="68">
        <v>0</v>
      </c>
      <c r="G63" s="156">
        <v>2.5</v>
      </c>
      <c r="H63" s="49" t="e">
        <f t="shared" si="2"/>
        <v>#DIV/0!</v>
      </c>
    </row>
    <row r="64" spans="1:8" ht="15">
      <c r="A64" s="69">
        <v>98008</v>
      </c>
      <c r="B64" s="70"/>
      <c r="C64" s="70">
        <v>4111</v>
      </c>
      <c r="D64" s="70" t="s">
        <v>472</v>
      </c>
      <c r="E64" s="123">
        <v>0</v>
      </c>
      <c r="F64" s="68">
        <v>30</v>
      </c>
      <c r="G64" s="156">
        <v>30</v>
      </c>
      <c r="H64" s="49">
        <f t="shared" si="2"/>
        <v>100</v>
      </c>
    </row>
    <row r="65" spans="1:8" ht="15">
      <c r="A65" s="69">
        <v>98071</v>
      </c>
      <c r="B65" s="70"/>
      <c r="C65" s="70">
        <v>4111</v>
      </c>
      <c r="D65" s="70" t="s">
        <v>481</v>
      </c>
      <c r="E65" s="123">
        <v>0</v>
      </c>
      <c r="F65" s="68">
        <v>530</v>
      </c>
      <c r="G65" s="156">
        <v>530</v>
      </c>
      <c r="H65" s="49">
        <f t="shared" si="2"/>
        <v>100</v>
      </c>
    </row>
    <row r="66" spans="1:8" ht="14.45" customHeight="1">
      <c r="A66" s="70">
        <v>13011</v>
      </c>
      <c r="B66" s="70"/>
      <c r="C66" s="70">
        <v>4116</v>
      </c>
      <c r="D66" s="70" t="s">
        <v>162</v>
      </c>
      <c r="E66" s="49">
        <v>0</v>
      </c>
      <c r="F66" s="68">
        <v>6493.4</v>
      </c>
      <c r="G66" s="156">
        <v>6493.6</v>
      </c>
      <c r="H66" s="49">
        <f t="shared" si="2"/>
        <v>100.00308005051284</v>
      </c>
    </row>
    <row r="67" spans="1:8" ht="15">
      <c r="A67" s="69">
        <v>13015</v>
      </c>
      <c r="B67" s="70"/>
      <c r="C67" s="70">
        <v>4116</v>
      </c>
      <c r="D67" s="70" t="s">
        <v>161</v>
      </c>
      <c r="E67" s="143">
        <v>0</v>
      </c>
      <c r="F67" s="137">
        <v>1273</v>
      </c>
      <c r="G67" s="156">
        <v>1273</v>
      </c>
      <c r="H67" s="49">
        <f t="shared" si="2"/>
        <v>100</v>
      </c>
    </row>
    <row r="68" spans="1:8" ht="15" hidden="1">
      <c r="A68" s="69">
        <v>13015</v>
      </c>
      <c r="B68" s="70"/>
      <c r="C68" s="70">
        <v>4116</v>
      </c>
      <c r="D68" s="70" t="s">
        <v>161</v>
      </c>
      <c r="E68" s="143"/>
      <c r="F68" s="137"/>
      <c r="G68" s="156">
        <v>0</v>
      </c>
      <c r="H68" s="49" t="e">
        <f t="shared" si="2"/>
        <v>#DIV/0!</v>
      </c>
    </row>
    <row r="69" spans="1:8" ht="14.25" hidden="1" customHeight="1">
      <c r="A69" s="69">
        <v>13101</v>
      </c>
      <c r="B69" s="70"/>
      <c r="C69" s="70">
        <v>4116</v>
      </c>
      <c r="D69" s="70" t="s">
        <v>160</v>
      </c>
      <c r="E69" s="143"/>
      <c r="F69" s="137"/>
      <c r="G69" s="156">
        <v>0</v>
      </c>
      <c r="H69" s="49" t="e">
        <f t="shared" si="2"/>
        <v>#DIV/0!</v>
      </c>
    </row>
    <row r="70" spans="1:8" ht="15">
      <c r="A70" s="69">
        <v>13013</v>
      </c>
      <c r="B70" s="70"/>
      <c r="C70" s="70">
        <v>4116</v>
      </c>
      <c r="D70" s="70" t="s">
        <v>333</v>
      </c>
      <c r="E70" s="143">
        <v>0</v>
      </c>
      <c r="F70" s="137">
        <v>2700.1</v>
      </c>
      <c r="G70" s="156">
        <v>2653.3</v>
      </c>
      <c r="H70" s="49">
        <f t="shared" si="2"/>
        <v>98.266730861819937</v>
      </c>
    </row>
    <row r="71" spans="1:8" ht="15" hidden="1" customHeight="1">
      <c r="A71" s="70"/>
      <c r="B71" s="70"/>
      <c r="C71" s="70">
        <v>4116</v>
      </c>
      <c r="D71" s="70" t="s">
        <v>334</v>
      </c>
      <c r="E71" s="49"/>
      <c r="F71" s="68"/>
      <c r="G71" s="156">
        <v>0</v>
      </c>
      <c r="H71" s="49" t="e">
        <f t="shared" si="2"/>
        <v>#DIV/0!</v>
      </c>
    </row>
    <row r="72" spans="1:8" ht="15" hidden="1" customHeight="1">
      <c r="A72" s="70"/>
      <c r="B72" s="70"/>
      <c r="C72" s="70">
        <v>4116</v>
      </c>
      <c r="D72" s="70" t="s">
        <v>334</v>
      </c>
      <c r="E72" s="49"/>
      <c r="F72" s="68"/>
      <c r="G72" s="156">
        <v>0</v>
      </c>
      <c r="H72" s="49" t="e">
        <f t="shared" si="2"/>
        <v>#DIV/0!</v>
      </c>
    </row>
    <row r="73" spans="1:8" ht="15" hidden="1" customHeight="1">
      <c r="A73" s="70"/>
      <c r="B73" s="70"/>
      <c r="C73" s="70">
        <v>4116</v>
      </c>
      <c r="D73" s="70" t="s">
        <v>335</v>
      </c>
      <c r="E73" s="49"/>
      <c r="F73" s="68"/>
      <c r="G73" s="156">
        <v>0</v>
      </c>
      <c r="H73" s="49" t="e">
        <f t="shared" si="2"/>
        <v>#DIV/0!</v>
      </c>
    </row>
    <row r="74" spans="1:8" ht="15" hidden="1" customHeight="1">
      <c r="A74" s="69"/>
      <c r="B74" s="70"/>
      <c r="C74" s="70">
        <v>4132</v>
      </c>
      <c r="D74" s="70" t="s">
        <v>159</v>
      </c>
      <c r="E74" s="143"/>
      <c r="F74" s="137"/>
      <c r="G74" s="156">
        <v>0</v>
      </c>
      <c r="H74" s="49" t="e">
        <f t="shared" si="2"/>
        <v>#DIV/0!</v>
      </c>
    </row>
    <row r="75" spans="1:8" ht="15" customHeight="1">
      <c r="A75" s="69">
        <v>14004</v>
      </c>
      <c r="B75" s="70"/>
      <c r="C75" s="70">
        <v>4122</v>
      </c>
      <c r="D75" s="70" t="s">
        <v>158</v>
      </c>
      <c r="E75" s="49">
        <v>0</v>
      </c>
      <c r="F75" s="68">
        <v>20</v>
      </c>
      <c r="G75" s="156">
        <v>20</v>
      </c>
      <c r="H75" s="49">
        <f t="shared" si="2"/>
        <v>100</v>
      </c>
    </row>
    <row r="76" spans="1:8" ht="15" hidden="1">
      <c r="A76" s="158"/>
      <c r="B76" s="121"/>
      <c r="C76" s="121">
        <v>4216</v>
      </c>
      <c r="D76" s="121" t="s">
        <v>157</v>
      </c>
      <c r="E76" s="143"/>
      <c r="F76" s="137"/>
      <c r="G76" s="156">
        <v>0</v>
      </c>
      <c r="H76" s="49" t="e">
        <f t="shared" si="2"/>
        <v>#DIV/0!</v>
      </c>
    </row>
    <row r="77" spans="1:8" ht="15" hidden="1" customHeight="1">
      <c r="A77" s="70"/>
      <c r="B77" s="70"/>
      <c r="C77" s="70">
        <v>4216</v>
      </c>
      <c r="D77" s="70" t="s">
        <v>156</v>
      </c>
      <c r="E77" s="49"/>
      <c r="F77" s="68"/>
      <c r="G77" s="156">
        <v>0</v>
      </c>
      <c r="H77" s="49" t="e">
        <f t="shared" si="2"/>
        <v>#DIV/0!</v>
      </c>
    </row>
    <row r="78" spans="1:8" ht="15" hidden="1" customHeight="1">
      <c r="A78" s="70"/>
      <c r="B78" s="70"/>
      <c r="C78" s="70">
        <v>4152</v>
      </c>
      <c r="D78" s="121" t="s">
        <v>191</v>
      </c>
      <c r="E78" s="49"/>
      <c r="F78" s="68"/>
      <c r="G78" s="156">
        <v>0</v>
      </c>
      <c r="H78" s="49" t="e">
        <f t="shared" si="2"/>
        <v>#DIV/0!</v>
      </c>
    </row>
    <row r="79" spans="1:8" ht="15" customHeight="1">
      <c r="A79" s="69">
        <v>617</v>
      </c>
      <c r="B79" s="70"/>
      <c r="C79" s="70">
        <v>4222</v>
      </c>
      <c r="D79" s="70" t="s">
        <v>155</v>
      </c>
      <c r="E79" s="143">
        <v>0</v>
      </c>
      <c r="F79" s="137">
        <v>300</v>
      </c>
      <c r="G79" s="156">
        <v>0</v>
      </c>
      <c r="H79" s="49">
        <f t="shared" si="2"/>
        <v>0</v>
      </c>
    </row>
    <row r="80" spans="1:8" ht="15" hidden="1">
      <c r="A80" s="69"/>
      <c r="B80" s="70">
        <v>3341</v>
      </c>
      <c r="C80" s="70">
        <v>2111</v>
      </c>
      <c r="D80" s="70" t="s">
        <v>154</v>
      </c>
      <c r="E80" s="157"/>
      <c r="F80" s="135"/>
      <c r="G80" s="156">
        <v>0</v>
      </c>
      <c r="H80" s="49" t="e">
        <f t="shared" si="2"/>
        <v>#DIV/0!</v>
      </c>
    </row>
    <row r="81" spans="1:8" ht="15">
      <c r="A81" s="69"/>
      <c r="B81" s="70">
        <v>3349</v>
      </c>
      <c r="C81" s="70">
        <v>2111</v>
      </c>
      <c r="D81" s="70" t="s">
        <v>336</v>
      </c>
      <c r="E81" s="157">
        <v>650</v>
      </c>
      <c r="F81" s="135">
        <v>650</v>
      </c>
      <c r="G81" s="156">
        <v>844.3</v>
      </c>
      <c r="H81" s="49">
        <f t="shared" si="2"/>
        <v>129.8923076923077</v>
      </c>
    </row>
    <row r="82" spans="1:8" ht="15" hidden="1">
      <c r="A82" s="69"/>
      <c r="B82" s="70">
        <v>5512</v>
      </c>
      <c r="C82" s="70">
        <v>2111</v>
      </c>
      <c r="D82" s="70" t="s">
        <v>153</v>
      </c>
      <c r="E82" s="49"/>
      <c r="F82" s="68"/>
      <c r="G82" s="156">
        <v>0</v>
      </c>
      <c r="H82" s="49" t="e">
        <f t="shared" si="2"/>
        <v>#DIV/0!</v>
      </c>
    </row>
    <row r="83" spans="1:8" ht="15">
      <c r="A83" s="69"/>
      <c r="B83" s="70">
        <v>5512</v>
      </c>
      <c r="C83" s="70">
        <v>2322</v>
      </c>
      <c r="D83" s="70" t="s">
        <v>152</v>
      </c>
      <c r="E83" s="49">
        <v>0</v>
      </c>
      <c r="F83" s="68">
        <v>11.2</v>
      </c>
      <c r="G83" s="156">
        <v>11.2</v>
      </c>
      <c r="H83" s="49">
        <f t="shared" si="2"/>
        <v>100</v>
      </c>
    </row>
    <row r="84" spans="1:8" ht="15" hidden="1">
      <c r="A84" s="69"/>
      <c r="B84" s="70">
        <v>5512</v>
      </c>
      <c r="C84" s="70">
        <v>2324</v>
      </c>
      <c r="D84" s="70" t="s">
        <v>337</v>
      </c>
      <c r="E84" s="49"/>
      <c r="F84" s="68"/>
      <c r="G84" s="156">
        <v>0</v>
      </c>
      <c r="H84" s="49" t="e">
        <f t="shared" si="2"/>
        <v>#DIV/0!</v>
      </c>
    </row>
    <row r="85" spans="1:8" ht="15" hidden="1">
      <c r="A85" s="69"/>
      <c r="B85" s="70">
        <v>5512</v>
      </c>
      <c r="C85" s="70">
        <v>3113</v>
      </c>
      <c r="D85" s="70" t="s">
        <v>338</v>
      </c>
      <c r="E85" s="49"/>
      <c r="F85" s="68"/>
      <c r="G85" s="156">
        <v>0</v>
      </c>
      <c r="H85" s="49" t="e">
        <f t="shared" si="2"/>
        <v>#DIV/0!</v>
      </c>
    </row>
    <row r="86" spans="1:8" ht="15" hidden="1">
      <c r="A86" s="69"/>
      <c r="B86" s="70">
        <v>5512</v>
      </c>
      <c r="C86" s="70">
        <v>3122</v>
      </c>
      <c r="D86" s="70" t="s">
        <v>151</v>
      </c>
      <c r="E86" s="49"/>
      <c r="F86" s="68"/>
      <c r="G86" s="156">
        <v>0</v>
      </c>
      <c r="H86" s="49" t="e">
        <f t="shared" si="2"/>
        <v>#DIV/0!</v>
      </c>
    </row>
    <row r="87" spans="1:8" ht="15">
      <c r="A87" s="69"/>
      <c r="B87" s="70">
        <v>6171</v>
      </c>
      <c r="C87" s="70">
        <v>2111</v>
      </c>
      <c r="D87" s="70" t="s">
        <v>373</v>
      </c>
      <c r="E87" s="157">
        <v>130</v>
      </c>
      <c r="F87" s="135">
        <v>130</v>
      </c>
      <c r="G87" s="156">
        <v>157.30000000000001</v>
      </c>
      <c r="H87" s="49">
        <f t="shared" si="2"/>
        <v>121.00000000000001</v>
      </c>
    </row>
    <row r="88" spans="1:8" ht="15">
      <c r="A88" s="69"/>
      <c r="B88" s="70">
        <v>6171</v>
      </c>
      <c r="C88" s="70">
        <v>2132</v>
      </c>
      <c r="D88" s="70" t="s">
        <v>371</v>
      </c>
      <c r="E88" s="123">
        <v>87</v>
      </c>
      <c r="F88" s="68">
        <v>87</v>
      </c>
      <c r="G88" s="156">
        <v>87.1</v>
      </c>
      <c r="H88" s="49">
        <f t="shared" si="2"/>
        <v>100.11494252873563</v>
      </c>
    </row>
    <row r="89" spans="1:8" ht="15" hidden="1">
      <c r="A89" s="69"/>
      <c r="B89" s="70">
        <v>6171</v>
      </c>
      <c r="C89" s="70">
        <v>2212</v>
      </c>
      <c r="D89" s="70" t="s">
        <v>339</v>
      </c>
      <c r="E89" s="49"/>
      <c r="F89" s="68"/>
      <c r="G89" s="156">
        <v>0</v>
      </c>
      <c r="H89" s="49" t="e">
        <f t="shared" si="2"/>
        <v>#DIV/0!</v>
      </c>
    </row>
    <row r="90" spans="1:8" ht="15" hidden="1">
      <c r="A90" s="69"/>
      <c r="B90" s="70">
        <v>6171</v>
      </c>
      <c r="C90" s="70">
        <v>2133</v>
      </c>
      <c r="D90" s="70" t="s">
        <v>150</v>
      </c>
      <c r="E90" s="136"/>
      <c r="F90" s="135"/>
      <c r="G90" s="156">
        <v>0</v>
      </c>
      <c r="H90" s="49" t="e">
        <f t="shared" si="2"/>
        <v>#DIV/0!</v>
      </c>
    </row>
    <row r="91" spans="1:8" ht="15" hidden="1">
      <c r="A91" s="69"/>
      <c r="B91" s="70">
        <v>6171</v>
      </c>
      <c r="C91" s="70">
        <v>2310</v>
      </c>
      <c r="D91" s="70" t="s">
        <v>149</v>
      </c>
      <c r="E91" s="123"/>
      <c r="F91" s="68"/>
      <c r="G91" s="156">
        <v>0</v>
      </c>
      <c r="H91" s="49" t="e">
        <f t="shared" si="2"/>
        <v>#DIV/0!</v>
      </c>
    </row>
    <row r="92" spans="1:8" ht="15" hidden="1">
      <c r="A92" s="69"/>
      <c r="B92" s="70">
        <v>6171</v>
      </c>
      <c r="C92" s="70">
        <v>2322</v>
      </c>
      <c r="D92" s="70" t="s">
        <v>340</v>
      </c>
      <c r="E92" s="123"/>
      <c r="F92" s="68"/>
      <c r="G92" s="156">
        <v>0</v>
      </c>
      <c r="H92" s="49" t="e">
        <f t="shared" si="2"/>
        <v>#DIV/0!</v>
      </c>
    </row>
    <row r="93" spans="1:8" ht="15">
      <c r="A93" s="69"/>
      <c r="B93" s="70">
        <v>6171</v>
      </c>
      <c r="C93" s="70">
        <v>2324</v>
      </c>
      <c r="D93" s="70" t="s">
        <v>372</v>
      </c>
      <c r="E93" s="123">
        <v>0</v>
      </c>
      <c r="F93" s="68">
        <v>46.7</v>
      </c>
      <c r="G93" s="156">
        <v>372.8</v>
      </c>
      <c r="H93" s="49">
        <f t="shared" si="2"/>
        <v>798.28693790149896</v>
      </c>
    </row>
    <row r="94" spans="1:8" ht="15" hidden="1">
      <c r="A94" s="69"/>
      <c r="B94" s="70">
        <v>6171</v>
      </c>
      <c r="C94" s="70">
        <v>2329</v>
      </c>
      <c r="D94" s="70" t="s">
        <v>148</v>
      </c>
      <c r="E94" s="123"/>
      <c r="F94" s="68"/>
      <c r="G94" s="156">
        <v>0</v>
      </c>
      <c r="H94" s="49" t="e">
        <f t="shared" si="2"/>
        <v>#DIV/0!</v>
      </c>
    </row>
    <row r="95" spans="1:8" ht="15" hidden="1">
      <c r="A95" s="69"/>
      <c r="B95" s="70">
        <v>6409</v>
      </c>
      <c r="C95" s="70">
        <v>2328</v>
      </c>
      <c r="D95" s="70" t="s">
        <v>147</v>
      </c>
      <c r="E95" s="123"/>
      <c r="F95" s="68"/>
      <c r="G95" s="156">
        <v>0</v>
      </c>
      <c r="H95" s="49" t="e">
        <f t="shared" si="2"/>
        <v>#DIV/0!</v>
      </c>
    </row>
    <row r="96" spans="1:8" ht="15">
      <c r="A96" s="69"/>
      <c r="B96" s="70">
        <v>6330</v>
      </c>
      <c r="C96" s="70">
        <v>4132</v>
      </c>
      <c r="D96" s="70" t="s">
        <v>78</v>
      </c>
      <c r="E96" s="123">
        <v>0</v>
      </c>
      <c r="F96" s="68">
        <v>0</v>
      </c>
      <c r="G96" s="156">
        <v>47.3</v>
      </c>
      <c r="H96" s="49" t="e">
        <f t="shared" si="2"/>
        <v>#DIV/0!</v>
      </c>
    </row>
    <row r="97" spans="1:8" ht="15">
      <c r="A97" s="69"/>
      <c r="B97" s="70">
        <v>6409</v>
      </c>
      <c r="C97" s="70">
        <v>2328</v>
      </c>
      <c r="D97" s="70" t="s">
        <v>486</v>
      </c>
      <c r="E97" s="123">
        <v>0</v>
      </c>
      <c r="F97" s="68">
        <v>0</v>
      </c>
      <c r="G97" s="156">
        <v>1.1000000000000001</v>
      </c>
      <c r="H97" s="49" t="e">
        <f t="shared" si="2"/>
        <v>#DIV/0!</v>
      </c>
    </row>
    <row r="98" spans="1:8" ht="15.75" thickBot="1">
      <c r="A98" s="65"/>
      <c r="B98" s="66"/>
      <c r="C98" s="66"/>
      <c r="D98" s="66"/>
      <c r="E98" s="62"/>
      <c r="F98" s="64"/>
      <c r="G98" s="63"/>
      <c r="H98" s="62"/>
    </row>
    <row r="99" spans="1:8" s="51" customFormat="1" ht="21.75" customHeight="1" thickTop="1" thickBot="1">
      <c r="A99" s="155"/>
      <c r="B99" s="61"/>
      <c r="C99" s="61"/>
      <c r="D99" s="107" t="s">
        <v>146</v>
      </c>
      <c r="E99" s="57">
        <f>SUM(E57:E98)</f>
        <v>867</v>
      </c>
      <c r="F99" s="59">
        <f>SUM(F63:F98)</f>
        <v>12271.400000000001</v>
      </c>
      <c r="G99" s="58">
        <f>SUM(G56:G98)</f>
        <v>12523.899999999998</v>
      </c>
      <c r="H99" s="49">
        <f t="shared" si="2"/>
        <v>102.05762993627457</v>
      </c>
    </row>
    <row r="100" spans="1:8" ht="15" customHeight="1">
      <c r="A100" s="52"/>
      <c r="B100" s="52"/>
      <c r="C100" s="52"/>
      <c r="D100" s="56"/>
      <c r="E100" s="54"/>
      <c r="F100" s="54"/>
      <c r="G100" s="54"/>
      <c r="H100" s="54"/>
    </row>
    <row r="101" spans="1:8" ht="15" customHeight="1">
      <c r="A101" s="52"/>
      <c r="B101" s="52"/>
      <c r="C101" s="52"/>
      <c r="D101" s="56"/>
      <c r="E101" s="54"/>
      <c r="F101" s="54"/>
      <c r="G101" s="54"/>
      <c r="H101" s="54"/>
    </row>
    <row r="102" spans="1:8" ht="12.75" hidden="1" customHeight="1">
      <c r="A102" s="52"/>
      <c r="B102" s="52"/>
      <c r="C102" s="52"/>
      <c r="D102" s="56"/>
      <c r="E102" s="54"/>
      <c r="F102" s="54"/>
      <c r="G102" s="54"/>
      <c r="H102" s="54"/>
    </row>
    <row r="103" spans="1:8" ht="15" customHeight="1" thickBot="1">
      <c r="A103" s="52"/>
      <c r="B103" s="52"/>
      <c r="C103" s="52"/>
      <c r="D103" s="56"/>
      <c r="E103" s="54"/>
      <c r="F103" s="54"/>
      <c r="G103" s="54"/>
      <c r="H103" s="54"/>
    </row>
    <row r="104" spans="1:8" ht="15.75">
      <c r="A104" s="95" t="s">
        <v>57</v>
      </c>
      <c r="B104" s="95" t="s">
        <v>56</v>
      </c>
      <c r="C104" s="95" t="s">
        <v>55</v>
      </c>
      <c r="D104" s="94" t="s">
        <v>54</v>
      </c>
      <c r="E104" s="93" t="s">
        <v>53</v>
      </c>
      <c r="F104" s="93" t="s">
        <v>53</v>
      </c>
      <c r="G104" s="93" t="s">
        <v>7</v>
      </c>
      <c r="H104" s="93" t="s">
        <v>52</v>
      </c>
    </row>
    <row r="105" spans="1:8" ht="15.75" customHeight="1" thickBot="1">
      <c r="A105" s="92"/>
      <c r="B105" s="92"/>
      <c r="C105" s="92"/>
      <c r="D105" s="91"/>
      <c r="E105" s="89" t="s">
        <v>51</v>
      </c>
      <c r="F105" s="89" t="s">
        <v>50</v>
      </c>
      <c r="G105" s="90" t="s">
        <v>331</v>
      </c>
      <c r="H105" s="89" t="s">
        <v>10</v>
      </c>
    </row>
    <row r="106" spans="1:8" ht="16.5" customHeight="1" thickTop="1">
      <c r="A106" s="115">
        <v>50</v>
      </c>
      <c r="B106" s="115"/>
      <c r="C106" s="115"/>
      <c r="D106" s="114" t="s">
        <v>145</v>
      </c>
      <c r="E106" s="111"/>
      <c r="F106" s="113"/>
      <c r="G106" s="112"/>
      <c r="H106" s="111"/>
    </row>
    <row r="107" spans="1:8" ht="15" customHeight="1">
      <c r="A107" s="70"/>
      <c r="B107" s="70"/>
      <c r="C107" s="70"/>
      <c r="D107" s="126"/>
      <c r="E107" s="49"/>
      <c r="F107" s="68"/>
      <c r="G107" s="67"/>
      <c r="H107" s="49"/>
    </row>
    <row r="108" spans="1:8" ht="15">
      <c r="A108" s="70"/>
      <c r="B108" s="70"/>
      <c r="C108" s="70">
        <v>1361</v>
      </c>
      <c r="D108" s="70" t="s">
        <v>75</v>
      </c>
      <c r="E108" s="123">
        <v>5</v>
      </c>
      <c r="F108" s="68">
        <v>5</v>
      </c>
      <c r="G108" s="67">
        <v>0.2</v>
      </c>
      <c r="H108" s="49">
        <f t="shared" ref="H108:H163" si="3">(G108/F108)*100</f>
        <v>4</v>
      </c>
    </row>
    <row r="109" spans="1:8" ht="15" hidden="1">
      <c r="A109" s="70"/>
      <c r="B109" s="70"/>
      <c r="C109" s="70">
        <v>2451</v>
      </c>
      <c r="D109" s="70" t="s">
        <v>144</v>
      </c>
      <c r="E109" s="49"/>
      <c r="F109" s="68"/>
      <c r="G109" s="67">
        <v>0</v>
      </c>
      <c r="H109" s="49" t="e">
        <f t="shared" si="3"/>
        <v>#DIV/0!</v>
      </c>
    </row>
    <row r="110" spans="1:8" ht="15" hidden="1">
      <c r="A110" s="70">
        <v>13010</v>
      </c>
      <c r="B110" s="70"/>
      <c r="C110" s="70">
        <v>4116</v>
      </c>
      <c r="D110" s="70" t="s">
        <v>143</v>
      </c>
      <c r="E110" s="49"/>
      <c r="F110" s="68"/>
      <c r="G110" s="67">
        <v>0</v>
      </c>
      <c r="H110" s="49" t="e">
        <f t="shared" si="3"/>
        <v>#DIV/0!</v>
      </c>
    </row>
    <row r="111" spans="1:8" ht="15" hidden="1">
      <c r="A111" s="70">
        <v>434</v>
      </c>
      <c r="B111" s="70"/>
      <c r="C111" s="70">
        <v>4122</v>
      </c>
      <c r="D111" s="70" t="s">
        <v>142</v>
      </c>
      <c r="E111" s="49"/>
      <c r="F111" s="68"/>
      <c r="G111" s="67">
        <v>0</v>
      </c>
      <c r="H111" s="49" t="e">
        <f t="shared" si="3"/>
        <v>#DIV/0!</v>
      </c>
    </row>
    <row r="112" spans="1:8" ht="15" hidden="1">
      <c r="A112" s="70">
        <v>13305</v>
      </c>
      <c r="B112" s="70"/>
      <c r="C112" s="70">
        <v>4116</v>
      </c>
      <c r="D112" s="70" t="s">
        <v>141</v>
      </c>
      <c r="E112" s="49"/>
      <c r="F112" s="68"/>
      <c r="G112" s="67">
        <v>0</v>
      </c>
      <c r="H112" s="49" t="e">
        <f t="shared" si="3"/>
        <v>#DIV/0!</v>
      </c>
    </row>
    <row r="113" spans="1:8" ht="15">
      <c r="A113" s="69">
        <v>33063</v>
      </c>
      <c r="B113" s="70"/>
      <c r="C113" s="70">
        <v>4116</v>
      </c>
      <c r="D113" s="70" t="s">
        <v>341</v>
      </c>
      <c r="E113" s="123">
        <v>0</v>
      </c>
      <c r="F113" s="68">
        <v>5616.6</v>
      </c>
      <c r="G113" s="67">
        <v>5615.2</v>
      </c>
      <c r="H113" s="49">
        <f t="shared" si="3"/>
        <v>99.975073888117365</v>
      </c>
    </row>
    <row r="114" spans="1:8" ht="15">
      <c r="A114" s="69">
        <v>34070</v>
      </c>
      <c r="B114" s="70"/>
      <c r="C114" s="70">
        <v>4116</v>
      </c>
      <c r="D114" s="70" t="s">
        <v>456</v>
      </c>
      <c r="E114" s="123">
        <v>0</v>
      </c>
      <c r="F114" s="68">
        <v>15</v>
      </c>
      <c r="G114" s="67">
        <v>15</v>
      </c>
      <c r="H114" s="49">
        <f t="shared" si="3"/>
        <v>100</v>
      </c>
    </row>
    <row r="115" spans="1:8" ht="15" hidden="1">
      <c r="A115" s="70"/>
      <c r="B115" s="70"/>
      <c r="C115" s="70">
        <v>4116</v>
      </c>
      <c r="D115" s="70" t="s">
        <v>342</v>
      </c>
      <c r="E115" s="123"/>
      <c r="F115" s="68"/>
      <c r="G115" s="67">
        <v>0</v>
      </c>
      <c r="H115" s="49" t="e">
        <f t="shared" si="3"/>
        <v>#DIV/0!</v>
      </c>
    </row>
    <row r="116" spans="1:8" ht="15" hidden="1">
      <c r="A116" s="70"/>
      <c r="B116" s="70"/>
      <c r="C116" s="70">
        <v>4116</v>
      </c>
      <c r="D116" s="70" t="s">
        <v>342</v>
      </c>
      <c r="E116" s="123"/>
      <c r="F116" s="68"/>
      <c r="G116" s="67">
        <v>0</v>
      </c>
      <c r="H116" s="49" t="e">
        <f t="shared" si="3"/>
        <v>#DIV/0!</v>
      </c>
    </row>
    <row r="117" spans="1:8" ht="15" hidden="1">
      <c r="A117" s="70"/>
      <c r="B117" s="70"/>
      <c r="C117" s="70">
        <v>4116</v>
      </c>
      <c r="D117" s="70" t="s">
        <v>342</v>
      </c>
      <c r="E117" s="123"/>
      <c r="F117" s="68"/>
      <c r="G117" s="67">
        <v>0</v>
      </c>
      <c r="H117" s="49" t="e">
        <f t="shared" si="3"/>
        <v>#DIV/0!</v>
      </c>
    </row>
    <row r="118" spans="1:8" ht="15" hidden="1">
      <c r="A118" s="69"/>
      <c r="B118" s="70"/>
      <c r="C118" s="70">
        <v>4116</v>
      </c>
      <c r="D118" s="70" t="s">
        <v>342</v>
      </c>
      <c r="E118" s="123"/>
      <c r="F118" s="68"/>
      <c r="G118" s="67">
        <v>0</v>
      </c>
      <c r="H118" s="49" t="e">
        <f t="shared" si="3"/>
        <v>#DIV/0!</v>
      </c>
    </row>
    <row r="119" spans="1:8" ht="15" hidden="1">
      <c r="A119" s="70"/>
      <c r="B119" s="70"/>
      <c r="C119" s="70">
        <v>4116</v>
      </c>
      <c r="D119" s="70" t="s">
        <v>343</v>
      </c>
      <c r="E119" s="49"/>
      <c r="F119" s="68"/>
      <c r="G119" s="67">
        <v>0</v>
      </c>
      <c r="H119" s="49" t="e">
        <f t="shared" si="3"/>
        <v>#DIV/0!</v>
      </c>
    </row>
    <row r="120" spans="1:8" ht="15">
      <c r="A120" s="70"/>
      <c r="B120" s="70"/>
      <c r="C120" s="70">
        <v>4121</v>
      </c>
      <c r="D120" s="70" t="s">
        <v>344</v>
      </c>
      <c r="E120" s="49">
        <v>34</v>
      </c>
      <c r="F120" s="68">
        <v>34</v>
      </c>
      <c r="G120" s="67">
        <v>1769.7</v>
      </c>
      <c r="H120" s="49">
        <f t="shared" si="3"/>
        <v>5205</v>
      </c>
    </row>
    <row r="121" spans="1:8" ht="15">
      <c r="A121" s="69">
        <v>341</v>
      </c>
      <c r="B121" s="70"/>
      <c r="C121" s="70">
        <v>4122</v>
      </c>
      <c r="D121" s="70" t="s">
        <v>473</v>
      </c>
      <c r="E121" s="123">
        <v>0</v>
      </c>
      <c r="F121" s="68">
        <v>250</v>
      </c>
      <c r="G121" s="67">
        <v>250</v>
      </c>
      <c r="H121" s="49">
        <f t="shared" si="3"/>
        <v>100</v>
      </c>
    </row>
    <row r="122" spans="1:8" ht="15">
      <c r="A122" s="70">
        <v>431</v>
      </c>
      <c r="B122" s="70"/>
      <c r="C122" s="70">
        <v>4122</v>
      </c>
      <c r="D122" s="70" t="s">
        <v>441</v>
      </c>
      <c r="E122" s="123">
        <v>0</v>
      </c>
      <c r="F122" s="68">
        <v>28.1</v>
      </c>
      <c r="G122" s="67">
        <v>0</v>
      </c>
      <c r="H122" s="49">
        <f t="shared" si="3"/>
        <v>0</v>
      </c>
    </row>
    <row r="123" spans="1:8" ht="15">
      <c r="A123" s="70">
        <v>435</v>
      </c>
      <c r="B123" s="70"/>
      <c r="C123" s="70">
        <v>4122</v>
      </c>
      <c r="D123" s="70" t="s">
        <v>442</v>
      </c>
      <c r="E123" s="123">
        <v>0</v>
      </c>
      <c r="F123" s="68">
        <v>1882.6</v>
      </c>
      <c r="G123" s="67">
        <v>1882.6</v>
      </c>
      <c r="H123" s="49">
        <f t="shared" si="3"/>
        <v>100</v>
      </c>
    </row>
    <row r="124" spans="1:8" ht="15">
      <c r="A124" s="70">
        <v>214</v>
      </c>
      <c r="B124" s="70"/>
      <c r="C124" s="70">
        <v>4122</v>
      </c>
      <c r="D124" s="70" t="s">
        <v>466</v>
      </c>
      <c r="E124" s="123">
        <v>0</v>
      </c>
      <c r="F124" s="68">
        <v>50</v>
      </c>
      <c r="G124" s="67">
        <v>50</v>
      </c>
      <c r="H124" s="49">
        <f t="shared" si="3"/>
        <v>100</v>
      </c>
    </row>
    <row r="125" spans="1:8" ht="15">
      <c r="A125" s="70">
        <v>331</v>
      </c>
      <c r="B125" s="70"/>
      <c r="C125" s="70">
        <v>4122</v>
      </c>
      <c r="D125" s="70" t="s">
        <v>467</v>
      </c>
      <c r="E125" s="123">
        <v>0</v>
      </c>
      <c r="F125" s="68">
        <v>1094</v>
      </c>
      <c r="G125" s="67">
        <v>1043.8</v>
      </c>
      <c r="H125" s="49">
        <f t="shared" si="3"/>
        <v>95.41133455210236</v>
      </c>
    </row>
    <row r="126" spans="1:8" ht="15">
      <c r="A126" s="69">
        <v>13305</v>
      </c>
      <c r="B126" s="70"/>
      <c r="C126" s="70">
        <v>4122</v>
      </c>
      <c r="D126" s="70" t="s">
        <v>445</v>
      </c>
      <c r="E126" s="123">
        <v>0</v>
      </c>
      <c r="F126" s="68">
        <v>29337</v>
      </c>
      <c r="G126" s="67">
        <v>28696.799999999999</v>
      </c>
      <c r="H126" s="49">
        <f t="shared" si="3"/>
        <v>97.817772778402698</v>
      </c>
    </row>
    <row r="127" spans="1:8" ht="15">
      <c r="A127" s="70">
        <v>13014</v>
      </c>
      <c r="B127" s="70"/>
      <c r="C127" s="70">
        <v>4122</v>
      </c>
      <c r="D127" s="70" t="s">
        <v>345</v>
      </c>
      <c r="E127" s="123">
        <v>0</v>
      </c>
      <c r="F127" s="68">
        <v>237.3</v>
      </c>
      <c r="G127" s="67">
        <v>156.30000000000001</v>
      </c>
      <c r="H127" s="49">
        <f t="shared" si="3"/>
        <v>65.865992414664987</v>
      </c>
    </row>
    <row r="128" spans="1:8" ht="15" hidden="1">
      <c r="A128" s="70"/>
      <c r="B128" s="70"/>
      <c r="C128" s="70">
        <v>4122</v>
      </c>
      <c r="D128" s="70" t="s">
        <v>348</v>
      </c>
      <c r="E128" s="49"/>
      <c r="F128" s="68"/>
      <c r="G128" s="67">
        <v>0</v>
      </c>
      <c r="H128" s="49" t="e">
        <f t="shared" si="3"/>
        <v>#DIV/0!</v>
      </c>
    </row>
    <row r="129" spans="1:8" ht="15" hidden="1">
      <c r="A129" s="70"/>
      <c r="B129" s="70"/>
      <c r="C129" s="70">
        <v>4122</v>
      </c>
      <c r="D129" s="70" t="s">
        <v>347</v>
      </c>
      <c r="E129" s="123"/>
      <c r="F129" s="68"/>
      <c r="G129" s="67">
        <v>0</v>
      </c>
      <c r="H129" s="49" t="e">
        <f t="shared" si="3"/>
        <v>#DIV/0!</v>
      </c>
    </row>
    <row r="130" spans="1:8" ht="15" hidden="1">
      <c r="A130" s="69"/>
      <c r="B130" s="70"/>
      <c r="C130" s="70">
        <v>4122</v>
      </c>
      <c r="D130" s="70" t="s">
        <v>346</v>
      </c>
      <c r="E130" s="123"/>
      <c r="F130" s="68"/>
      <c r="G130" s="67">
        <v>0</v>
      </c>
      <c r="H130" s="49" t="e">
        <f t="shared" si="3"/>
        <v>#DIV/0!</v>
      </c>
    </row>
    <row r="131" spans="1:8" ht="15" hidden="1">
      <c r="A131" s="70"/>
      <c r="B131" s="70"/>
      <c r="C131" s="70">
        <v>4122</v>
      </c>
      <c r="D131" s="70" t="s">
        <v>347</v>
      </c>
      <c r="E131" s="123"/>
      <c r="F131" s="68"/>
      <c r="G131" s="67">
        <v>0</v>
      </c>
      <c r="H131" s="49" t="e">
        <f t="shared" si="3"/>
        <v>#DIV/0!</v>
      </c>
    </row>
    <row r="132" spans="1:8" ht="15">
      <c r="A132" s="69">
        <v>33500</v>
      </c>
      <c r="B132" s="70"/>
      <c r="C132" s="70">
        <v>4216</v>
      </c>
      <c r="D132" s="70" t="s">
        <v>478</v>
      </c>
      <c r="E132" s="123">
        <v>0</v>
      </c>
      <c r="F132" s="68">
        <v>116</v>
      </c>
      <c r="G132" s="67">
        <v>116</v>
      </c>
      <c r="H132" s="49">
        <f t="shared" si="3"/>
        <v>100</v>
      </c>
    </row>
    <row r="133" spans="1:8" ht="15" hidden="1">
      <c r="A133" s="69"/>
      <c r="B133" s="70"/>
      <c r="C133" s="70"/>
      <c r="D133" s="70"/>
      <c r="E133" s="123">
        <v>0</v>
      </c>
      <c r="F133" s="68"/>
      <c r="G133" s="67">
        <v>0</v>
      </c>
      <c r="H133" s="49" t="e">
        <f t="shared" si="3"/>
        <v>#DIV/0!</v>
      </c>
    </row>
    <row r="134" spans="1:8" ht="15">
      <c r="A134" s="69"/>
      <c r="B134" s="70">
        <v>2143</v>
      </c>
      <c r="C134" s="70">
        <v>2324</v>
      </c>
      <c r="D134" s="70" t="s">
        <v>175</v>
      </c>
      <c r="E134" s="123">
        <v>0</v>
      </c>
      <c r="F134" s="68">
        <v>0</v>
      </c>
      <c r="G134" s="67">
        <v>5</v>
      </c>
      <c r="H134" s="49" t="e">
        <f t="shared" si="3"/>
        <v>#DIV/0!</v>
      </c>
    </row>
    <row r="135" spans="1:8" ht="15">
      <c r="A135" s="70"/>
      <c r="B135" s="70">
        <v>3111</v>
      </c>
      <c r="C135" s="70">
        <v>2122</v>
      </c>
      <c r="D135" s="70" t="s">
        <v>479</v>
      </c>
      <c r="E135" s="123">
        <v>0</v>
      </c>
      <c r="F135" s="68">
        <v>190</v>
      </c>
      <c r="G135" s="67">
        <v>190</v>
      </c>
      <c r="H135" s="49">
        <f t="shared" si="3"/>
        <v>100</v>
      </c>
    </row>
    <row r="136" spans="1:8" ht="18" customHeight="1">
      <c r="A136" s="70"/>
      <c r="B136" s="70">
        <v>3113</v>
      </c>
      <c r="C136" s="70">
        <v>2119</v>
      </c>
      <c r="D136" s="70" t="s">
        <v>140</v>
      </c>
      <c r="E136" s="123">
        <v>138</v>
      </c>
      <c r="F136" s="68">
        <v>138</v>
      </c>
      <c r="G136" s="67">
        <v>138.19999999999999</v>
      </c>
      <c r="H136" s="49">
        <f t="shared" si="3"/>
        <v>100.14492753623188</v>
      </c>
    </row>
    <row r="137" spans="1:8" ht="18.600000000000001" hidden="1" customHeight="1">
      <c r="A137" s="70"/>
      <c r="B137" s="70">
        <v>3113</v>
      </c>
      <c r="C137" s="70">
        <v>2122</v>
      </c>
      <c r="D137" s="70" t="s">
        <v>349</v>
      </c>
      <c r="E137" s="123"/>
      <c r="F137" s="68"/>
      <c r="G137" s="67">
        <v>0</v>
      </c>
      <c r="H137" s="49" t="e">
        <f t="shared" si="3"/>
        <v>#DIV/0!</v>
      </c>
    </row>
    <row r="138" spans="1:8" ht="18" customHeight="1">
      <c r="A138" s="70">
        <v>4209</v>
      </c>
      <c r="B138" s="70">
        <v>3113</v>
      </c>
      <c r="C138" s="70">
        <v>2229</v>
      </c>
      <c r="D138" s="70" t="s">
        <v>487</v>
      </c>
      <c r="E138" s="123">
        <v>0</v>
      </c>
      <c r="F138" s="68">
        <v>362.1</v>
      </c>
      <c r="G138" s="67">
        <v>362.1</v>
      </c>
      <c r="H138" s="49">
        <f t="shared" si="3"/>
        <v>100</v>
      </c>
    </row>
    <row r="139" spans="1:8" ht="15">
      <c r="A139" s="70"/>
      <c r="B139" s="70">
        <v>3313</v>
      </c>
      <c r="C139" s="70">
        <v>2132</v>
      </c>
      <c r="D139" s="70" t="s">
        <v>139</v>
      </c>
      <c r="E139" s="123">
        <v>332</v>
      </c>
      <c r="F139" s="68">
        <v>332</v>
      </c>
      <c r="G139" s="67">
        <v>280.7</v>
      </c>
      <c r="H139" s="49">
        <f t="shared" si="3"/>
        <v>84.548192771084331</v>
      </c>
    </row>
    <row r="140" spans="1:8" ht="15">
      <c r="A140" s="70"/>
      <c r="B140" s="70">
        <v>3313</v>
      </c>
      <c r="C140" s="70">
        <v>2133</v>
      </c>
      <c r="D140" s="70" t="s">
        <v>138</v>
      </c>
      <c r="E140" s="123">
        <v>18</v>
      </c>
      <c r="F140" s="68">
        <v>18</v>
      </c>
      <c r="G140" s="67">
        <v>15.3</v>
      </c>
      <c r="H140" s="49">
        <f t="shared" si="3"/>
        <v>85.000000000000014</v>
      </c>
    </row>
    <row r="141" spans="1:8" ht="15" hidden="1" customHeight="1">
      <c r="A141" s="70"/>
      <c r="B141" s="70">
        <v>3399</v>
      </c>
      <c r="C141" s="70">
        <v>2133</v>
      </c>
      <c r="D141" s="70" t="s">
        <v>137</v>
      </c>
      <c r="E141" s="123"/>
      <c r="F141" s="68"/>
      <c r="G141" s="67">
        <v>0</v>
      </c>
      <c r="H141" s="49" t="e">
        <f t="shared" si="3"/>
        <v>#DIV/0!</v>
      </c>
    </row>
    <row r="142" spans="1:8" ht="15" hidden="1" customHeight="1">
      <c r="A142" s="70"/>
      <c r="B142" s="70">
        <v>3399</v>
      </c>
      <c r="C142" s="70">
        <v>2324</v>
      </c>
      <c r="D142" s="70" t="s">
        <v>136</v>
      </c>
      <c r="E142" s="123"/>
      <c r="F142" s="68"/>
      <c r="G142" s="67">
        <v>0</v>
      </c>
      <c r="H142" s="49" t="e">
        <f t="shared" si="3"/>
        <v>#DIV/0!</v>
      </c>
    </row>
    <row r="143" spans="1:8" ht="15">
      <c r="A143" s="70"/>
      <c r="B143" s="70">
        <v>3412</v>
      </c>
      <c r="C143" s="70">
        <v>2324</v>
      </c>
      <c r="D143" s="70" t="s">
        <v>351</v>
      </c>
      <c r="E143" s="123">
        <v>0</v>
      </c>
      <c r="F143" s="68">
        <v>0</v>
      </c>
      <c r="G143" s="67">
        <v>0.5</v>
      </c>
      <c r="H143" s="49" t="e">
        <f t="shared" si="3"/>
        <v>#DIV/0!</v>
      </c>
    </row>
    <row r="144" spans="1:8" ht="15">
      <c r="A144" s="70"/>
      <c r="B144" s="70">
        <v>3412</v>
      </c>
      <c r="C144" s="70">
        <v>3113</v>
      </c>
      <c r="D144" s="70" t="s">
        <v>488</v>
      </c>
      <c r="E144" s="123">
        <v>0</v>
      </c>
      <c r="F144" s="68">
        <v>708</v>
      </c>
      <c r="G144" s="67">
        <v>708</v>
      </c>
      <c r="H144" s="49">
        <f t="shared" si="3"/>
        <v>100</v>
      </c>
    </row>
    <row r="145" spans="1:8" ht="15" customHeight="1">
      <c r="A145" s="70"/>
      <c r="B145" s="70">
        <v>3599</v>
      </c>
      <c r="C145" s="70">
        <v>2324</v>
      </c>
      <c r="D145" s="70" t="s">
        <v>350</v>
      </c>
      <c r="E145" s="49">
        <v>5</v>
      </c>
      <c r="F145" s="68">
        <v>5</v>
      </c>
      <c r="G145" s="67">
        <v>2.4</v>
      </c>
      <c r="H145" s="49">
        <f t="shared" si="3"/>
        <v>48</v>
      </c>
    </row>
    <row r="146" spans="1:8" ht="15" customHeight="1">
      <c r="A146" s="70"/>
      <c r="B146" s="70">
        <v>3612</v>
      </c>
      <c r="C146" s="70">
        <v>2132</v>
      </c>
      <c r="D146" s="70" t="s">
        <v>483</v>
      </c>
      <c r="E146" s="49">
        <v>0</v>
      </c>
      <c r="F146" s="68">
        <v>0</v>
      </c>
      <c r="G146" s="67">
        <v>734.9</v>
      </c>
      <c r="H146" s="49" t="e">
        <f t="shared" si="3"/>
        <v>#DIV/0!</v>
      </c>
    </row>
    <row r="147" spans="1:8" ht="15" customHeight="1">
      <c r="A147" s="70"/>
      <c r="B147" s="70">
        <v>4171</v>
      </c>
      <c r="C147" s="70">
        <v>2229</v>
      </c>
      <c r="D147" s="70" t="s">
        <v>135</v>
      </c>
      <c r="E147" s="49">
        <v>6</v>
      </c>
      <c r="F147" s="68">
        <v>6</v>
      </c>
      <c r="G147" s="67">
        <v>4.5999999999999996</v>
      </c>
      <c r="H147" s="49">
        <f t="shared" si="3"/>
        <v>76.666666666666657</v>
      </c>
    </row>
    <row r="148" spans="1:8" ht="15" hidden="1" customHeight="1">
      <c r="A148" s="70"/>
      <c r="B148" s="70">
        <v>4179</v>
      </c>
      <c r="C148" s="70">
        <v>2229</v>
      </c>
      <c r="D148" s="70" t="s">
        <v>134</v>
      </c>
      <c r="E148" s="49"/>
      <c r="F148" s="68"/>
      <c r="G148" s="67">
        <v>0</v>
      </c>
      <c r="H148" s="49" t="e">
        <f t="shared" si="3"/>
        <v>#DIV/0!</v>
      </c>
    </row>
    <row r="149" spans="1:8" ht="15" hidden="1">
      <c r="A149" s="70"/>
      <c r="B149" s="70">
        <v>4195</v>
      </c>
      <c r="C149" s="70">
        <v>2229</v>
      </c>
      <c r="D149" s="70" t="s">
        <v>133</v>
      </c>
      <c r="E149" s="49"/>
      <c r="F149" s="68"/>
      <c r="G149" s="67">
        <v>0</v>
      </c>
      <c r="H149" s="49" t="e">
        <f t="shared" si="3"/>
        <v>#DIV/0!</v>
      </c>
    </row>
    <row r="150" spans="1:8" ht="15" hidden="1">
      <c r="A150" s="70"/>
      <c r="B150" s="70">
        <v>4329</v>
      </c>
      <c r="C150" s="70">
        <v>2229</v>
      </c>
      <c r="D150" s="70" t="s">
        <v>132</v>
      </c>
      <c r="E150" s="49"/>
      <c r="F150" s="68"/>
      <c r="G150" s="67">
        <v>0</v>
      </c>
      <c r="H150" s="49" t="e">
        <f t="shared" si="3"/>
        <v>#DIV/0!</v>
      </c>
    </row>
    <row r="151" spans="1:8" ht="15" hidden="1">
      <c r="A151" s="70"/>
      <c r="B151" s="70">
        <v>4329</v>
      </c>
      <c r="C151" s="70">
        <v>2324</v>
      </c>
      <c r="D151" s="70" t="s">
        <v>131</v>
      </c>
      <c r="E151" s="49">
        <v>0</v>
      </c>
      <c r="F151" s="68">
        <v>0</v>
      </c>
      <c r="G151" s="67">
        <v>0</v>
      </c>
      <c r="H151" s="49" t="e">
        <f t="shared" si="3"/>
        <v>#DIV/0!</v>
      </c>
    </row>
    <row r="152" spans="1:8" ht="15" hidden="1">
      <c r="A152" s="70"/>
      <c r="B152" s="70">
        <v>4342</v>
      </c>
      <c r="C152" s="70">
        <v>2324</v>
      </c>
      <c r="D152" s="70" t="s">
        <v>130</v>
      </c>
      <c r="E152" s="49"/>
      <c r="F152" s="68"/>
      <c r="G152" s="67">
        <v>0</v>
      </c>
      <c r="H152" s="49" t="e">
        <f t="shared" si="3"/>
        <v>#DIV/0!</v>
      </c>
    </row>
    <row r="153" spans="1:8" ht="15" hidden="1">
      <c r="A153" s="70"/>
      <c r="B153" s="70">
        <v>4349</v>
      </c>
      <c r="C153" s="70">
        <v>2229</v>
      </c>
      <c r="D153" s="70" t="s">
        <v>129</v>
      </c>
      <c r="E153" s="49"/>
      <c r="F153" s="68"/>
      <c r="G153" s="67">
        <v>0</v>
      </c>
      <c r="H153" s="49" t="e">
        <f t="shared" si="3"/>
        <v>#DIV/0!</v>
      </c>
    </row>
    <row r="154" spans="1:8" ht="15" hidden="1">
      <c r="A154" s="70"/>
      <c r="B154" s="70">
        <v>4399</v>
      </c>
      <c r="C154" s="70">
        <v>2111</v>
      </c>
      <c r="D154" s="70" t="s">
        <v>128</v>
      </c>
      <c r="E154" s="49"/>
      <c r="F154" s="68"/>
      <c r="G154" s="67">
        <v>0</v>
      </c>
      <c r="H154" s="49" t="e">
        <f t="shared" si="3"/>
        <v>#DIV/0!</v>
      </c>
    </row>
    <row r="155" spans="1:8" ht="15" hidden="1">
      <c r="A155" s="70"/>
      <c r="B155" s="70">
        <v>6171</v>
      </c>
      <c r="C155" s="70">
        <v>2111</v>
      </c>
      <c r="D155" s="70" t="s">
        <v>127</v>
      </c>
      <c r="E155" s="49"/>
      <c r="F155" s="68"/>
      <c r="G155" s="67">
        <v>0</v>
      </c>
      <c r="H155" s="49" t="e">
        <f t="shared" si="3"/>
        <v>#DIV/0!</v>
      </c>
    </row>
    <row r="156" spans="1:8" ht="15" hidden="1">
      <c r="A156" s="69"/>
      <c r="B156" s="70">
        <v>4357</v>
      </c>
      <c r="C156" s="70">
        <v>2122</v>
      </c>
      <c r="D156" s="70" t="s">
        <v>126</v>
      </c>
      <c r="E156" s="123"/>
      <c r="F156" s="68"/>
      <c r="G156" s="67">
        <v>0</v>
      </c>
      <c r="H156" s="49" t="e">
        <f t="shared" si="3"/>
        <v>#DIV/0!</v>
      </c>
    </row>
    <row r="157" spans="1:8" ht="15">
      <c r="A157" s="70"/>
      <c r="B157" s="70">
        <v>4379</v>
      </c>
      <c r="C157" s="70">
        <v>2212</v>
      </c>
      <c r="D157" s="70" t="s">
        <v>124</v>
      </c>
      <c r="E157" s="49">
        <v>10</v>
      </c>
      <c r="F157" s="68">
        <v>10</v>
      </c>
      <c r="G157" s="67">
        <v>7.3</v>
      </c>
      <c r="H157" s="49">
        <f t="shared" si="3"/>
        <v>73</v>
      </c>
    </row>
    <row r="158" spans="1:8" ht="15" hidden="1">
      <c r="A158" s="122"/>
      <c r="B158" s="122">
        <v>4399</v>
      </c>
      <c r="C158" s="122">
        <v>2324</v>
      </c>
      <c r="D158" s="122" t="s">
        <v>125</v>
      </c>
      <c r="E158" s="71"/>
      <c r="F158" s="79"/>
      <c r="G158" s="67">
        <v>0</v>
      </c>
      <c r="H158" s="49" t="e">
        <f t="shared" si="3"/>
        <v>#DIV/0!</v>
      </c>
    </row>
    <row r="159" spans="1:8" ht="15" hidden="1">
      <c r="A159" s="70"/>
      <c r="B159" s="70">
        <v>6171</v>
      </c>
      <c r="C159" s="70">
        <v>2212</v>
      </c>
      <c r="D159" s="70" t="s">
        <v>124</v>
      </c>
      <c r="E159" s="49"/>
      <c r="F159" s="68"/>
      <c r="G159" s="67">
        <v>0</v>
      </c>
      <c r="H159" s="49" t="e">
        <f t="shared" si="3"/>
        <v>#DIV/0!</v>
      </c>
    </row>
    <row r="160" spans="1:8" ht="15">
      <c r="A160" s="122"/>
      <c r="B160" s="70">
        <v>6171</v>
      </c>
      <c r="C160" s="70">
        <v>2324</v>
      </c>
      <c r="D160" s="70" t="s">
        <v>370</v>
      </c>
      <c r="E160" s="49">
        <v>5</v>
      </c>
      <c r="F160" s="68">
        <v>5</v>
      </c>
      <c r="G160" s="67">
        <v>7</v>
      </c>
      <c r="H160" s="49">
        <f t="shared" si="3"/>
        <v>140</v>
      </c>
    </row>
    <row r="161" spans="1:8" ht="15">
      <c r="A161" s="122"/>
      <c r="B161" s="70">
        <v>6402</v>
      </c>
      <c r="C161" s="70">
        <v>2229</v>
      </c>
      <c r="D161" s="70" t="s">
        <v>123</v>
      </c>
      <c r="E161" s="49">
        <v>0</v>
      </c>
      <c r="F161" s="68">
        <v>0</v>
      </c>
      <c r="G161" s="67">
        <v>207</v>
      </c>
      <c r="H161" s="49" t="e">
        <f t="shared" si="3"/>
        <v>#DIV/0!</v>
      </c>
    </row>
    <row r="162" spans="1:8" ht="15">
      <c r="A162" s="122"/>
      <c r="B162" s="70">
        <v>6409</v>
      </c>
      <c r="C162" s="70">
        <v>2328</v>
      </c>
      <c r="D162" s="70" t="s">
        <v>486</v>
      </c>
      <c r="E162" s="49">
        <v>0</v>
      </c>
      <c r="F162" s="68">
        <v>0</v>
      </c>
      <c r="G162" s="67">
        <v>0.5</v>
      </c>
      <c r="H162" s="49" t="e">
        <f t="shared" si="3"/>
        <v>#DIV/0!</v>
      </c>
    </row>
    <row r="163" spans="1:8" ht="15">
      <c r="A163" s="122"/>
      <c r="B163" s="70">
        <v>6409</v>
      </c>
      <c r="C163" s="70">
        <v>2329</v>
      </c>
      <c r="D163" s="70" t="s">
        <v>65</v>
      </c>
      <c r="E163" s="49">
        <v>0</v>
      </c>
      <c r="F163" s="68">
        <v>126.6</v>
      </c>
      <c r="G163" s="67">
        <v>0</v>
      </c>
      <c r="H163" s="49">
        <f t="shared" si="3"/>
        <v>0</v>
      </c>
    </row>
    <row r="164" spans="1:8" ht="15" customHeight="1" thickBot="1">
      <c r="A164" s="66"/>
      <c r="B164" s="66"/>
      <c r="C164" s="66"/>
      <c r="D164" s="66"/>
      <c r="E164" s="62"/>
      <c r="F164" s="64"/>
      <c r="G164" s="63"/>
      <c r="H164" s="49"/>
    </row>
    <row r="165" spans="1:8" s="51" customFormat="1" ht="21.75" customHeight="1" thickTop="1" thickBot="1">
      <c r="A165" s="61"/>
      <c r="B165" s="61"/>
      <c r="C165" s="61"/>
      <c r="D165" s="107" t="s">
        <v>122</v>
      </c>
      <c r="E165" s="57">
        <f>SUM(E107:E164)</f>
        <v>553</v>
      </c>
      <c r="F165" s="59">
        <f>SUM(F107:F164)</f>
        <v>40566.300000000003</v>
      </c>
      <c r="G165" s="58">
        <f t="shared" ref="G165" si="4">SUM(G107:G164)</f>
        <v>42259.1</v>
      </c>
      <c r="H165" s="49">
        <f t="shared" ref="H165" si="5">(G165/F165)*100</f>
        <v>104.17292185878424</v>
      </c>
    </row>
    <row r="166" spans="1:8" ht="15" customHeight="1">
      <c r="A166" s="52"/>
      <c r="B166" s="51"/>
      <c r="C166" s="52"/>
      <c r="D166" s="154"/>
      <c r="E166" s="54"/>
      <c r="F166" s="54"/>
      <c r="G166" s="116"/>
      <c r="H166" s="116"/>
    </row>
    <row r="167" spans="1:8" ht="14.25" customHeight="1">
      <c r="A167" s="51"/>
      <c r="B167" s="51"/>
      <c r="C167" s="51"/>
      <c r="D167" s="51"/>
      <c r="E167" s="50"/>
      <c r="F167" s="50"/>
      <c r="G167" s="50"/>
      <c r="H167" s="50"/>
    </row>
    <row r="168" spans="1:8" ht="14.25" customHeight="1" thickBot="1">
      <c r="A168" s="51"/>
      <c r="B168" s="51"/>
      <c r="C168" s="51"/>
      <c r="D168" s="51"/>
      <c r="E168" s="50"/>
      <c r="F168" s="50"/>
      <c r="G168" s="50"/>
      <c r="H168" s="50"/>
    </row>
    <row r="169" spans="1:8" ht="13.5" hidden="1" customHeight="1">
      <c r="A169" s="51"/>
      <c r="B169" s="51"/>
      <c r="C169" s="51"/>
      <c r="D169" s="51"/>
      <c r="E169" s="50"/>
      <c r="F169" s="50"/>
      <c r="G169" s="50"/>
      <c r="H169" s="50"/>
    </row>
    <row r="170" spans="1:8" ht="13.5" hidden="1" customHeight="1">
      <c r="A170" s="51"/>
      <c r="B170" s="51"/>
      <c r="C170" s="51"/>
      <c r="D170" s="51"/>
      <c r="E170" s="50"/>
      <c r="F170" s="50"/>
      <c r="G170" s="50"/>
      <c r="H170" s="50"/>
    </row>
    <row r="171" spans="1:8" ht="13.5" hidden="1" customHeight="1" thickBot="1">
      <c r="A171" s="51"/>
      <c r="B171" s="51"/>
      <c r="C171" s="51"/>
      <c r="D171" s="51"/>
      <c r="E171" s="50"/>
      <c r="F171" s="50"/>
      <c r="G171" s="50"/>
      <c r="H171" s="50"/>
    </row>
    <row r="172" spans="1:8" ht="15.75">
      <c r="A172" s="95" t="s">
        <v>57</v>
      </c>
      <c r="B172" s="95" t="s">
        <v>56</v>
      </c>
      <c r="C172" s="95" t="s">
        <v>55</v>
      </c>
      <c r="D172" s="94" t="s">
        <v>54</v>
      </c>
      <c r="E172" s="93" t="s">
        <v>53</v>
      </c>
      <c r="F172" s="93" t="s">
        <v>53</v>
      </c>
      <c r="G172" s="93" t="s">
        <v>7</v>
      </c>
      <c r="H172" s="93" t="s">
        <v>52</v>
      </c>
    </row>
    <row r="173" spans="1:8" ht="15.75" customHeight="1" thickBot="1">
      <c r="A173" s="92"/>
      <c r="B173" s="92"/>
      <c r="C173" s="92"/>
      <c r="D173" s="91"/>
      <c r="E173" s="89" t="s">
        <v>51</v>
      </c>
      <c r="F173" s="89" t="s">
        <v>50</v>
      </c>
      <c r="G173" s="90" t="s">
        <v>331</v>
      </c>
      <c r="H173" s="89" t="s">
        <v>10</v>
      </c>
    </row>
    <row r="174" spans="1:8" ht="15.75" customHeight="1" thickTop="1">
      <c r="A174" s="115">
        <v>60</v>
      </c>
      <c r="B174" s="115"/>
      <c r="C174" s="115"/>
      <c r="D174" s="114" t="s">
        <v>121</v>
      </c>
      <c r="E174" s="111"/>
      <c r="F174" s="113"/>
      <c r="G174" s="112"/>
      <c r="H174" s="111"/>
    </row>
    <row r="175" spans="1:8" ht="14.25" customHeight="1">
      <c r="A175" s="126"/>
      <c r="B175" s="126"/>
      <c r="C175" s="126"/>
      <c r="D175" s="126"/>
      <c r="E175" s="49"/>
      <c r="F175" s="68"/>
      <c r="G175" s="67"/>
      <c r="H175" s="49"/>
    </row>
    <row r="176" spans="1:8" ht="15" hidden="1">
      <c r="A176" s="70"/>
      <c r="B176" s="70"/>
      <c r="C176" s="70">
        <v>1332</v>
      </c>
      <c r="D176" s="70" t="s">
        <v>120</v>
      </c>
      <c r="E176" s="49"/>
      <c r="F176" s="68"/>
      <c r="G176" s="67"/>
      <c r="H176" s="49" t="e">
        <f>(G176/F176)*100</f>
        <v>#DIV/0!</v>
      </c>
    </row>
    <row r="177" spans="1:8" ht="15">
      <c r="A177" s="70"/>
      <c r="B177" s="70"/>
      <c r="C177" s="70">
        <v>1333</v>
      </c>
      <c r="D177" s="70" t="s">
        <v>119</v>
      </c>
      <c r="E177" s="49">
        <v>600</v>
      </c>
      <c r="F177" s="68">
        <v>600</v>
      </c>
      <c r="G177" s="67">
        <v>673.4</v>
      </c>
      <c r="H177" s="49">
        <f t="shared" ref="H177:H195" si="6">(G177/F177)*100</f>
        <v>112.23333333333333</v>
      </c>
    </row>
    <row r="178" spans="1:8" ht="15">
      <c r="A178" s="70"/>
      <c r="B178" s="70"/>
      <c r="C178" s="70">
        <v>1334</v>
      </c>
      <c r="D178" s="70" t="s">
        <v>118</v>
      </c>
      <c r="E178" s="49">
        <v>200</v>
      </c>
      <c r="F178" s="68">
        <v>200</v>
      </c>
      <c r="G178" s="67">
        <v>1542.5</v>
      </c>
      <c r="H178" s="49">
        <f t="shared" si="6"/>
        <v>771.25</v>
      </c>
    </row>
    <row r="179" spans="1:8" ht="15">
      <c r="A179" s="70"/>
      <c r="B179" s="70"/>
      <c r="C179" s="70">
        <v>1335</v>
      </c>
      <c r="D179" s="70" t="s">
        <v>117</v>
      </c>
      <c r="E179" s="49">
        <v>25</v>
      </c>
      <c r="F179" s="68">
        <v>25</v>
      </c>
      <c r="G179" s="67">
        <v>23.5</v>
      </c>
      <c r="H179" s="49">
        <f t="shared" si="6"/>
        <v>94</v>
      </c>
    </row>
    <row r="180" spans="1:8" ht="15">
      <c r="A180" s="70"/>
      <c r="B180" s="70"/>
      <c r="C180" s="70">
        <v>1356</v>
      </c>
      <c r="D180" s="70" t="s">
        <v>352</v>
      </c>
      <c r="E180" s="49">
        <v>8000</v>
      </c>
      <c r="F180" s="68">
        <v>8000</v>
      </c>
      <c r="G180" s="67">
        <v>4156</v>
      </c>
      <c r="H180" s="49">
        <f t="shared" si="6"/>
        <v>51.949999999999996</v>
      </c>
    </row>
    <row r="181" spans="1:8" ht="15">
      <c r="A181" s="70"/>
      <c r="B181" s="70"/>
      <c r="C181" s="70">
        <v>1361</v>
      </c>
      <c r="D181" s="70" t="s">
        <v>75</v>
      </c>
      <c r="E181" s="49">
        <v>240</v>
      </c>
      <c r="F181" s="68">
        <v>240</v>
      </c>
      <c r="G181" s="67">
        <v>458.5</v>
      </c>
      <c r="H181" s="49">
        <f t="shared" si="6"/>
        <v>191.04166666666666</v>
      </c>
    </row>
    <row r="182" spans="1:8" ht="15" hidden="1" customHeight="1">
      <c r="A182" s="70">
        <v>29004</v>
      </c>
      <c r="B182" s="70"/>
      <c r="C182" s="70">
        <v>4116</v>
      </c>
      <c r="D182" s="70" t="s">
        <v>353</v>
      </c>
      <c r="E182" s="49"/>
      <c r="F182" s="68"/>
      <c r="G182" s="67">
        <v>0</v>
      </c>
      <c r="H182" s="49" t="e">
        <f t="shared" si="6"/>
        <v>#DIV/0!</v>
      </c>
    </row>
    <row r="183" spans="1:8" ht="15" customHeight="1">
      <c r="A183" s="70">
        <v>29004</v>
      </c>
      <c r="B183" s="70"/>
      <c r="C183" s="70">
        <v>4116</v>
      </c>
      <c r="D183" s="70" t="s">
        <v>353</v>
      </c>
      <c r="E183" s="49">
        <v>0</v>
      </c>
      <c r="F183" s="68">
        <v>89</v>
      </c>
      <c r="G183" s="67">
        <v>89</v>
      </c>
      <c r="H183" s="49">
        <f t="shared" si="6"/>
        <v>100</v>
      </c>
    </row>
    <row r="184" spans="1:8" ht="15">
      <c r="A184" s="70">
        <v>29008</v>
      </c>
      <c r="B184" s="70"/>
      <c r="C184" s="70">
        <v>4116</v>
      </c>
      <c r="D184" s="70" t="s">
        <v>354</v>
      </c>
      <c r="E184" s="49">
        <v>0</v>
      </c>
      <c r="F184" s="68">
        <v>75.3</v>
      </c>
      <c r="G184" s="67">
        <v>75.2</v>
      </c>
      <c r="H184" s="49">
        <f t="shared" si="6"/>
        <v>99.867197875166013</v>
      </c>
    </row>
    <row r="185" spans="1:8" ht="15" hidden="1">
      <c r="A185" s="70">
        <v>29516</v>
      </c>
      <c r="B185" s="70"/>
      <c r="C185" s="70">
        <v>4216</v>
      </c>
      <c r="D185" s="70" t="s">
        <v>357</v>
      </c>
      <c r="E185" s="49"/>
      <c r="F185" s="68"/>
      <c r="G185" s="67">
        <v>0</v>
      </c>
      <c r="H185" s="49" t="e">
        <f t="shared" si="6"/>
        <v>#DIV/0!</v>
      </c>
    </row>
    <row r="186" spans="1:8" ht="15" hidden="1">
      <c r="A186" s="122"/>
      <c r="B186" s="122"/>
      <c r="C186" s="122">
        <v>4122</v>
      </c>
      <c r="D186" s="122" t="s">
        <v>355</v>
      </c>
      <c r="E186" s="71"/>
      <c r="F186" s="79"/>
      <c r="G186" s="67">
        <v>0</v>
      </c>
      <c r="H186" s="49" t="e">
        <f t="shared" si="6"/>
        <v>#DIV/0!</v>
      </c>
    </row>
    <row r="187" spans="1:8" ht="15">
      <c r="A187" s="122"/>
      <c r="B187" s="122">
        <v>1014</v>
      </c>
      <c r="C187" s="122">
        <v>2132</v>
      </c>
      <c r="D187" s="122" t="s">
        <v>116</v>
      </c>
      <c r="E187" s="71">
        <v>0</v>
      </c>
      <c r="F187" s="79">
        <v>0</v>
      </c>
      <c r="G187" s="67">
        <v>0</v>
      </c>
      <c r="H187" s="49" t="e">
        <f t="shared" si="6"/>
        <v>#DIV/0!</v>
      </c>
    </row>
    <row r="188" spans="1:8" ht="15">
      <c r="A188" s="122"/>
      <c r="B188" s="122">
        <v>1070</v>
      </c>
      <c r="C188" s="122">
        <v>2212</v>
      </c>
      <c r="D188" s="122" t="s">
        <v>358</v>
      </c>
      <c r="E188" s="71">
        <v>35</v>
      </c>
      <c r="F188" s="79">
        <v>35</v>
      </c>
      <c r="G188" s="67">
        <v>90.7</v>
      </c>
      <c r="H188" s="49">
        <f t="shared" si="6"/>
        <v>259.14285714285717</v>
      </c>
    </row>
    <row r="189" spans="1:8" ht="15">
      <c r="A189" s="122"/>
      <c r="B189" s="122">
        <v>2119</v>
      </c>
      <c r="C189" s="122">
        <v>2343</v>
      </c>
      <c r="D189" s="122" t="s">
        <v>356</v>
      </c>
      <c r="E189" s="71">
        <v>4000</v>
      </c>
      <c r="F189" s="79">
        <v>4000</v>
      </c>
      <c r="G189" s="67">
        <v>5480.1</v>
      </c>
      <c r="H189" s="49">
        <f t="shared" si="6"/>
        <v>137.0025</v>
      </c>
    </row>
    <row r="190" spans="1:8" ht="15">
      <c r="A190" s="122"/>
      <c r="B190" s="122">
        <v>2369</v>
      </c>
      <c r="C190" s="122">
        <v>2212</v>
      </c>
      <c r="D190" s="122" t="s">
        <v>359</v>
      </c>
      <c r="E190" s="71">
        <v>15</v>
      </c>
      <c r="F190" s="79">
        <v>15</v>
      </c>
      <c r="G190" s="67">
        <v>150</v>
      </c>
      <c r="H190" s="49">
        <f t="shared" si="6"/>
        <v>1000</v>
      </c>
    </row>
    <row r="191" spans="1:8" ht="15">
      <c r="A191" s="70"/>
      <c r="B191" s="70">
        <v>3322</v>
      </c>
      <c r="C191" s="70">
        <v>2212</v>
      </c>
      <c r="D191" s="70" t="s">
        <v>360</v>
      </c>
      <c r="E191" s="49">
        <v>20</v>
      </c>
      <c r="F191" s="68">
        <v>20</v>
      </c>
      <c r="G191" s="67">
        <v>49</v>
      </c>
      <c r="H191" s="49">
        <f t="shared" si="6"/>
        <v>245.00000000000003</v>
      </c>
    </row>
    <row r="192" spans="1:8" ht="15">
      <c r="A192" s="122"/>
      <c r="B192" s="122">
        <v>3749</v>
      </c>
      <c r="C192" s="122">
        <v>2212</v>
      </c>
      <c r="D192" s="122" t="s">
        <v>463</v>
      </c>
      <c r="E192" s="71">
        <v>8</v>
      </c>
      <c r="F192" s="79">
        <v>8</v>
      </c>
      <c r="G192" s="67">
        <v>18.2</v>
      </c>
      <c r="H192" s="49">
        <f t="shared" si="6"/>
        <v>227.5</v>
      </c>
    </row>
    <row r="193" spans="1:8" ht="15">
      <c r="A193" s="70"/>
      <c r="B193" s="70">
        <v>6171</v>
      </c>
      <c r="C193" s="70">
        <v>2212</v>
      </c>
      <c r="D193" s="70" t="s">
        <v>369</v>
      </c>
      <c r="E193" s="49">
        <v>3</v>
      </c>
      <c r="F193" s="68">
        <v>3</v>
      </c>
      <c r="G193" s="67">
        <v>153.4</v>
      </c>
      <c r="H193" s="49">
        <f t="shared" si="6"/>
        <v>5113.333333333333</v>
      </c>
    </row>
    <row r="194" spans="1:8" ht="15">
      <c r="A194" s="70">
        <v>777</v>
      </c>
      <c r="B194" s="70">
        <v>6171</v>
      </c>
      <c r="C194" s="70">
        <v>2212</v>
      </c>
      <c r="D194" s="70" t="s">
        <v>489</v>
      </c>
      <c r="E194" s="49">
        <v>0</v>
      </c>
      <c r="F194" s="68">
        <v>0</v>
      </c>
      <c r="G194" s="67">
        <v>1</v>
      </c>
      <c r="H194" s="49" t="e">
        <f t="shared" si="6"/>
        <v>#DIV/0!</v>
      </c>
    </row>
    <row r="195" spans="1:8" ht="15">
      <c r="A195" s="70"/>
      <c r="B195" s="70">
        <v>6171</v>
      </c>
      <c r="C195" s="70">
        <v>2324</v>
      </c>
      <c r="D195" s="70" t="s">
        <v>368</v>
      </c>
      <c r="E195" s="49">
        <v>8</v>
      </c>
      <c r="F195" s="68">
        <v>8</v>
      </c>
      <c r="G195" s="67">
        <v>13</v>
      </c>
      <c r="H195" s="49">
        <f t="shared" si="6"/>
        <v>162.5</v>
      </c>
    </row>
    <row r="196" spans="1:8" ht="15" hidden="1">
      <c r="A196" s="70"/>
      <c r="B196" s="70">
        <v>6171</v>
      </c>
      <c r="C196" s="70">
        <v>2329</v>
      </c>
      <c r="D196" s="70" t="s">
        <v>65</v>
      </c>
      <c r="E196" s="49"/>
      <c r="F196" s="68"/>
      <c r="G196" s="67"/>
      <c r="H196" s="49"/>
    </row>
    <row r="197" spans="1:8" ht="15" customHeight="1" thickBot="1">
      <c r="A197" s="66"/>
      <c r="B197" s="66"/>
      <c r="C197" s="66"/>
      <c r="D197" s="66"/>
      <c r="E197" s="62"/>
      <c r="F197" s="64"/>
      <c r="G197" s="63"/>
      <c r="H197" s="62"/>
    </row>
    <row r="198" spans="1:8" s="51" customFormat="1" ht="21.75" customHeight="1" thickTop="1" thickBot="1">
      <c r="A198" s="61"/>
      <c r="B198" s="61"/>
      <c r="C198" s="61"/>
      <c r="D198" s="107" t="s">
        <v>115</v>
      </c>
      <c r="E198" s="57">
        <f t="shared" ref="E198:G198" si="7">SUM(E175:E197)</f>
        <v>13154</v>
      </c>
      <c r="F198" s="59">
        <f t="shared" si="7"/>
        <v>13318.3</v>
      </c>
      <c r="G198" s="58">
        <f t="shared" si="7"/>
        <v>12973.5</v>
      </c>
      <c r="H198" s="49">
        <f t="shared" ref="H198" si="8">(G198/F198)*100</f>
        <v>97.411080993820548</v>
      </c>
    </row>
    <row r="199" spans="1:8" ht="14.25" customHeight="1">
      <c r="A199" s="52"/>
      <c r="B199" s="52"/>
      <c r="C199" s="52"/>
      <c r="D199" s="56"/>
      <c r="E199" s="54"/>
      <c r="F199" s="54"/>
      <c r="G199" s="54"/>
      <c r="H199" s="54"/>
    </row>
    <row r="200" spans="1:8" ht="14.25" hidden="1" customHeight="1">
      <c r="A200" s="52"/>
      <c r="B200" s="52"/>
      <c r="C200" s="52"/>
      <c r="D200" s="56"/>
      <c r="E200" s="54"/>
      <c r="F200" s="54"/>
      <c r="G200" s="54"/>
      <c r="H200" s="54"/>
    </row>
    <row r="201" spans="1:8" ht="14.25" hidden="1" customHeight="1">
      <c r="A201" s="52"/>
      <c r="B201" s="52"/>
      <c r="C201" s="52"/>
      <c r="D201" s="56"/>
      <c r="E201" s="54"/>
      <c r="F201" s="54"/>
      <c r="G201" s="54"/>
      <c r="H201" s="54"/>
    </row>
    <row r="202" spans="1:8" ht="14.25" hidden="1" customHeight="1">
      <c r="A202" s="52"/>
      <c r="B202" s="52"/>
      <c r="C202" s="52"/>
      <c r="D202" s="56"/>
      <c r="E202" s="54"/>
      <c r="F202" s="54"/>
      <c r="G202" s="54"/>
      <c r="H202" s="54"/>
    </row>
    <row r="203" spans="1:8" ht="15" customHeight="1">
      <c r="A203" s="52"/>
      <c r="B203" s="52"/>
      <c r="C203" s="52"/>
      <c r="D203" s="56"/>
      <c r="E203" s="54"/>
      <c r="F203" s="54"/>
      <c r="G203" s="54"/>
      <c r="H203" s="54"/>
    </row>
    <row r="204" spans="1:8" ht="15" customHeight="1" thickBot="1">
      <c r="A204" s="52"/>
      <c r="B204" s="52"/>
      <c r="C204" s="52"/>
      <c r="D204" s="56"/>
      <c r="E204" s="54"/>
      <c r="F204" s="54"/>
      <c r="G204" s="54"/>
      <c r="H204" s="54"/>
    </row>
    <row r="205" spans="1:8" ht="15.75">
      <c r="A205" s="95" t="s">
        <v>57</v>
      </c>
      <c r="B205" s="95" t="s">
        <v>56</v>
      </c>
      <c r="C205" s="95" t="s">
        <v>55</v>
      </c>
      <c r="D205" s="94" t="s">
        <v>54</v>
      </c>
      <c r="E205" s="93" t="s">
        <v>53</v>
      </c>
      <c r="F205" s="93" t="s">
        <v>53</v>
      </c>
      <c r="G205" s="93" t="s">
        <v>7</v>
      </c>
      <c r="H205" s="93" t="s">
        <v>52</v>
      </c>
    </row>
    <row r="206" spans="1:8" ht="15.75" customHeight="1" thickBot="1">
      <c r="A206" s="92"/>
      <c r="B206" s="92"/>
      <c r="C206" s="92"/>
      <c r="D206" s="91"/>
      <c r="E206" s="89" t="s">
        <v>51</v>
      </c>
      <c r="F206" s="89" t="s">
        <v>50</v>
      </c>
      <c r="G206" s="90" t="s">
        <v>331</v>
      </c>
      <c r="H206" s="89" t="s">
        <v>10</v>
      </c>
    </row>
    <row r="207" spans="1:8" ht="15.75" customHeight="1" thickTop="1">
      <c r="A207" s="115">
        <v>80</v>
      </c>
      <c r="B207" s="115"/>
      <c r="C207" s="115"/>
      <c r="D207" s="114" t="s">
        <v>114</v>
      </c>
      <c r="E207" s="111"/>
      <c r="F207" s="113"/>
      <c r="G207" s="112"/>
      <c r="H207" s="111"/>
    </row>
    <row r="208" spans="1:8" ht="15">
      <c r="A208" s="70"/>
      <c r="B208" s="70"/>
      <c r="C208" s="70"/>
      <c r="D208" s="70"/>
      <c r="E208" s="49"/>
      <c r="F208" s="68"/>
      <c r="G208" s="67"/>
      <c r="H208" s="49"/>
    </row>
    <row r="209" spans="1:8" ht="15">
      <c r="A209" s="70"/>
      <c r="B209" s="70"/>
      <c r="C209" s="70">
        <v>1353</v>
      </c>
      <c r="D209" s="70" t="s">
        <v>113</v>
      </c>
      <c r="E209" s="49">
        <v>700</v>
      </c>
      <c r="F209" s="68">
        <v>700</v>
      </c>
      <c r="G209" s="67">
        <v>689.2</v>
      </c>
      <c r="H209" s="49">
        <f t="shared" ref="H209:H225" si="9">(G209/F209)*100</f>
        <v>98.45714285714287</v>
      </c>
    </row>
    <row r="210" spans="1:8" ht="15">
      <c r="A210" s="70"/>
      <c r="B210" s="70"/>
      <c r="C210" s="70">
        <v>1359</v>
      </c>
      <c r="D210" s="70" t="s">
        <v>112</v>
      </c>
      <c r="E210" s="49">
        <v>0</v>
      </c>
      <c r="F210" s="68">
        <v>0</v>
      </c>
      <c r="G210" s="67">
        <v>-58</v>
      </c>
      <c r="H210" s="49" t="e">
        <f t="shared" si="9"/>
        <v>#DIV/0!</v>
      </c>
    </row>
    <row r="211" spans="1:8" ht="15">
      <c r="A211" s="70"/>
      <c r="B211" s="70"/>
      <c r="C211" s="70">
        <v>1361</v>
      </c>
      <c r="D211" s="70" t="s">
        <v>75</v>
      </c>
      <c r="E211" s="49">
        <v>6500</v>
      </c>
      <c r="F211" s="68">
        <v>6501</v>
      </c>
      <c r="G211" s="67">
        <v>8192.7999999999993</v>
      </c>
      <c r="H211" s="49">
        <f t="shared" si="9"/>
        <v>126.02368866328256</v>
      </c>
    </row>
    <row r="212" spans="1:8" ht="15">
      <c r="A212" s="70"/>
      <c r="B212" s="70"/>
      <c r="C212" s="70">
        <v>4121</v>
      </c>
      <c r="D212" s="70" t="s">
        <v>111</v>
      </c>
      <c r="E212" s="71">
        <v>200</v>
      </c>
      <c r="F212" s="79">
        <v>435</v>
      </c>
      <c r="G212" s="67">
        <v>336</v>
      </c>
      <c r="H212" s="49">
        <f t="shared" si="9"/>
        <v>77.241379310344826</v>
      </c>
    </row>
    <row r="213" spans="1:8" ht="15" hidden="1">
      <c r="A213" s="70">
        <v>222</v>
      </c>
      <c r="B213" s="70"/>
      <c r="C213" s="70">
        <v>4122</v>
      </c>
      <c r="D213" s="70" t="s">
        <v>110</v>
      </c>
      <c r="E213" s="71"/>
      <c r="F213" s="79"/>
      <c r="G213" s="67">
        <v>0</v>
      </c>
      <c r="H213" s="49" t="e">
        <f t="shared" si="9"/>
        <v>#DIV/0!</v>
      </c>
    </row>
    <row r="214" spans="1:8" ht="15">
      <c r="A214" s="70"/>
      <c r="B214" s="70">
        <v>1070</v>
      </c>
      <c r="C214" s="70">
        <v>2212</v>
      </c>
      <c r="D214" s="70" t="s">
        <v>480</v>
      </c>
      <c r="E214" s="49">
        <v>0</v>
      </c>
      <c r="F214" s="68">
        <v>0</v>
      </c>
      <c r="G214" s="67">
        <v>1.5</v>
      </c>
      <c r="H214" s="49" t="e">
        <f t="shared" si="9"/>
        <v>#DIV/0!</v>
      </c>
    </row>
    <row r="215" spans="1:8" ht="15">
      <c r="A215" s="70"/>
      <c r="B215" s="70">
        <v>2219</v>
      </c>
      <c r="C215" s="70">
        <v>2324</v>
      </c>
      <c r="D215" s="70" t="s">
        <v>361</v>
      </c>
      <c r="E215" s="49">
        <v>0</v>
      </c>
      <c r="F215" s="68">
        <v>29.9</v>
      </c>
      <c r="G215" s="67">
        <v>30</v>
      </c>
      <c r="H215" s="49">
        <f t="shared" si="9"/>
        <v>100.33444816053512</v>
      </c>
    </row>
    <row r="216" spans="1:8" ht="15" hidden="1">
      <c r="A216" s="70"/>
      <c r="B216" s="70">
        <v>2219</v>
      </c>
      <c r="C216" s="70">
        <v>2329</v>
      </c>
      <c r="D216" s="70" t="s">
        <v>362</v>
      </c>
      <c r="E216" s="49"/>
      <c r="F216" s="68"/>
      <c r="G216" s="67">
        <v>0</v>
      </c>
      <c r="H216" s="49" t="e">
        <f t="shared" si="9"/>
        <v>#DIV/0!</v>
      </c>
    </row>
    <row r="217" spans="1:8" ht="15">
      <c r="A217" s="70"/>
      <c r="B217" s="70">
        <v>2229</v>
      </c>
      <c r="C217" s="70">
        <v>2212</v>
      </c>
      <c r="D217" s="70" t="s">
        <v>363</v>
      </c>
      <c r="E217" s="71">
        <v>150</v>
      </c>
      <c r="F217" s="79">
        <v>150</v>
      </c>
      <c r="G217" s="67">
        <v>3152.6</v>
      </c>
      <c r="H217" s="49">
        <f t="shared" si="9"/>
        <v>2101.7333333333331</v>
      </c>
    </row>
    <row r="218" spans="1:8" ht="15">
      <c r="A218" s="70"/>
      <c r="B218" s="70">
        <v>2229</v>
      </c>
      <c r="C218" s="70">
        <v>2324</v>
      </c>
      <c r="D218" s="70" t="s">
        <v>175</v>
      </c>
      <c r="E218" s="71">
        <v>0</v>
      </c>
      <c r="F218" s="79">
        <v>0</v>
      </c>
      <c r="G218" s="67">
        <v>6</v>
      </c>
      <c r="H218" s="49" t="e">
        <f t="shared" si="9"/>
        <v>#DIV/0!</v>
      </c>
    </row>
    <row r="219" spans="1:8" ht="15">
      <c r="A219" s="70"/>
      <c r="B219" s="70">
        <v>2299</v>
      </c>
      <c r="C219" s="70">
        <v>2212</v>
      </c>
      <c r="D219" s="70" t="s">
        <v>365</v>
      </c>
      <c r="E219" s="49">
        <v>7000</v>
      </c>
      <c r="F219" s="68">
        <v>6911</v>
      </c>
      <c r="G219" s="67">
        <v>3488.7</v>
      </c>
      <c r="H219" s="49">
        <f t="shared" si="9"/>
        <v>50.480393575459416</v>
      </c>
    </row>
    <row r="220" spans="1:8" ht="15">
      <c r="A220" s="70"/>
      <c r="B220" s="70">
        <v>2299</v>
      </c>
      <c r="C220" s="70">
        <v>2324</v>
      </c>
      <c r="D220" s="70" t="s">
        <v>364</v>
      </c>
      <c r="E220" s="71">
        <v>0</v>
      </c>
      <c r="F220" s="79">
        <v>0</v>
      </c>
      <c r="G220" s="67">
        <v>5</v>
      </c>
      <c r="H220" s="49" t="e">
        <f t="shared" si="9"/>
        <v>#DIV/0!</v>
      </c>
    </row>
    <row r="221" spans="1:8" ht="15" hidden="1">
      <c r="A221" s="70"/>
      <c r="B221" s="70">
        <v>2299</v>
      </c>
      <c r="C221" s="70">
        <v>2324</v>
      </c>
      <c r="D221" s="70" t="s">
        <v>109</v>
      </c>
      <c r="E221" s="71"/>
      <c r="F221" s="79"/>
      <c r="G221" s="67">
        <v>0</v>
      </c>
      <c r="H221" s="49" t="e">
        <f t="shared" si="9"/>
        <v>#DIV/0!</v>
      </c>
    </row>
    <row r="222" spans="1:8" ht="15">
      <c r="A222" s="122"/>
      <c r="B222" s="122">
        <v>6171</v>
      </c>
      <c r="C222" s="122">
        <v>2324</v>
      </c>
      <c r="D222" s="122" t="s">
        <v>367</v>
      </c>
      <c r="E222" s="71">
        <v>350</v>
      </c>
      <c r="F222" s="79">
        <v>350</v>
      </c>
      <c r="G222" s="67">
        <v>440.5</v>
      </c>
      <c r="H222" s="49">
        <f t="shared" si="9"/>
        <v>125.85714285714286</v>
      </c>
    </row>
    <row r="223" spans="1:8" ht="15" hidden="1">
      <c r="A223" s="70"/>
      <c r="B223" s="70">
        <v>6171</v>
      </c>
      <c r="C223" s="70">
        <v>2329</v>
      </c>
      <c r="D223" s="70" t="s">
        <v>366</v>
      </c>
      <c r="E223" s="71"/>
      <c r="F223" s="79"/>
      <c r="G223" s="67">
        <v>0</v>
      </c>
      <c r="H223" s="49" t="e">
        <f t="shared" si="9"/>
        <v>#DIV/0!</v>
      </c>
    </row>
    <row r="224" spans="1:8" ht="15">
      <c r="A224" s="122"/>
      <c r="B224" s="122">
        <v>6171</v>
      </c>
      <c r="C224" s="122">
        <v>2329</v>
      </c>
      <c r="D224" s="122" t="s">
        <v>446</v>
      </c>
      <c r="E224" s="71">
        <v>0</v>
      </c>
      <c r="F224" s="79">
        <v>0</v>
      </c>
      <c r="G224" s="67">
        <v>8.5</v>
      </c>
      <c r="H224" s="49" t="e">
        <f t="shared" si="9"/>
        <v>#DIV/0!</v>
      </c>
    </row>
    <row r="225" spans="1:8" ht="15">
      <c r="A225" s="122"/>
      <c r="B225" s="122">
        <v>6409</v>
      </c>
      <c r="C225" s="122">
        <v>2328</v>
      </c>
      <c r="D225" s="122" t="s">
        <v>484</v>
      </c>
      <c r="E225" s="71">
        <v>0</v>
      </c>
      <c r="F225" s="79">
        <v>0</v>
      </c>
      <c r="G225" s="67">
        <v>0</v>
      </c>
      <c r="H225" s="49" t="e">
        <f t="shared" si="9"/>
        <v>#DIV/0!</v>
      </c>
    </row>
    <row r="226" spans="1:8" ht="15.75" thickBot="1">
      <c r="A226" s="66"/>
      <c r="B226" s="66"/>
      <c r="C226" s="66"/>
      <c r="D226" s="66"/>
      <c r="E226" s="62"/>
      <c r="F226" s="64"/>
      <c r="G226" s="63"/>
      <c r="H226" s="62"/>
    </row>
    <row r="227" spans="1:8" s="51" customFormat="1" ht="21.75" customHeight="1" thickTop="1" thickBot="1">
      <c r="A227" s="61"/>
      <c r="B227" s="61"/>
      <c r="C227" s="61"/>
      <c r="D227" s="107" t="s">
        <v>108</v>
      </c>
      <c r="E227" s="57">
        <f t="shared" ref="E227:F227" si="10">SUM(E208:E226)</f>
        <v>14900</v>
      </c>
      <c r="F227" s="59">
        <f t="shared" si="10"/>
        <v>15076.9</v>
      </c>
      <c r="G227" s="58">
        <f t="shared" ref="G227" si="11">SUM(G208:G226)</f>
        <v>16292.8</v>
      </c>
      <c r="H227" s="49">
        <f t="shared" ref="H227" si="12">(G227/F227)*100</f>
        <v>108.06465520100286</v>
      </c>
    </row>
    <row r="228" spans="1:8" ht="15" customHeight="1">
      <c r="A228" s="52"/>
      <c r="B228" s="52"/>
      <c r="C228" s="52"/>
      <c r="D228" s="56"/>
      <c r="E228" s="54"/>
      <c r="F228" s="54"/>
      <c r="G228" s="54"/>
      <c r="H228" s="54"/>
    </row>
    <row r="229" spans="1:8" ht="15" hidden="1" customHeight="1">
      <c r="A229" s="52"/>
      <c r="B229" s="52"/>
      <c r="C229" s="52"/>
      <c r="D229" s="56"/>
      <c r="E229" s="54"/>
      <c r="F229" s="54"/>
      <c r="G229" s="54"/>
      <c r="H229" s="54"/>
    </row>
    <row r="230" spans="1:8" ht="15" customHeight="1">
      <c r="A230" s="52"/>
      <c r="B230" s="52"/>
      <c r="C230" s="52"/>
      <c r="D230" s="56"/>
      <c r="E230" s="54"/>
      <c r="F230" s="54"/>
      <c r="G230" s="54"/>
      <c r="H230" s="54"/>
    </row>
    <row r="231" spans="1:8" ht="15" customHeight="1" thickBot="1">
      <c r="A231" s="52"/>
      <c r="B231" s="52"/>
      <c r="C231" s="52"/>
      <c r="D231" s="56"/>
      <c r="E231" s="54"/>
      <c r="F231" s="54"/>
      <c r="G231" s="54"/>
      <c r="H231" s="54"/>
    </row>
    <row r="232" spans="1:8" ht="15.75">
      <c r="A232" s="95" t="s">
        <v>57</v>
      </c>
      <c r="B232" s="95" t="s">
        <v>56</v>
      </c>
      <c r="C232" s="95" t="s">
        <v>55</v>
      </c>
      <c r="D232" s="94" t="s">
        <v>54</v>
      </c>
      <c r="E232" s="93" t="s">
        <v>53</v>
      </c>
      <c r="F232" s="93" t="s">
        <v>53</v>
      </c>
      <c r="G232" s="93" t="s">
        <v>7</v>
      </c>
      <c r="H232" s="93" t="s">
        <v>52</v>
      </c>
    </row>
    <row r="233" spans="1:8" ht="15.75" customHeight="1" thickBot="1">
      <c r="A233" s="92"/>
      <c r="B233" s="92"/>
      <c r="C233" s="92"/>
      <c r="D233" s="91"/>
      <c r="E233" s="89" t="s">
        <v>51</v>
      </c>
      <c r="F233" s="89" t="s">
        <v>50</v>
      </c>
      <c r="G233" s="90" t="s">
        <v>331</v>
      </c>
      <c r="H233" s="89" t="s">
        <v>10</v>
      </c>
    </row>
    <row r="234" spans="1:8" ht="16.5" customHeight="1" thickTop="1">
      <c r="A234" s="115">
        <v>90</v>
      </c>
      <c r="B234" s="115"/>
      <c r="C234" s="115"/>
      <c r="D234" s="114" t="s">
        <v>107</v>
      </c>
      <c r="E234" s="111"/>
      <c r="F234" s="113"/>
      <c r="G234" s="112"/>
      <c r="H234" s="111"/>
    </row>
    <row r="235" spans="1:8" ht="15" hidden="1">
      <c r="A235" s="70"/>
      <c r="B235" s="70"/>
      <c r="C235" s="70">
        <v>4116</v>
      </c>
      <c r="D235" s="70" t="s">
        <v>376</v>
      </c>
      <c r="E235" s="153"/>
      <c r="F235" s="151"/>
      <c r="G235" s="146">
        <v>0</v>
      </c>
      <c r="H235" s="49" t="e">
        <f>(G235/F235)*100</f>
        <v>#DIV/0!</v>
      </c>
    </row>
    <row r="236" spans="1:8" ht="15" hidden="1">
      <c r="A236" s="70"/>
      <c r="B236" s="70"/>
      <c r="C236" s="70">
        <v>4116</v>
      </c>
      <c r="D236" s="70" t="s">
        <v>106</v>
      </c>
      <c r="E236" s="153"/>
      <c r="F236" s="151"/>
      <c r="G236" s="146">
        <v>0</v>
      </c>
      <c r="H236" s="49" t="e">
        <f>(G236/F236)*100</f>
        <v>#DIV/0!</v>
      </c>
    </row>
    <row r="237" spans="1:8" ht="15" hidden="1">
      <c r="A237" s="69"/>
      <c r="B237" s="70"/>
      <c r="C237" s="70">
        <v>4116</v>
      </c>
      <c r="D237" s="70" t="s">
        <v>377</v>
      </c>
      <c r="E237" s="123"/>
      <c r="F237" s="68"/>
      <c r="G237" s="146">
        <v>0</v>
      </c>
      <c r="H237" s="49" t="e">
        <f>(G237/F237)*100</f>
        <v>#DIV/0!</v>
      </c>
    </row>
    <row r="238" spans="1:8" ht="15">
      <c r="A238" s="70"/>
      <c r="B238" s="70"/>
      <c r="C238" s="70">
        <v>4116</v>
      </c>
      <c r="D238" s="70" t="s">
        <v>376</v>
      </c>
      <c r="E238" s="153">
        <v>0</v>
      </c>
      <c r="F238" s="151">
        <v>903</v>
      </c>
      <c r="G238" s="146">
        <v>725.3</v>
      </c>
      <c r="H238" s="49">
        <f t="shared" ref="H238:H260" si="13">(G238/F238)*100</f>
        <v>80.321151716500552</v>
      </c>
    </row>
    <row r="239" spans="1:8" ht="15">
      <c r="A239" s="70"/>
      <c r="B239" s="70"/>
      <c r="C239" s="70">
        <v>4116</v>
      </c>
      <c r="D239" s="70" t="s">
        <v>458</v>
      </c>
      <c r="E239" s="153">
        <v>0</v>
      </c>
      <c r="F239" s="151">
        <v>210</v>
      </c>
      <c r="G239" s="146">
        <v>210</v>
      </c>
      <c r="H239" s="49">
        <f t="shared" si="13"/>
        <v>100</v>
      </c>
    </row>
    <row r="240" spans="1:8" ht="15">
      <c r="A240" s="69"/>
      <c r="B240" s="70"/>
      <c r="C240" s="70">
        <v>4116</v>
      </c>
      <c r="D240" s="70" t="s">
        <v>457</v>
      </c>
      <c r="E240" s="123">
        <v>0</v>
      </c>
      <c r="F240" s="68">
        <v>100</v>
      </c>
      <c r="G240" s="146">
        <v>100</v>
      </c>
      <c r="H240" s="49">
        <f t="shared" si="13"/>
        <v>100</v>
      </c>
    </row>
    <row r="241" spans="1:8" ht="15">
      <c r="A241" s="76"/>
      <c r="B241" s="76"/>
      <c r="C241" s="76">
        <v>4121</v>
      </c>
      <c r="D241" s="70" t="s">
        <v>105</v>
      </c>
      <c r="E241" s="152">
        <v>600</v>
      </c>
      <c r="F241" s="151">
        <v>650</v>
      </c>
      <c r="G241" s="146">
        <v>450</v>
      </c>
      <c r="H241" s="49">
        <f t="shared" si="13"/>
        <v>69.230769230769226</v>
      </c>
    </row>
    <row r="242" spans="1:8" ht="15">
      <c r="A242" s="70"/>
      <c r="B242" s="70"/>
      <c r="C242" s="70">
        <v>4122</v>
      </c>
      <c r="D242" s="70" t="s">
        <v>104</v>
      </c>
      <c r="E242" s="150">
        <v>0</v>
      </c>
      <c r="F242" s="149">
        <v>178</v>
      </c>
      <c r="G242" s="146">
        <v>178</v>
      </c>
      <c r="H242" s="49">
        <f t="shared" si="13"/>
        <v>100</v>
      </c>
    </row>
    <row r="243" spans="1:8" ht="15" hidden="1">
      <c r="A243" s="70"/>
      <c r="B243" s="70"/>
      <c r="C243" s="70">
        <v>4216</v>
      </c>
      <c r="D243" s="76" t="s">
        <v>378</v>
      </c>
      <c r="E243" s="150"/>
      <c r="F243" s="149"/>
      <c r="G243" s="146">
        <v>0</v>
      </c>
      <c r="H243" s="49" t="e">
        <f t="shared" si="13"/>
        <v>#DIV/0!</v>
      </c>
    </row>
    <row r="244" spans="1:8" ht="15">
      <c r="A244" s="70"/>
      <c r="B244" s="70">
        <v>2219</v>
      </c>
      <c r="C244" s="70">
        <v>2111</v>
      </c>
      <c r="D244" s="70" t="s">
        <v>103</v>
      </c>
      <c r="E244" s="150">
        <v>0</v>
      </c>
      <c r="F244" s="149">
        <v>8000</v>
      </c>
      <c r="G244" s="146">
        <v>7596.1</v>
      </c>
      <c r="H244" s="49">
        <f t="shared" si="13"/>
        <v>94.951250000000016</v>
      </c>
    </row>
    <row r="245" spans="1:8" ht="15">
      <c r="A245" s="70"/>
      <c r="B245" s="70">
        <v>2219</v>
      </c>
      <c r="C245" s="70">
        <v>2322</v>
      </c>
      <c r="D245" s="70" t="s">
        <v>443</v>
      </c>
      <c r="E245" s="49">
        <v>0</v>
      </c>
      <c r="F245" s="68">
        <v>0</v>
      </c>
      <c r="G245" s="146">
        <v>23</v>
      </c>
      <c r="H245" s="49" t="e">
        <f t="shared" si="13"/>
        <v>#DIV/0!</v>
      </c>
    </row>
    <row r="246" spans="1:8" ht="15">
      <c r="A246" s="70"/>
      <c r="B246" s="70">
        <v>2219</v>
      </c>
      <c r="C246" s="70">
        <v>2329</v>
      </c>
      <c r="D246" s="70" t="s">
        <v>102</v>
      </c>
      <c r="E246" s="49">
        <v>8000</v>
      </c>
      <c r="F246" s="149">
        <v>0</v>
      </c>
      <c r="G246" s="146">
        <v>0</v>
      </c>
      <c r="H246" s="49" t="e">
        <f t="shared" si="13"/>
        <v>#DIV/0!</v>
      </c>
    </row>
    <row r="247" spans="1:8" ht="15">
      <c r="A247" s="70"/>
      <c r="B247" s="70">
        <v>3419</v>
      </c>
      <c r="C247" s="70">
        <v>2321</v>
      </c>
      <c r="D247" s="70" t="s">
        <v>468</v>
      </c>
      <c r="E247" s="49">
        <v>0</v>
      </c>
      <c r="F247" s="149">
        <v>0</v>
      </c>
      <c r="G247" s="146">
        <v>10</v>
      </c>
      <c r="H247" s="49" t="e">
        <f t="shared" si="13"/>
        <v>#DIV/0!</v>
      </c>
    </row>
    <row r="248" spans="1:8" ht="15">
      <c r="A248" s="70"/>
      <c r="B248" s="70">
        <v>5311</v>
      </c>
      <c r="C248" s="70">
        <v>2111</v>
      </c>
      <c r="D248" s="70" t="s">
        <v>101</v>
      </c>
      <c r="E248" s="150">
        <v>450</v>
      </c>
      <c r="F248" s="149">
        <v>450</v>
      </c>
      <c r="G248" s="146">
        <v>425.9</v>
      </c>
      <c r="H248" s="49">
        <f t="shared" si="13"/>
        <v>94.644444444444446</v>
      </c>
    </row>
    <row r="249" spans="1:8" ht="13.9" customHeight="1">
      <c r="A249" s="70"/>
      <c r="B249" s="70">
        <v>5311</v>
      </c>
      <c r="C249" s="70">
        <v>2212</v>
      </c>
      <c r="D249" s="70" t="s">
        <v>379</v>
      </c>
      <c r="E249" s="148">
        <v>1200</v>
      </c>
      <c r="F249" s="147">
        <v>1200</v>
      </c>
      <c r="G249" s="146">
        <v>420.4</v>
      </c>
      <c r="H249" s="49">
        <f t="shared" si="13"/>
        <v>35.033333333333331</v>
      </c>
    </row>
    <row r="250" spans="1:8" ht="11.45" hidden="1" customHeight="1">
      <c r="A250" s="122"/>
      <c r="B250" s="122">
        <v>5311</v>
      </c>
      <c r="C250" s="122">
        <v>2310</v>
      </c>
      <c r="D250" s="122" t="s">
        <v>384</v>
      </c>
      <c r="E250" s="71"/>
      <c r="F250" s="79"/>
      <c r="G250" s="146">
        <v>0</v>
      </c>
      <c r="H250" s="49" t="e">
        <f t="shared" si="13"/>
        <v>#DIV/0!</v>
      </c>
    </row>
    <row r="251" spans="1:8" ht="13.9" customHeight="1">
      <c r="A251" s="70">
        <v>777</v>
      </c>
      <c r="B251" s="70">
        <v>5311</v>
      </c>
      <c r="C251" s="70">
        <v>2212</v>
      </c>
      <c r="D251" s="70" t="s">
        <v>490</v>
      </c>
      <c r="E251" s="148">
        <v>0</v>
      </c>
      <c r="F251" s="147">
        <v>0</v>
      </c>
      <c r="G251" s="146">
        <v>1338.7</v>
      </c>
      <c r="H251" s="49" t="e">
        <f t="shared" si="13"/>
        <v>#DIV/0!</v>
      </c>
    </row>
    <row r="252" spans="1:8" ht="15">
      <c r="A252" s="122"/>
      <c r="B252" s="122">
        <v>5311</v>
      </c>
      <c r="C252" s="122">
        <v>2322</v>
      </c>
      <c r="D252" s="122" t="s">
        <v>385</v>
      </c>
      <c r="E252" s="71">
        <v>0</v>
      </c>
      <c r="F252" s="79">
        <v>0</v>
      </c>
      <c r="G252" s="146">
        <v>11.8</v>
      </c>
      <c r="H252" s="49" t="e">
        <f t="shared" si="13"/>
        <v>#DIV/0!</v>
      </c>
    </row>
    <row r="253" spans="1:8" ht="15">
      <c r="A253" s="70"/>
      <c r="B253" s="70">
        <v>5311</v>
      </c>
      <c r="C253" s="70">
        <v>2324</v>
      </c>
      <c r="D253" s="70" t="s">
        <v>380</v>
      </c>
      <c r="E253" s="49">
        <v>0</v>
      </c>
      <c r="F253" s="68">
        <v>0</v>
      </c>
      <c r="G253" s="146">
        <v>126.7</v>
      </c>
      <c r="H253" s="49" t="e">
        <f t="shared" si="13"/>
        <v>#DIV/0!</v>
      </c>
    </row>
    <row r="254" spans="1:8" ht="15" hidden="1">
      <c r="A254" s="122"/>
      <c r="B254" s="122">
        <v>5311</v>
      </c>
      <c r="C254" s="122">
        <v>2329</v>
      </c>
      <c r="D254" s="122" t="s">
        <v>381</v>
      </c>
      <c r="E254" s="71"/>
      <c r="F254" s="79"/>
      <c r="G254" s="146">
        <v>0</v>
      </c>
      <c r="H254" s="49" t="e">
        <f t="shared" si="13"/>
        <v>#DIV/0!</v>
      </c>
    </row>
    <row r="255" spans="1:8" ht="15.75" customHeight="1">
      <c r="A255" s="122"/>
      <c r="B255" s="122">
        <v>5311</v>
      </c>
      <c r="C255" s="122">
        <v>2329</v>
      </c>
      <c r="D255" s="122" t="s">
        <v>381</v>
      </c>
      <c r="E255" s="71">
        <v>0</v>
      </c>
      <c r="F255" s="79">
        <v>0</v>
      </c>
      <c r="G255" s="146">
        <v>13.3</v>
      </c>
      <c r="H255" s="49" t="e">
        <f t="shared" si="13"/>
        <v>#DIV/0!</v>
      </c>
    </row>
    <row r="256" spans="1:8" ht="15" hidden="1">
      <c r="A256" s="122"/>
      <c r="B256" s="122">
        <v>5311</v>
      </c>
      <c r="C256" s="122">
        <v>3113</v>
      </c>
      <c r="D256" s="122" t="s">
        <v>382</v>
      </c>
      <c r="E256" s="71"/>
      <c r="F256" s="79"/>
      <c r="G256" s="146">
        <v>0</v>
      </c>
      <c r="H256" s="49" t="e">
        <f t="shared" si="13"/>
        <v>#DIV/0!</v>
      </c>
    </row>
    <row r="257" spans="1:8" ht="15">
      <c r="A257" s="122"/>
      <c r="B257" s="122">
        <v>6409</v>
      </c>
      <c r="C257" s="122">
        <v>2328</v>
      </c>
      <c r="D257" s="122" t="s">
        <v>383</v>
      </c>
      <c r="E257" s="71">
        <v>0</v>
      </c>
      <c r="F257" s="79">
        <v>0</v>
      </c>
      <c r="G257" s="146">
        <v>0</v>
      </c>
      <c r="H257" s="49" t="e">
        <f t="shared" si="13"/>
        <v>#DIV/0!</v>
      </c>
    </row>
    <row r="258" spans="1:8" ht="15">
      <c r="A258" s="70"/>
      <c r="B258" s="70">
        <v>6171</v>
      </c>
      <c r="C258" s="70">
        <v>2212</v>
      </c>
      <c r="D258" s="122" t="s">
        <v>453</v>
      </c>
      <c r="E258" s="49">
        <v>0</v>
      </c>
      <c r="F258" s="68">
        <v>0</v>
      </c>
      <c r="G258" s="146">
        <v>0.2</v>
      </c>
      <c r="H258" s="49" t="e">
        <f t="shared" si="13"/>
        <v>#DIV/0!</v>
      </c>
    </row>
    <row r="259" spans="1:8" ht="15.75" thickBot="1">
      <c r="A259" s="66"/>
      <c r="B259" s="66"/>
      <c r="C259" s="66"/>
      <c r="D259" s="66"/>
      <c r="E259" s="62"/>
      <c r="F259" s="64"/>
      <c r="G259" s="63"/>
      <c r="H259" s="49"/>
    </row>
    <row r="260" spans="1:8" s="51" customFormat="1" ht="21.75" customHeight="1" thickTop="1" thickBot="1">
      <c r="A260" s="61"/>
      <c r="B260" s="61"/>
      <c r="C260" s="61"/>
      <c r="D260" s="107" t="s">
        <v>100</v>
      </c>
      <c r="E260" s="57">
        <f t="shared" ref="E260:G260" si="14">SUM(E238:E259)</f>
        <v>10250</v>
      </c>
      <c r="F260" s="59">
        <f t="shared" si="14"/>
        <v>11691</v>
      </c>
      <c r="G260" s="58">
        <f t="shared" si="14"/>
        <v>11629.4</v>
      </c>
      <c r="H260" s="49">
        <f t="shared" si="13"/>
        <v>99.473098965015822</v>
      </c>
    </row>
    <row r="261" spans="1:8" ht="15" customHeight="1">
      <c r="A261" s="52"/>
      <c r="B261" s="52"/>
      <c r="C261" s="52"/>
      <c r="D261" s="56"/>
      <c r="E261" s="54"/>
      <c r="F261" s="54"/>
      <c r="G261" s="54"/>
      <c r="H261" s="54"/>
    </row>
    <row r="262" spans="1:8" ht="15" hidden="1" customHeight="1">
      <c r="A262" s="52"/>
      <c r="B262" s="52"/>
      <c r="C262" s="52"/>
      <c r="D262" s="56"/>
      <c r="E262" s="54"/>
      <c r="F262" s="54"/>
      <c r="G262" s="54"/>
      <c r="H262" s="54"/>
    </row>
    <row r="263" spans="1:8" ht="15" hidden="1" customHeight="1">
      <c r="A263" s="52"/>
      <c r="B263" s="52"/>
      <c r="C263" s="52"/>
      <c r="D263" s="56"/>
      <c r="E263" s="54"/>
      <c r="F263" s="54"/>
      <c r="G263" s="54"/>
      <c r="H263" s="54"/>
    </row>
    <row r="264" spans="1:8" ht="15" hidden="1" customHeight="1">
      <c r="A264" s="52"/>
      <c r="B264" s="52"/>
      <c r="C264" s="52"/>
      <c r="D264" s="56"/>
      <c r="E264" s="54"/>
      <c r="F264" s="54"/>
      <c r="G264" s="54"/>
      <c r="H264" s="54"/>
    </row>
    <row r="265" spans="1:8" ht="15" hidden="1" customHeight="1">
      <c r="A265" s="52"/>
      <c r="B265" s="52"/>
      <c r="C265" s="52"/>
      <c r="D265" s="56"/>
      <c r="E265" s="54"/>
      <c r="F265" s="54"/>
      <c r="G265" s="54"/>
      <c r="H265" s="54"/>
    </row>
    <row r="266" spans="1:8" ht="15" hidden="1" customHeight="1">
      <c r="A266" s="52"/>
      <c r="B266" s="52"/>
      <c r="C266" s="52"/>
      <c r="D266" s="56"/>
      <c r="E266" s="54"/>
      <c r="F266" s="54"/>
      <c r="G266" s="54"/>
      <c r="H266" s="54"/>
    </row>
    <row r="267" spans="1:8" ht="15" hidden="1" customHeight="1">
      <c r="A267" s="52"/>
      <c r="B267" s="52"/>
      <c r="C267" s="52"/>
      <c r="D267" s="56"/>
      <c r="E267" s="54"/>
      <c r="F267" s="54"/>
      <c r="G267" s="54"/>
      <c r="H267" s="54"/>
    </row>
    <row r="268" spans="1:8" ht="15" customHeight="1">
      <c r="A268" s="52"/>
      <c r="B268" s="52"/>
      <c r="C268" s="52"/>
      <c r="D268" s="56"/>
      <c r="E268" s="54"/>
      <c r="F268" s="54"/>
      <c r="G268" s="116"/>
      <c r="H268" s="116"/>
    </row>
    <row r="269" spans="1:8" ht="15" customHeight="1" thickBot="1">
      <c r="A269" s="52"/>
      <c r="B269" s="52"/>
      <c r="C269" s="52"/>
      <c r="D269" s="56"/>
      <c r="E269" s="54"/>
      <c r="F269" s="54"/>
      <c r="G269" s="54"/>
      <c r="H269" s="54"/>
    </row>
    <row r="270" spans="1:8" ht="15.75">
      <c r="A270" s="95" t="s">
        <v>57</v>
      </c>
      <c r="B270" s="95" t="s">
        <v>56</v>
      </c>
      <c r="C270" s="95" t="s">
        <v>55</v>
      </c>
      <c r="D270" s="94" t="s">
        <v>54</v>
      </c>
      <c r="E270" s="93" t="s">
        <v>53</v>
      </c>
      <c r="F270" s="93" t="s">
        <v>53</v>
      </c>
      <c r="G270" s="93" t="s">
        <v>7</v>
      </c>
      <c r="H270" s="93" t="s">
        <v>52</v>
      </c>
    </row>
    <row r="271" spans="1:8" ht="15.75" customHeight="1" thickBot="1">
      <c r="A271" s="92"/>
      <c r="B271" s="92"/>
      <c r="C271" s="92"/>
      <c r="D271" s="91"/>
      <c r="E271" s="89" t="s">
        <v>51</v>
      </c>
      <c r="F271" s="89" t="s">
        <v>50</v>
      </c>
      <c r="G271" s="90" t="s">
        <v>331</v>
      </c>
      <c r="H271" s="89" t="s">
        <v>10</v>
      </c>
    </row>
    <row r="272" spans="1:8" ht="15.75" customHeight="1" thickTop="1">
      <c r="A272" s="115">
        <v>100</v>
      </c>
      <c r="B272" s="115"/>
      <c r="C272" s="115"/>
      <c r="D272" s="145" t="s">
        <v>99</v>
      </c>
      <c r="E272" s="111"/>
      <c r="F272" s="113"/>
      <c r="G272" s="112"/>
      <c r="H272" s="111"/>
    </row>
    <row r="273" spans="1:8" ht="15">
      <c r="A273" s="70"/>
      <c r="B273" s="70"/>
      <c r="C273" s="70"/>
      <c r="D273" s="70"/>
      <c r="E273" s="123"/>
      <c r="F273" s="68"/>
      <c r="G273" s="67"/>
      <c r="H273" s="123"/>
    </row>
    <row r="274" spans="1:8" ht="15">
      <c r="A274" s="70"/>
      <c r="B274" s="70"/>
      <c r="C274" s="70">
        <v>1361</v>
      </c>
      <c r="D274" s="70" t="s">
        <v>75</v>
      </c>
      <c r="E274" s="123">
        <v>2800</v>
      </c>
      <c r="F274" s="68">
        <v>2800</v>
      </c>
      <c r="G274" s="67">
        <v>3580.1</v>
      </c>
      <c r="H274" s="49">
        <f>(G274/F274)*100</f>
        <v>127.86071428571428</v>
      </c>
    </row>
    <row r="275" spans="1:8" ht="15.75" hidden="1">
      <c r="A275" s="126"/>
      <c r="B275" s="126"/>
      <c r="C275" s="70">
        <v>4216</v>
      </c>
      <c r="D275" s="70" t="s">
        <v>98</v>
      </c>
      <c r="E275" s="49"/>
      <c r="F275" s="68"/>
      <c r="G275" s="67"/>
      <c r="H275" s="49" t="e">
        <f>(G275/F275)*100</f>
        <v>#DIV/0!</v>
      </c>
    </row>
    <row r="276" spans="1:8" ht="15">
      <c r="A276" s="70"/>
      <c r="B276" s="70">
        <v>2169</v>
      </c>
      <c r="C276" s="70">
        <v>2212</v>
      </c>
      <c r="D276" s="70" t="s">
        <v>386</v>
      </c>
      <c r="E276" s="123">
        <v>400</v>
      </c>
      <c r="F276" s="68">
        <v>400</v>
      </c>
      <c r="G276" s="67">
        <v>354.5</v>
      </c>
      <c r="H276" s="49">
        <f>(G276/F276)*100</f>
        <v>88.625</v>
      </c>
    </row>
    <row r="277" spans="1:8" ht="15" hidden="1">
      <c r="A277" s="122"/>
      <c r="B277" s="122">
        <v>3635</v>
      </c>
      <c r="C277" s="122">
        <v>3122</v>
      </c>
      <c r="D277" s="70" t="s">
        <v>97</v>
      </c>
      <c r="E277" s="123"/>
      <c r="F277" s="68"/>
      <c r="G277" s="67">
        <v>0</v>
      </c>
      <c r="H277" s="49" t="e">
        <f>(G277/F277)*100</f>
        <v>#DIV/0!</v>
      </c>
    </row>
    <row r="278" spans="1:8" ht="15">
      <c r="A278" s="122"/>
      <c r="B278" s="122">
        <v>6171</v>
      </c>
      <c r="C278" s="122">
        <v>2324</v>
      </c>
      <c r="D278" s="70" t="s">
        <v>387</v>
      </c>
      <c r="E278" s="144">
        <v>50</v>
      </c>
      <c r="F278" s="73">
        <v>50</v>
      </c>
      <c r="G278" s="67">
        <v>77.3</v>
      </c>
      <c r="H278" s="49">
        <f>(G278/F278)*100</f>
        <v>154.6</v>
      </c>
    </row>
    <row r="279" spans="1:8" ht="15" customHeight="1" thickBot="1">
      <c r="A279" s="66"/>
      <c r="B279" s="66"/>
      <c r="C279" s="66"/>
      <c r="D279" s="66"/>
      <c r="E279" s="62"/>
      <c r="F279" s="64"/>
      <c r="G279" s="63"/>
      <c r="H279" s="62"/>
    </row>
    <row r="280" spans="1:8" s="51" customFormat="1" ht="21.75" customHeight="1" thickTop="1" thickBot="1">
      <c r="A280" s="61"/>
      <c r="B280" s="61"/>
      <c r="C280" s="61"/>
      <c r="D280" s="107" t="s">
        <v>96</v>
      </c>
      <c r="E280" s="57">
        <f t="shared" ref="E280:G280" si="15">SUM(E272:E278)</f>
        <v>3250</v>
      </c>
      <c r="F280" s="59">
        <f t="shared" si="15"/>
        <v>3250</v>
      </c>
      <c r="G280" s="58">
        <f t="shared" si="15"/>
        <v>4011.9</v>
      </c>
      <c r="H280" s="109">
        <f>(G280/F280)*100</f>
        <v>123.44307692307692</v>
      </c>
    </row>
    <row r="281" spans="1:8" ht="24.6" customHeight="1">
      <c r="A281" s="52"/>
      <c r="B281" s="52"/>
      <c r="C281" s="52"/>
      <c r="D281" s="56"/>
      <c r="E281" s="54"/>
      <c r="F281" s="54"/>
      <c r="G281" s="54"/>
      <c r="H281" s="54"/>
    </row>
    <row r="282" spans="1:8" ht="25.15" customHeight="1">
      <c r="A282" s="52"/>
      <c r="B282" s="52"/>
      <c r="C282" s="52"/>
      <c r="D282" s="56"/>
      <c r="E282" s="54"/>
      <c r="F282" s="54"/>
      <c r="G282" s="54"/>
      <c r="H282" s="54"/>
    </row>
    <row r="283" spans="1:8" ht="15" hidden="1" customHeight="1">
      <c r="A283" s="52"/>
      <c r="B283" s="52"/>
      <c r="C283" s="52"/>
      <c r="D283" s="56"/>
      <c r="E283" s="54"/>
      <c r="F283" s="54"/>
      <c r="G283" s="54"/>
      <c r="H283" s="54"/>
    </row>
    <row r="284" spans="1:8" ht="25.9" customHeight="1" thickBot="1">
      <c r="A284" s="52"/>
      <c r="B284" s="52"/>
      <c r="C284" s="52"/>
      <c r="D284" s="56"/>
      <c r="E284" s="54"/>
      <c r="F284" s="54"/>
      <c r="G284" s="54"/>
      <c r="H284" s="54"/>
    </row>
    <row r="285" spans="1:8" ht="15.75">
      <c r="A285" s="95" t="s">
        <v>57</v>
      </c>
      <c r="B285" s="95" t="s">
        <v>56</v>
      </c>
      <c r="C285" s="95" t="s">
        <v>55</v>
      </c>
      <c r="D285" s="94" t="s">
        <v>54</v>
      </c>
      <c r="E285" s="93" t="s">
        <v>53</v>
      </c>
      <c r="F285" s="93" t="s">
        <v>53</v>
      </c>
      <c r="G285" s="93" t="s">
        <v>7</v>
      </c>
      <c r="H285" s="93" t="s">
        <v>52</v>
      </c>
    </row>
    <row r="286" spans="1:8" ht="15.75" customHeight="1" thickBot="1">
      <c r="A286" s="92"/>
      <c r="B286" s="92"/>
      <c r="C286" s="92"/>
      <c r="D286" s="91"/>
      <c r="E286" s="89" t="s">
        <v>51</v>
      </c>
      <c r="F286" s="89" t="s">
        <v>50</v>
      </c>
      <c r="G286" s="90" t="s">
        <v>331</v>
      </c>
      <c r="H286" s="89" t="s">
        <v>10</v>
      </c>
    </row>
    <row r="287" spans="1:8" ht="15.75" customHeight="1" thickTop="1">
      <c r="A287" s="88">
        <v>110</v>
      </c>
      <c r="B287" s="126"/>
      <c r="C287" s="126"/>
      <c r="D287" s="126" t="s">
        <v>95</v>
      </c>
      <c r="E287" s="111"/>
      <c r="F287" s="113"/>
      <c r="G287" s="112"/>
      <c r="H287" s="111"/>
    </row>
    <row r="288" spans="1:8" ht="15.75">
      <c r="A288" s="88"/>
      <c r="B288" s="126"/>
      <c r="C288" s="126"/>
      <c r="D288" s="126"/>
      <c r="E288" s="111"/>
      <c r="F288" s="113"/>
      <c r="G288" s="112"/>
      <c r="H288" s="111"/>
    </row>
    <row r="289" spans="1:8" ht="15">
      <c r="A289" s="70"/>
      <c r="B289" s="70"/>
      <c r="C289" s="70">
        <v>1111</v>
      </c>
      <c r="D289" s="70" t="s">
        <v>94</v>
      </c>
      <c r="E289" s="136">
        <v>73563</v>
      </c>
      <c r="F289" s="135">
        <v>73563</v>
      </c>
      <c r="G289" s="130">
        <v>76756.399999999994</v>
      </c>
      <c r="H289" s="49">
        <f t="shared" ref="H289:H314" si="16">(G289/F289)*100</f>
        <v>104.34104101246551</v>
      </c>
    </row>
    <row r="290" spans="1:8" ht="15">
      <c r="A290" s="70"/>
      <c r="B290" s="70"/>
      <c r="C290" s="70">
        <v>1112</v>
      </c>
      <c r="D290" s="70" t="s">
        <v>93</v>
      </c>
      <c r="E290" s="143">
        <v>1570</v>
      </c>
      <c r="F290" s="137">
        <v>1570</v>
      </c>
      <c r="G290" s="130">
        <v>2128.3000000000002</v>
      </c>
      <c r="H290" s="49">
        <f t="shared" si="16"/>
        <v>135.56050955414014</v>
      </c>
    </row>
    <row r="291" spans="1:8" ht="15">
      <c r="A291" s="70"/>
      <c r="B291" s="70"/>
      <c r="C291" s="70">
        <v>1113</v>
      </c>
      <c r="D291" s="70" t="s">
        <v>92</v>
      </c>
      <c r="E291" s="143">
        <v>6090</v>
      </c>
      <c r="F291" s="137">
        <v>6090</v>
      </c>
      <c r="G291" s="130">
        <v>6502</v>
      </c>
      <c r="H291" s="49">
        <f t="shared" si="16"/>
        <v>106.76518883415436</v>
      </c>
    </row>
    <row r="292" spans="1:8" ht="15">
      <c r="A292" s="70"/>
      <c r="B292" s="70"/>
      <c r="C292" s="70">
        <v>1121</v>
      </c>
      <c r="D292" s="70" t="s">
        <v>91</v>
      </c>
      <c r="E292" s="143">
        <v>69180</v>
      </c>
      <c r="F292" s="137">
        <v>69180</v>
      </c>
      <c r="G292" s="130">
        <v>69230.100000000006</v>
      </c>
      <c r="H292" s="49">
        <f t="shared" si="16"/>
        <v>100.07241977450133</v>
      </c>
    </row>
    <row r="293" spans="1:8" ht="15">
      <c r="A293" s="70"/>
      <c r="B293" s="70"/>
      <c r="C293" s="70">
        <v>1122</v>
      </c>
      <c r="D293" s="70" t="s">
        <v>90</v>
      </c>
      <c r="E293" s="136">
        <v>10000</v>
      </c>
      <c r="F293" s="135">
        <v>9647.9</v>
      </c>
      <c r="G293" s="130">
        <v>9647.7999999999993</v>
      </c>
      <c r="H293" s="49">
        <f t="shared" si="16"/>
        <v>99.998963505011446</v>
      </c>
    </row>
    <row r="294" spans="1:8" ht="15">
      <c r="A294" s="70"/>
      <c r="B294" s="70"/>
      <c r="C294" s="70">
        <v>1211</v>
      </c>
      <c r="D294" s="70" t="s">
        <v>89</v>
      </c>
      <c r="E294" s="136">
        <v>134634</v>
      </c>
      <c r="F294" s="135">
        <v>134634</v>
      </c>
      <c r="G294" s="130">
        <v>140392.6</v>
      </c>
      <c r="H294" s="49">
        <f t="shared" si="16"/>
        <v>104.27722566365109</v>
      </c>
    </row>
    <row r="295" spans="1:8" ht="15">
      <c r="A295" s="70"/>
      <c r="B295" s="70"/>
      <c r="C295" s="70">
        <v>1340</v>
      </c>
      <c r="D295" s="70" t="s">
        <v>88</v>
      </c>
      <c r="E295" s="136">
        <v>13500</v>
      </c>
      <c r="F295" s="135">
        <v>13500</v>
      </c>
      <c r="G295" s="130">
        <v>13257.4</v>
      </c>
      <c r="H295" s="49">
        <f t="shared" si="16"/>
        <v>98.202962962962957</v>
      </c>
    </row>
    <row r="296" spans="1:8" ht="15">
      <c r="A296" s="70"/>
      <c r="B296" s="70"/>
      <c r="C296" s="70">
        <v>1341</v>
      </c>
      <c r="D296" s="70" t="s">
        <v>87</v>
      </c>
      <c r="E296" s="134">
        <v>900</v>
      </c>
      <c r="F296" s="133">
        <v>900</v>
      </c>
      <c r="G296" s="130">
        <v>861.3</v>
      </c>
      <c r="H296" s="49">
        <f t="shared" si="16"/>
        <v>95.7</v>
      </c>
    </row>
    <row r="297" spans="1:8" ht="15" customHeight="1">
      <c r="A297" s="142"/>
      <c r="B297" s="126"/>
      <c r="C297" s="140">
        <v>1342</v>
      </c>
      <c r="D297" s="140" t="s">
        <v>86</v>
      </c>
      <c r="E297" s="139">
        <v>100</v>
      </c>
      <c r="F297" s="113">
        <v>100</v>
      </c>
      <c r="G297" s="130">
        <v>240.4</v>
      </c>
      <c r="H297" s="49">
        <f t="shared" si="16"/>
        <v>240.39999999999998</v>
      </c>
    </row>
    <row r="298" spans="1:8" ht="15">
      <c r="A298" s="141"/>
      <c r="B298" s="140"/>
      <c r="C298" s="140">
        <v>1343</v>
      </c>
      <c r="D298" s="140" t="s">
        <v>85</v>
      </c>
      <c r="E298" s="139">
        <v>1250</v>
      </c>
      <c r="F298" s="113">
        <v>1250</v>
      </c>
      <c r="G298" s="130">
        <v>1144.5999999999999</v>
      </c>
      <c r="H298" s="49">
        <f t="shared" si="16"/>
        <v>91.567999999999998</v>
      </c>
    </row>
    <row r="299" spans="1:8" ht="15">
      <c r="A299" s="69"/>
      <c r="B299" s="70"/>
      <c r="C299" s="70">
        <v>1345</v>
      </c>
      <c r="D299" s="70" t="s">
        <v>388</v>
      </c>
      <c r="E299" s="138">
        <v>220</v>
      </c>
      <c r="F299" s="137">
        <v>220</v>
      </c>
      <c r="G299" s="130">
        <v>351.3</v>
      </c>
      <c r="H299" s="49">
        <f t="shared" si="16"/>
        <v>159.68181818181819</v>
      </c>
    </row>
    <row r="300" spans="1:8" ht="15">
      <c r="A300" s="70"/>
      <c r="B300" s="70"/>
      <c r="C300" s="70">
        <v>1361</v>
      </c>
      <c r="D300" s="70" t="s">
        <v>84</v>
      </c>
      <c r="E300" s="134">
        <v>0</v>
      </c>
      <c r="F300" s="133">
        <v>0</v>
      </c>
      <c r="G300" s="130">
        <v>0.9</v>
      </c>
      <c r="H300" s="49" t="e">
        <f t="shared" si="16"/>
        <v>#DIV/0!</v>
      </c>
    </row>
    <row r="301" spans="1:8" ht="15">
      <c r="A301" s="70"/>
      <c r="B301" s="70"/>
      <c r="C301" s="70">
        <v>1381</v>
      </c>
      <c r="D301" s="70" t="s">
        <v>394</v>
      </c>
      <c r="E301" s="134">
        <v>0</v>
      </c>
      <c r="F301" s="133">
        <v>0</v>
      </c>
      <c r="G301" s="130">
        <v>2584.4</v>
      </c>
      <c r="H301" s="49" t="e">
        <f t="shared" si="16"/>
        <v>#DIV/0!</v>
      </c>
    </row>
    <row r="302" spans="1:8" ht="15">
      <c r="A302" s="70"/>
      <c r="B302" s="70"/>
      <c r="C302" s="70">
        <v>1382</v>
      </c>
      <c r="D302" s="70" t="s">
        <v>447</v>
      </c>
      <c r="E302" s="134">
        <v>0</v>
      </c>
      <c r="F302" s="133">
        <v>0</v>
      </c>
      <c r="G302" s="130">
        <v>434.3</v>
      </c>
      <c r="H302" s="49" t="e">
        <f t="shared" si="16"/>
        <v>#DIV/0!</v>
      </c>
    </row>
    <row r="303" spans="1:8" ht="15">
      <c r="A303" s="70"/>
      <c r="B303" s="70"/>
      <c r="C303" s="70">
        <v>1383</v>
      </c>
      <c r="D303" s="70" t="s">
        <v>395</v>
      </c>
      <c r="E303" s="136">
        <v>2000</v>
      </c>
      <c r="F303" s="135">
        <v>2000</v>
      </c>
      <c r="G303" s="130">
        <v>761.2</v>
      </c>
      <c r="H303" s="49">
        <f t="shared" si="16"/>
        <v>38.06</v>
      </c>
    </row>
    <row r="304" spans="1:8" ht="15">
      <c r="A304" s="70"/>
      <c r="B304" s="70"/>
      <c r="C304" s="70">
        <v>1511</v>
      </c>
      <c r="D304" s="70" t="s">
        <v>83</v>
      </c>
      <c r="E304" s="49">
        <v>23200</v>
      </c>
      <c r="F304" s="68">
        <v>23200</v>
      </c>
      <c r="G304" s="130">
        <v>22897.3</v>
      </c>
      <c r="H304" s="49">
        <f t="shared" si="16"/>
        <v>98.695258620689657</v>
      </c>
    </row>
    <row r="305" spans="1:8" ht="15">
      <c r="A305" s="70"/>
      <c r="B305" s="70"/>
      <c r="C305" s="70">
        <v>4112</v>
      </c>
      <c r="D305" s="70" t="s">
        <v>82</v>
      </c>
      <c r="E305" s="49">
        <v>35181</v>
      </c>
      <c r="F305" s="68">
        <v>37337</v>
      </c>
      <c r="G305" s="130">
        <v>37337</v>
      </c>
      <c r="H305" s="49">
        <f t="shared" si="16"/>
        <v>100</v>
      </c>
    </row>
    <row r="306" spans="1:8" ht="15.6" customHeight="1">
      <c r="A306" s="70"/>
      <c r="B306" s="70">
        <v>6171</v>
      </c>
      <c r="C306" s="70">
        <v>2212</v>
      </c>
      <c r="D306" s="70" t="s">
        <v>389</v>
      </c>
      <c r="E306" s="132">
        <v>10</v>
      </c>
      <c r="F306" s="131">
        <v>10</v>
      </c>
      <c r="G306" s="130">
        <v>1</v>
      </c>
      <c r="H306" s="49">
        <f t="shared" si="16"/>
        <v>10</v>
      </c>
    </row>
    <row r="307" spans="1:8" ht="15.6" customHeight="1">
      <c r="A307" s="70"/>
      <c r="B307" s="70">
        <v>6171</v>
      </c>
      <c r="C307" s="70">
        <v>2324</v>
      </c>
      <c r="D307" s="70" t="s">
        <v>390</v>
      </c>
      <c r="E307" s="132">
        <v>0</v>
      </c>
      <c r="F307" s="131">
        <v>0</v>
      </c>
      <c r="G307" s="130">
        <v>0.1</v>
      </c>
      <c r="H307" s="49" t="e">
        <f t="shared" si="16"/>
        <v>#DIV/0!</v>
      </c>
    </row>
    <row r="308" spans="1:8" ht="15.6" customHeight="1">
      <c r="A308" s="70"/>
      <c r="B308" s="70">
        <v>6310</v>
      </c>
      <c r="C308" s="70">
        <v>2141</v>
      </c>
      <c r="D308" s="70" t="s">
        <v>393</v>
      </c>
      <c r="E308" s="49">
        <v>10</v>
      </c>
      <c r="F308" s="68">
        <v>10</v>
      </c>
      <c r="G308" s="130">
        <v>4.3</v>
      </c>
      <c r="H308" s="49">
        <f t="shared" si="16"/>
        <v>43</v>
      </c>
    </row>
    <row r="309" spans="1:8" ht="15" hidden="1">
      <c r="A309" s="70"/>
      <c r="B309" s="70">
        <v>6310</v>
      </c>
      <c r="C309" s="70">
        <v>2324</v>
      </c>
      <c r="D309" s="70" t="s">
        <v>81</v>
      </c>
      <c r="E309" s="132"/>
      <c r="F309" s="131"/>
      <c r="G309" s="130">
        <v>0</v>
      </c>
      <c r="H309" s="49" t="e">
        <f t="shared" si="16"/>
        <v>#DIV/0!</v>
      </c>
    </row>
    <row r="310" spans="1:8" ht="15">
      <c r="A310" s="70"/>
      <c r="B310" s="70">
        <v>6310</v>
      </c>
      <c r="C310" s="70">
        <v>2142</v>
      </c>
      <c r="D310" s="70" t="s">
        <v>391</v>
      </c>
      <c r="E310" s="132">
        <v>2000</v>
      </c>
      <c r="F310" s="131">
        <v>2000</v>
      </c>
      <c r="G310" s="130">
        <v>1735.5</v>
      </c>
      <c r="H310" s="49">
        <f t="shared" si="16"/>
        <v>86.775000000000006</v>
      </c>
    </row>
    <row r="311" spans="1:8" ht="15" hidden="1">
      <c r="A311" s="70"/>
      <c r="B311" s="70">
        <v>6310</v>
      </c>
      <c r="C311" s="70">
        <v>2143</v>
      </c>
      <c r="D311" s="70" t="s">
        <v>80</v>
      </c>
      <c r="E311" s="132"/>
      <c r="F311" s="131"/>
      <c r="G311" s="130">
        <v>0</v>
      </c>
      <c r="H311" s="49" t="e">
        <f t="shared" si="16"/>
        <v>#DIV/0!</v>
      </c>
    </row>
    <row r="312" spans="1:8" ht="15" hidden="1">
      <c r="A312" s="70"/>
      <c r="B312" s="70">
        <v>6310</v>
      </c>
      <c r="C312" s="70">
        <v>2329</v>
      </c>
      <c r="D312" s="70" t="s">
        <v>79</v>
      </c>
      <c r="E312" s="132"/>
      <c r="F312" s="131"/>
      <c r="G312" s="130">
        <v>0</v>
      </c>
      <c r="H312" s="49" t="e">
        <f t="shared" si="16"/>
        <v>#DIV/0!</v>
      </c>
    </row>
    <row r="313" spans="1:8" ht="15" hidden="1">
      <c r="A313" s="70"/>
      <c r="B313" s="70">
        <v>6330</v>
      </c>
      <c r="C313" s="70">
        <v>4132</v>
      </c>
      <c r="D313" s="70" t="s">
        <v>78</v>
      </c>
      <c r="E313" s="49"/>
      <c r="F313" s="68"/>
      <c r="G313" s="130">
        <v>0</v>
      </c>
      <c r="H313" s="49" t="e">
        <f t="shared" si="16"/>
        <v>#DIV/0!</v>
      </c>
    </row>
    <row r="314" spans="1:8" ht="15">
      <c r="A314" s="70"/>
      <c r="B314" s="70">
        <v>6409</v>
      </c>
      <c r="C314" s="70">
        <v>2328</v>
      </c>
      <c r="D314" s="70" t="s">
        <v>392</v>
      </c>
      <c r="E314" s="132">
        <v>0</v>
      </c>
      <c r="F314" s="131">
        <v>0</v>
      </c>
      <c r="G314" s="130">
        <v>3.8</v>
      </c>
      <c r="H314" s="49" t="e">
        <f t="shared" si="16"/>
        <v>#DIV/0!</v>
      </c>
    </row>
    <row r="315" spans="1:8" ht="15.75" customHeight="1" thickBot="1">
      <c r="A315" s="66"/>
      <c r="B315" s="66"/>
      <c r="C315" s="66"/>
      <c r="D315" s="66"/>
      <c r="E315" s="127"/>
      <c r="F315" s="129"/>
      <c r="G315" s="128"/>
      <c r="H315" s="127"/>
    </row>
    <row r="316" spans="1:8" s="51" customFormat="1" ht="21.75" customHeight="1" thickTop="1" thickBot="1">
      <c r="A316" s="61"/>
      <c r="B316" s="61"/>
      <c r="C316" s="61"/>
      <c r="D316" s="107" t="s">
        <v>77</v>
      </c>
      <c r="E316" s="57">
        <f t="shared" ref="E316:G316" si="17">SUM(E289:E315)</f>
        <v>373408</v>
      </c>
      <c r="F316" s="59">
        <f t="shared" si="17"/>
        <v>375211.9</v>
      </c>
      <c r="G316" s="58">
        <f t="shared" si="17"/>
        <v>386271.99999999994</v>
      </c>
      <c r="H316" s="49">
        <f t="shared" ref="H316" si="18">(G316/F316)*100</f>
        <v>102.94769435617579</v>
      </c>
    </row>
    <row r="317" spans="1:8" ht="15" customHeight="1">
      <c r="A317" s="52"/>
      <c r="B317" s="52"/>
      <c r="C317" s="52"/>
      <c r="D317" s="56"/>
      <c r="E317" s="54"/>
      <c r="F317" s="54"/>
      <c r="G317" s="54"/>
      <c r="H317" s="54"/>
    </row>
    <row r="318" spans="1:8" ht="26.45" customHeight="1">
      <c r="A318" s="51"/>
      <c r="B318" s="52"/>
      <c r="C318" s="52"/>
      <c r="D318" s="52"/>
      <c r="E318" s="108"/>
      <c r="F318" s="108"/>
      <c r="G318" s="108"/>
      <c r="H318" s="108"/>
    </row>
    <row r="319" spans="1:8" ht="15" hidden="1">
      <c r="A319" s="51"/>
      <c r="B319" s="52"/>
      <c r="C319" s="52"/>
      <c r="D319" s="52"/>
      <c r="E319" s="108"/>
      <c r="F319" s="108"/>
      <c r="G319" s="108"/>
      <c r="H319" s="108"/>
    </row>
    <row r="320" spans="1:8" ht="34.15" customHeight="1" thickBot="1">
      <c r="A320" s="51"/>
      <c r="B320" s="52"/>
      <c r="C320" s="52"/>
      <c r="D320" s="52"/>
      <c r="E320" s="108"/>
      <c r="F320" s="108"/>
      <c r="G320" s="108"/>
      <c r="H320" s="108"/>
    </row>
    <row r="321" spans="1:8" ht="15.75">
      <c r="A321" s="95" t="s">
        <v>57</v>
      </c>
      <c r="B321" s="95" t="s">
        <v>56</v>
      </c>
      <c r="C321" s="95" t="s">
        <v>55</v>
      </c>
      <c r="D321" s="94" t="s">
        <v>54</v>
      </c>
      <c r="E321" s="93" t="s">
        <v>53</v>
      </c>
      <c r="F321" s="93" t="s">
        <v>53</v>
      </c>
      <c r="G321" s="93" t="s">
        <v>7</v>
      </c>
      <c r="H321" s="93" t="s">
        <v>52</v>
      </c>
    </row>
    <row r="322" spans="1:8" ht="15.75" customHeight="1" thickBot="1">
      <c r="A322" s="92"/>
      <c r="B322" s="92"/>
      <c r="C322" s="92"/>
      <c r="D322" s="91"/>
      <c r="E322" s="89" t="s">
        <v>51</v>
      </c>
      <c r="F322" s="89" t="s">
        <v>50</v>
      </c>
      <c r="G322" s="90" t="s">
        <v>331</v>
      </c>
      <c r="H322" s="89" t="s">
        <v>10</v>
      </c>
    </row>
    <row r="323" spans="1:8" ht="16.5" customHeight="1" thickTop="1">
      <c r="A323" s="115">
        <v>120</v>
      </c>
      <c r="B323" s="115"/>
      <c r="C323" s="115"/>
      <c r="D323" s="126" t="s">
        <v>76</v>
      </c>
      <c r="E323" s="111"/>
      <c r="F323" s="113"/>
      <c r="G323" s="112"/>
      <c r="H323" s="111"/>
    </row>
    <row r="324" spans="1:8" ht="15.75">
      <c r="A324" s="126"/>
      <c r="B324" s="126"/>
      <c r="C324" s="126"/>
      <c r="D324" s="126"/>
      <c r="E324" s="49"/>
      <c r="F324" s="68"/>
      <c r="G324" s="67"/>
      <c r="H324" s="49"/>
    </row>
    <row r="325" spans="1:8" ht="15">
      <c r="A325" s="70"/>
      <c r="B325" s="70"/>
      <c r="C325" s="70">
        <v>1361</v>
      </c>
      <c r="D325" s="70" t="s">
        <v>75</v>
      </c>
      <c r="E325" s="125">
        <v>0</v>
      </c>
      <c r="F325" s="124">
        <v>0</v>
      </c>
      <c r="G325" s="110">
        <v>3.2</v>
      </c>
      <c r="H325" s="49" t="e">
        <f t="shared" ref="H325:H346" si="19">(G325/F325)*100</f>
        <v>#DIV/0!</v>
      </c>
    </row>
    <row r="326" spans="1:8" ht="16.5" customHeight="1">
      <c r="A326" s="70"/>
      <c r="B326" s="70">
        <v>1014</v>
      </c>
      <c r="C326" s="70">
        <v>2132</v>
      </c>
      <c r="D326" s="286" t="s">
        <v>464</v>
      </c>
      <c r="E326" s="125">
        <v>0</v>
      </c>
      <c r="F326" s="124">
        <v>0</v>
      </c>
      <c r="G326" s="110">
        <v>25.3</v>
      </c>
      <c r="H326" s="49" t="e">
        <f t="shared" si="19"/>
        <v>#DIV/0!</v>
      </c>
    </row>
    <row r="327" spans="1:8" ht="15">
      <c r="A327" s="70"/>
      <c r="B327" s="70">
        <v>3612</v>
      </c>
      <c r="C327" s="70">
        <v>2111</v>
      </c>
      <c r="D327" s="70" t="s">
        <v>396</v>
      </c>
      <c r="E327" s="125">
        <v>2200</v>
      </c>
      <c r="F327" s="124">
        <v>2200</v>
      </c>
      <c r="G327" s="110">
        <v>2334.1</v>
      </c>
      <c r="H327" s="49">
        <f t="shared" si="19"/>
        <v>106.09545454545454</v>
      </c>
    </row>
    <row r="328" spans="1:8" ht="15">
      <c r="A328" s="70"/>
      <c r="B328" s="70">
        <v>3612</v>
      </c>
      <c r="C328" s="70">
        <v>2132</v>
      </c>
      <c r="D328" s="70" t="s">
        <v>397</v>
      </c>
      <c r="E328" s="125">
        <v>7300</v>
      </c>
      <c r="F328" s="124">
        <v>7300</v>
      </c>
      <c r="G328" s="110">
        <v>7428.5</v>
      </c>
      <c r="H328" s="49">
        <f t="shared" si="19"/>
        <v>101.76027397260275</v>
      </c>
    </row>
    <row r="329" spans="1:8" ht="15">
      <c r="A329" s="70"/>
      <c r="B329" s="70">
        <v>3612</v>
      </c>
      <c r="C329" s="70">
        <v>2322</v>
      </c>
      <c r="D329" s="70" t="s">
        <v>74</v>
      </c>
      <c r="E329" s="125">
        <v>0</v>
      </c>
      <c r="F329" s="124">
        <v>0</v>
      </c>
      <c r="G329" s="110">
        <v>6</v>
      </c>
      <c r="H329" s="49" t="e">
        <f t="shared" si="19"/>
        <v>#DIV/0!</v>
      </c>
    </row>
    <row r="330" spans="1:8" ht="15">
      <c r="A330" s="70"/>
      <c r="B330" s="70">
        <v>3612</v>
      </c>
      <c r="C330" s="70">
        <v>2324</v>
      </c>
      <c r="D330" s="70" t="s">
        <v>398</v>
      </c>
      <c r="E330" s="49">
        <v>100</v>
      </c>
      <c r="F330" s="68">
        <v>100</v>
      </c>
      <c r="G330" s="110">
        <v>321.7</v>
      </c>
      <c r="H330" s="49">
        <f t="shared" si="19"/>
        <v>321.7</v>
      </c>
    </row>
    <row r="331" spans="1:8" ht="15" hidden="1">
      <c r="A331" s="70"/>
      <c r="B331" s="70">
        <v>3612</v>
      </c>
      <c r="C331" s="70">
        <v>2329</v>
      </c>
      <c r="D331" s="70" t="s">
        <v>73</v>
      </c>
      <c r="E331" s="49"/>
      <c r="F331" s="68"/>
      <c r="G331" s="110">
        <v>0</v>
      </c>
      <c r="H331" s="49" t="e">
        <f t="shared" si="19"/>
        <v>#DIV/0!</v>
      </c>
    </row>
    <row r="332" spans="1:8" ht="15">
      <c r="A332" s="70"/>
      <c r="B332" s="70">
        <v>3612</v>
      </c>
      <c r="C332" s="70">
        <v>3112</v>
      </c>
      <c r="D332" s="70" t="s">
        <v>399</v>
      </c>
      <c r="E332" s="49">
        <v>23892</v>
      </c>
      <c r="F332" s="68">
        <v>23892</v>
      </c>
      <c r="G332" s="110">
        <v>3439.9</v>
      </c>
      <c r="H332" s="49">
        <f t="shared" si="19"/>
        <v>14.397706345220158</v>
      </c>
    </row>
    <row r="333" spans="1:8" ht="15">
      <c r="A333" s="70"/>
      <c r="B333" s="70">
        <v>3613</v>
      </c>
      <c r="C333" s="70">
        <v>2111</v>
      </c>
      <c r="D333" s="70" t="s">
        <v>400</v>
      </c>
      <c r="E333" s="125">
        <v>2500</v>
      </c>
      <c r="F333" s="124">
        <v>2500</v>
      </c>
      <c r="G333" s="110">
        <v>2740.1</v>
      </c>
      <c r="H333" s="49">
        <f t="shared" si="19"/>
        <v>109.60399999999998</v>
      </c>
    </row>
    <row r="334" spans="1:8" ht="15">
      <c r="A334" s="70"/>
      <c r="B334" s="70">
        <v>3613</v>
      </c>
      <c r="C334" s="70">
        <v>2132</v>
      </c>
      <c r="D334" s="70" t="s">
        <v>401</v>
      </c>
      <c r="E334" s="125">
        <v>4700</v>
      </c>
      <c r="F334" s="124">
        <v>4700</v>
      </c>
      <c r="G334" s="110">
        <v>5848.6</v>
      </c>
      <c r="H334" s="49">
        <f t="shared" si="19"/>
        <v>124.43829787234044</v>
      </c>
    </row>
    <row r="335" spans="1:8" ht="15" hidden="1">
      <c r="A335" s="122"/>
      <c r="B335" s="70">
        <v>3613</v>
      </c>
      <c r="C335" s="70">
        <v>2133</v>
      </c>
      <c r="D335" s="70" t="s">
        <v>72</v>
      </c>
      <c r="E335" s="49"/>
      <c r="F335" s="68"/>
      <c r="G335" s="110">
        <v>0</v>
      </c>
      <c r="H335" s="49" t="e">
        <f t="shared" si="19"/>
        <v>#DIV/0!</v>
      </c>
    </row>
    <row r="336" spans="1:8" ht="15" hidden="1">
      <c r="A336" s="122"/>
      <c r="B336" s="70">
        <v>3613</v>
      </c>
      <c r="C336" s="70">
        <v>2310</v>
      </c>
      <c r="D336" s="70" t="s">
        <v>71</v>
      </c>
      <c r="E336" s="49"/>
      <c r="F336" s="68"/>
      <c r="G336" s="110">
        <v>0</v>
      </c>
      <c r="H336" s="49" t="e">
        <f t="shared" si="19"/>
        <v>#DIV/0!</v>
      </c>
    </row>
    <row r="337" spans="1:8" ht="15" hidden="1">
      <c r="A337" s="122"/>
      <c r="B337" s="70">
        <v>3613</v>
      </c>
      <c r="C337" s="70">
        <v>2322</v>
      </c>
      <c r="D337" s="70" t="s">
        <v>70</v>
      </c>
      <c r="E337" s="49"/>
      <c r="F337" s="68"/>
      <c r="G337" s="110">
        <v>0</v>
      </c>
      <c r="H337" s="49" t="e">
        <f t="shared" si="19"/>
        <v>#DIV/0!</v>
      </c>
    </row>
    <row r="338" spans="1:8" ht="15">
      <c r="A338" s="122"/>
      <c r="B338" s="70">
        <v>3613</v>
      </c>
      <c r="C338" s="70">
        <v>2324</v>
      </c>
      <c r="D338" s="70" t="s">
        <v>402</v>
      </c>
      <c r="E338" s="49">
        <v>0</v>
      </c>
      <c r="F338" s="68">
        <v>0</v>
      </c>
      <c r="G338" s="110">
        <v>654.29999999999995</v>
      </c>
      <c r="H338" s="49" t="e">
        <f t="shared" si="19"/>
        <v>#DIV/0!</v>
      </c>
    </row>
    <row r="339" spans="1:8" ht="15">
      <c r="A339" s="122"/>
      <c r="B339" s="70">
        <v>3613</v>
      </c>
      <c r="C339" s="70">
        <v>3112</v>
      </c>
      <c r="D339" s="70" t="s">
        <v>403</v>
      </c>
      <c r="E339" s="49">
        <v>900</v>
      </c>
      <c r="F339" s="68">
        <v>900</v>
      </c>
      <c r="G339" s="110">
        <v>800</v>
      </c>
      <c r="H339" s="49">
        <f t="shared" si="19"/>
        <v>88.888888888888886</v>
      </c>
    </row>
    <row r="340" spans="1:8" ht="15" hidden="1">
      <c r="A340" s="122"/>
      <c r="B340" s="70">
        <v>3631</v>
      </c>
      <c r="C340" s="70">
        <v>2133</v>
      </c>
      <c r="D340" s="70" t="s">
        <v>404</v>
      </c>
      <c r="E340" s="49"/>
      <c r="F340" s="68"/>
      <c r="G340" s="110">
        <v>0</v>
      </c>
      <c r="H340" s="49" t="e">
        <f t="shared" si="19"/>
        <v>#DIV/0!</v>
      </c>
    </row>
    <row r="341" spans="1:8" ht="15">
      <c r="A341" s="122"/>
      <c r="B341" s="70">
        <v>3632</v>
      </c>
      <c r="C341" s="70">
        <v>2111</v>
      </c>
      <c r="D341" s="70" t="s">
        <v>405</v>
      </c>
      <c r="E341" s="49">
        <v>600</v>
      </c>
      <c r="F341" s="68">
        <v>600</v>
      </c>
      <c r="G341" s="110">
        <v>628.79999999999995</v>
      </c>
      <c r="H341" s="49">
        <f t="shared" si="19"/>
        <v>104.79999999999998</v>
      </c>
    </row>
    <row r="342" spans="1:8" ht="15">
      <c r="A342" s="122"/>
      <c r="B342" s="70">
        <v>3632</v>
      </c>
      <c r="C342" s="70">
        <v>2132</v>
      </c>
      <c r="D342" s="70" t="s">
        <v>406</v>
      </c>
      <c r="E342" s="49">
        <v>15</v>
      </c>
      <c r="F342" s="68">
        <v>15</v>
      </c>
      <c r="G342" s="110">
        <v>20</v>
      </c>
      <c r="H342" s="49">
        <f t="shared" si="19"/>
        <v>133.33333333333331</v>
      </c>
    </row>
    <row r="343" spans="1:8" ht="15">
      <c r="A343" s="122"/>
      <c r="B343" s="70">
        <v>3632</v>
      </c>
      <c r="C343" s="70">
        <v>2133</v>
      </c>
      <c r="D343" s="70" t="s">
        <v>407</v>
      </c>
      <c r="E343" s="49">
        <v>4</v>
      </c>
      <c r="F343" s="68">
        <v>4</v>
      </c>
      <c r="G343" s="110">
        <v>5</v>
      </c>
      <c r="H343" s="49">
        <f t="shared" si="19"/>
        <v>125</v>
      </c>
    </row>
    <row r="344" spans="1:8" ht="15">
      <c r="A344" s="122"/>
      <c r="B344" s="70">
        <v>3632</v>
      </c>
      <c r="C344" s="70">
        <v>2324</v>
      </c>
      <c r="D344" s="70" t="s">
        <v>408</v>
      </c>
      <c r="E344" s="49">
        <v>0</v>
      </c>
      <c r="F344" s="68">
        <v>0</v>
      </c>
      <c r="G344" s="110">
        <v>33.799999999999997</v>
      </c>
      <c r="H344" s="49" t="e">
        <f t="shared" si="19"/>
        <v>#DIV/0!</v>
      </c>
    </row>
    <row r="345" spans="1:8" ht="15">
      <c r="A345" s="122"/>
      <c r="B345" s="70">
        <v>3632</v>
      </c>
      <c r="C345" s="70">
        <v>2329</v>
      </c>
      <c r="D345" s="70" t="s">
        <v>409</v>
      </c>
      <c r="E345" s="49">
        <v>0</v>
      </c>
      <c r="F345" s="68">
        <v>0</v>
      </c>
      <c r="G345" s="110">
        <v>54.3</v>
      </c>
      <c r="H345" s="49" t="e">
        <f t="shared" si="19"/>
        <v>#DIV/0!</v>
      </c>
    </row>
    <row r="346" spans="1:8" ht="15">
      <c r="A346" s="122"/>
      <c r="B346" s="70">
        <v>3634</v>
      </c>
      <c r="C346" s="70">
        <v>2132</v>
      </c>
      <c r="D346" s="70" t="s">
        <v>69</v>
      </c>
      <c r="E346" s="49">
        <v>5702</v>
      </c>
      <c r="F346" s="68">
        <v>5702</v>
      </c>
      <c r="G346" s="110">
        <v>5702.1</v>
      </c>
      <c r="H346" s="49">
        <f t="shared" si="19"/>
        <v>100.00175377060681</v>
      </c>
    </row>
    <row r="347" spans="1:8" ht="15" hidden="1">
      <c r="A347" s="122"/>
      <c r="B347" s="70">
        <v>3636</v>
      </c>
      <c r="C347" s="70">
        <v>2131</v>
      </c>
      <c r="D347" s="70" t="s">
        <v>68</v>
      </c>
      <c r="E347" s="49"/>
      <c r="F347" s="68"/>
      <c r="G347" s="110">
        <v>0</v>
      </c>
      <c r="H347" s="49" t="e">
        <f>(G347/F347)*100</f>
        <v>#DIV/0!</v>
      </c>
    </row>
    <row r="348" spans="1:8" ht="15">
      <c r="A348" s="69"/>
      <c r="B348" s="70">
        <v>3639</v>
      </c>
      <c r="C348" s="70">
        <v>2111</v>
      </c>
      <c r="D348" s="70" t="s">
        <v>410</v>
      </c>
      <c r="E348" s="123">
        <v>30</v>
      </c>
      <c r="F348" s="68">
        <v>30</v>
      </c>
      <c r="G348" s="110">
        <v>32.1</v>
      </c>
      <c r="H348" s="49">
        <f t="shared" ref="H348:H361" si="20">(G348/F348)*100</f>
        <v>107</v>
      </c>
    </row>
    <row r="349" spans="1:8" ht="15">
      <c r="A349" s="122"/>
      <c r="B349" s="70">
        <v>3639</v>
      </c>
      <c r="C349" s="70">
        <v>2119</v>
      </c>
      <c r="D349" s="70" t="s">
        <v>412</v>
      </c>
      <c r="E349" s="49">
        <v>300</v>
      </c>
      <c r="F349" s="68">
        <v>300</v>
      </c>
      <c r="G349" s="110">
        <v>889.3</v>
      </c>
      <c r="H349" s="49">
        <f t="shared" si="20"/>
        <v>296.43333333333334</v>
      </c>
    </row>
    <row r="350" spans="1:8" ht="15">
      <c r="A350" s="70"/>
      <c r="B350" s="70">
        <v>3639</v>
      </c>
      <c r="C350" s="70">
        <v>2131</v>
      </c>
      <c r="D350" s="70" t="s">
        <v>413</v>
      </c>
      <c r="E350" s="49">
        <v>2600</v>
      </c>
      <c r="F350" s="68">
        <v>2600</v>
      </c>
      <c r="G350" s="110">
        <v>2526.8000000000002</v>
      </c>
      <c r="H350" s="49">
        <f t="shared" si="20"/>
        <v>97.184615384615398</v>
      </c>
    </row>
    <row r="351" spans="1:8" ht="15">
      <c r="A351" s="70"/>
      <c r="B351" s="70">
        <v>3639</v>
      </c>
      <c r="C351" s="70">
        <v>2132</v>
      </c>
      <c r="D351" s="70" t="s">
        <v>414</v>
      </c>
      <c r="E351" s="49">
        <v>30</v>
      </c>
      <c r="F351" s="68">
        <v>30</v>
      </c>
      <c r="G351" s="110">
        <v>30.7</v>
      </c>
      <c r="H351" s="49">
        <f t="shared" si="20"/>
        <v>102.33333333333331</v>
      </c>
    </row>
    <row r="352" spans="1:8" ht="15" hidden="1" customHeight="1">
      <c r="A352" s="70"/>
      <c r="B352" s="70">
        <v>3639</v>
      </c>
      <c r="C352" s="70">
        <v>2212</v>
      </c>
      <c r="D352" s="70" t="s">
        <v>415</v>
      </c>
      <c r="E352" s="49"/>
      <c r="F352" s="68"/>
      <c r="G352" s="110">
        <v>0</v>
      </c>
      <c r="H352" s="49" t="e">
        <f t="shared" si="20"/>
        <v>#DIV/0!</v>
      </c>
    </row>
    <row r="353" spans="1:8" ht="15">
      <c r="A353" s="70"/>
      <c r="B353" s="70">
        <v>3639</v>
      </c>
      <c r="C353" s="70">
        <v>2324</v>
      </c>
      <c r="D353" s="70" t="s">
        <v>67</v>
      </c>
      <c r="E353" s="49">
        <v>0</v>
      </c>
      <c r="F353" s="68">
        <v>0</v>
      </c>
      <c r="G353" s="110">
        <v>154.1</v>
      </c>
      <c r="H353" s="49" t="e">
        <f t="shared" si="20"/>
        <v>#DIV/0!</v>
      </c>
    </row>
    <row r="354" spans="1:8" ht="15" hidden="1">
      <c r="A354" s="70"/>
      <c r="B354" s="70">
        <v>3639</v>
      </c>
      <c r="C354" s="70">
        <v>2328</v>
      </c>
      <c r="D354" s="70" t="s">
        <v>66</v>
      </c>
      <c r="E354" s="49"/>
      <c r="F354" s="68"/>
      <c r="G354" s="110">
        <v>0</v>
      </c>
      <c r="H354" s="49" t="e">
        <f t="shared" si="20"/>
        <v>#DIV/0!</v>
      </c>
    </row>
    <row r="355" spans="1:8" ht="15" hidden="1" customHeight="1">
      <c r="A355" s="121"/>
      <c r="B355" s="121">
        <v>3639</v>
      </c>
      <c r="C355" s="121">
        <v>2329</v>
      </c>
      <c r="D355" s="121" t="s">
        <v>65</v>
      </c>
      <c r="E355" s="49"/>
      <c r="F355" s="68"/>
      <c r="G355" s="110">
        <v>0</v>
      </c>
      <c r="H355" s="49" t="e">
        <f t="shared" si="20"/>
        <v>#DIV/0!</v>
      </c>
    </row>
    <row r="356" spans="1:8" ht="15">
      <c r="A356" s="70"/>
      <c r="B356" s="70">
        <v>3639</v>
      </c>
      <c r="C356" s="70">
        <v>3111</v>
      </c>
      <c r="D356" s="70" t="s">
        <v>64</v>
      </c>
      <c r="E356" s="49">
        <v>3852</v>
      </c>
      <c r="F356" s="68">
        <v>3852</v>
      </c>
      <c r="G356" s="110">
        <v>11236.3</v>
      </c>
      <c r="H356" s="49">
        <f t="shared" si="20"/>
        <v>291.70041536863965</v>
      </c>
    </row>
    <row r="357" spans="1:8" ht="15" hidden="1">
      <c r="A357" s="70"/>
      <c r="B357" s="70">
        <v>3639</v>
      </c>
      <c r="C357" s="70">
        <v>3112</v>
      </c>
      <c r="D357" s="70" t="s">
        <v>416</v>
      </c>
      <c r="E357" s="49"/>
      <c r="F357" s="68"/>
      <c r="G357" s="110">
        <v>0</v>
      </c>
      <c r="H357" s="49" t="e">
        <f t="shared" si="20"/>
        <v>#DIV/0!</v>
      </c>
    </row>
    <row r="358" spans="1:8" ht="15" hidden="1" customHeight="1">
      <c r="A358" s="121"/>
      <c r="B358" s="121">
        <v>6310</v>
      </c>
      <c r="C358" s="121">
        <v>2141</v>
      </c>
      <c r="D358" s="121" t="s">
        <v>63</v>
      </c>
      <c r="E358" s="49"/>
      <c r="F358" s="68"/>
      <c r="G358" s="110">
        <v>0</v>
      </c>
      <c r="H358" s="49" t="e">
        <f t="shared" si="20"/>
        <v>#DIV/0!</v>
      </c>
    </row>
    <row r="359" spans="1:8" ht="15" customHeight="1">
      <c r="A359" s="121"/>
      <c r="B359" s="121">
        <v>5512</v>
      </c>
      <c r="C359" s="121">
        <v>2324</v>
      </c>
      <c r="D359" s="121" t="s">
        <v>175</v>
      </c>
      <c r="E359" s="49">
        <v>0</v>
      </c>
      <c r="F359" s="68">
        <v>0</v>
      </c>
      <c r="G359" s="110">
        <v>17.100000000000001</v>
      </c>
      <c r="H359" s="49" t="e">
        <f t="shared" si="20"/>
        <v>#DIV/0!</v>
      </c>
    </row>
    <row r="360" spans="1:8" ht="15" customHeight="1">
      <c r="A360" s="121"/>
      <c r="B360" s="121">
        <v>6171</v>
      </c>
      <c r="C360" s="121">
        <v>2324</v>
      </c>
      <c r="D360" s="121" t="s">
        <v>491</v>
      </c>
      <c r="E360" s="49">
        <v>0</v>
      </c>
      <c r="F360" s="68">
        <v>0</v>
      </c>
      <c r="G360" s="110">
        <v>13.8</v>
      </c>
      <c r="H360" s="49" t="e">
        <f t="shared" si="20"/>
        <v>#DIV/0!</v>
      </c>
    </row>
    <row r="361" spans="1:8" ht="15" customHeight="1">
      <c r="A361" s="121"/>
      <c r="B361" s="121">
        <v>6409</v>
      </c>
      <c r="C361" s="121">
        <v>2328</v>
      </c>
      <c r="D361" s="121" t="s">
        <v>411</v>
      </c>
      <c r="E361" s="49">
        <v>0</v>
      </c>
      <c r="F361" s="68">
        <v>0</v>
      </c>
      <c r="G361" s="110">
        <v>2.5</v>
      </c>
      <c r="H361" s="49" t="e">
        <f t="shared" si="20"/>
        <v>#DIV/0!</v>
      </c>
    </row>
    <row r="362" spans="1:8" ht="15.75" customHeight="1" thickBot="1">
      <c r="A362" s="120"/>
      <c r="B362" s="120"/>
      <c r="C362" s="120"/>
      <c r="D362" s="120"/>
      <c r="E362" s="117"/>
      <c r="F362" s="119"/>
      <c r="G362" s="118"/>
      <c r="H362" s="117"/>
    </row>
    <row r="363" spans="1:8" s="51" customFormat="1" ht="22.5" customHeight="1" thickTop="1" thickBot="1">
      <c r="A363" s="61"/>
      <c r="B363" s="61"/>
      <c r="C363" s="61"/>
      <c r="D363" s="107" t="s">
        <v>62</v>
      </c>
      <c r="E363" s="57">
        <f t="shared" ref="E363:G363" si="21">SUM(E324:E362)</f>
        <v>54725</v>
      </c>
      <c r="F363" s="59">
        <f t="shared" si="21"/>
        <v>54725</v>
      </c>
      <c r="G363" s="58">
        <f t="shared" si="21"/>
        <v>44948.399999999987</v>
      </c>
      <c r="H363" s="49">
        <f t="shared" ref="H363" si="22">(G363/F363)*100</f>
        <v>82.135038830516194</v>
      </c>
    </row>
    <row r="364" spans="1:8" ht="15" customHeight="1">
      <c r="A364" s="51"/>
      <c r="B364" s="52"/>
      <c r="C364" s="52"/>
      <c r="D364" s="52"/>
      <c r="E364" s="108"/>
      <c r="F364" s="108"/>
      <c r="G364" s="108"/>
      <c r="H364" s="108"/>
    </row>
    <row r="365" spans="1:8" ht="15" hidden="1" customHeight="1">
      <c r="A365" s="51"/>
      <c r="B365" s="52"/>
      <c r="C365" s="52"/>
      <c r="D365" s="52"/>
      <c r="E365" s="108"/>
      <c r="F365" s="108"/>
      <c r="G365" s="108"/>
      <c r="H365" s="108"/>
    </row>
    <row r="366" spans="1:8" ht="15" hidden="1" customHeight="1">
      <c r="A366" s="51"/>
      <c r="B366" s="52"/>
      <c r="C366" s="52"/>
      <c r="D366" s="52"/>
      <c r="E366" s="108"/>
      <c r="F366" s="108"/>
      <c r="G366" s="108"/>
      <c r="H366" s="108"/>
    </row>
    <row r="367" spans="1:8" ht="15" hidden="1" customHeight="1">
      <c r="A367" s="51"/>
      <c r="B367" s="52"/>
      <c r="C367" s="52"/>
      <c r="D367" s="52"/>
      <c r="E367" s="108"/>
      <c r="F367" s="108"/>
      <c r="G367" s="116"/>
      <c r="H367" s="116"/>
    </row>
    <row r="368" spans="1:8" ht="15" hidden="1" customHeight="1">
      <c r="A368" s="51"/>
      <c r="B368" s="52"/>
      <c r="C368" s="52"/>
      <c r="D368" s="52"/>
      <c r="E368" s="108"/>
      <c r="F368" s="108"/>
      <c r="G368" s="108"/>
      <c r="H368" s="108"/>
    </row>
    <row r="369" spans="1:10" ht="15" customHeight="1">
      <c r="A369" s="51"/>
      <c r="B369" s="52"/>
      <c r="C369" s="52"/>
      <c r="D369" s="52"/>
      <c r="E369" s="108"/>
      <c r="F369" s="108"/>
      <c r="G369" s="108"/>
      <c r="H369" s="108"/>
    </row>
    <row r="370" spans="1:10" ht="15" customHeight="1" thickBot="1">
      <c r="A370" s="51"/>
      <c r="B370" s="52"/>
      <c r="C370" s="52"/>
      <c r="D370" s="52"/>
      <c r="E370" s="108"/>
      <c r="F370" s="108"/>
      <c r="G370" s="108"/>
      <c r="H370" s="108"/>
    </row>
    <row r="371" spans="1:10" ht="15.75">
      <c r="A371" s="95" t="s">
        <v>57</v>
      </c>
      <c r="B371" s="95" t="s">
        <v>56</v>
      </c>
      <c r="C371" s="95" t="s">
        <v>55</v>
      </c>
      <c r="D371" s="94" t="s">
        <v>54</v>
      </c>
      <c r="E371" s="93" t="s">
        <v>53</v>
      </c>
      <c r="F371" s="93" t="s">
        <v>53</v>
      </c>
      <c r="G371" s="93" t="s">
        <v>7</v>
      </c>
      <c r="H371" s="93" t="s">
        <v>52</v>
      </c>
    </row>
    <row r="372" spans="1:10" ht="15.75" customHeight="1" thickBot="1">
      <c r="A372" s="92"/>
      <c r="B372" s="92"/>
      <c r="C372" s="92"/>
      <c r="D372" s="91"/>
      <c r="E372" s="89" t="s">
        <v>51</v>
      </c>
      <c r="F372" s="89" t="s">
        <v>50</v>
      </c>
      <c r="G372" s="90" t="s">
        <v>331</v>
      </c>
      <c r="H372" s="89" t="s">
        <v>10</v>
      </c>
    </row>
    <row r="373" spans="1:10" ht="16.5" thickTop="1">
      <c r="A373" s="115"/>
      <c r="B373" s="115"/>
      <c r="C373" s="115"/>
      <c r="D373" s="114"/>
      <c r="E373" s="111"/>
      <c r="F373" s="113"/>
      <c r="G373" s="112"/>
      <c r="H373" s="111"/>
    </row>
    <row r="374" spans="1:10" ht="15.75">
      <c r="A374" s="145">
        <v>8888</v>
      </c>
      <c r="B374" s="70">
        <v>6171</v>
      </c>
      <c r="C374" s="70">
        <v>2329</v>
      </c>
      <c r="D374" s="70" t="s">
        <v>61</v>
      </c>
      <c r="E374" s="49">
        <v>0</v>
      </c>
      <c r="F374" s="68">
        <v>0</v>
      </c>
      <c r="G374" s="67">
        <v>0</v>
      </c>
      <c r="H374" s="49" t="e">
        <f>(G374/F374)*100</f>
        <v>#DIV/0!</v>
      </c>
    </row>
    <row r="375" spans="1:10" ht="15">
      <c r="A375" s="70"/>
      <c r="B375" s="70"/>
      <c r="C375" s="70"/>
      <c r="D375" s="70" t="s">
        <v>60</v>
      </c>
      <c r="E375" s="49"/>
      <c r="F375" s="68"/>
      <c r="G375" s="67"/>
      <c r="H375" s="49"/>
    </row>
    <row r="376" spans="1:10" ht="15">
      <c r="A376" s="122"/>
      <c r="B376" s="122"/>
      <c r="C376" s="122"/>
      <c r="D376" s="122" t="s">
        <v>59</v>
      </c>
      <c r="E376" s="71"/>
      <c r="F376" s="79"/>
      <c r="G376" s="78"/>
      <c r="H376" s="71"/>
    </row>
    <row r="377" spans="1:10" ht="16.5" thickBot="1">
      <c r="A377" s="145">
        <v>9999</v>
      </c>
      <c r="B377" s="70">
        <v>6171</v>
      </c>
      <c r="C377" s="70">
        <v>2329</v>
      </c>
      <c r="D377" s="70" t="s">
        <v>459</v>
      </c>
      <c r="E377" s="49">
        <v>0</v>
      </c>
      <c r="F377" s="68">
        <v>0</v>
      </c>
      <c r="G377" s="67">
        <v>0</v>
      </c>
      <c r="H377" s="49" t="e">
        <f>(G377/F377)*100</f>
        <v>#DIV/0!</v>
      </c>
      <c r="J377" s="287"/>
    </row>
    <row r="378" spans="1:10" s="51" customFormat="1" ht="22.5" customHeight="1" thickTop="1" thickBot="1">
      <c r="A378" s="61"/>
      <c r="B378" s="61"/>
      <c r="C378" s="61"/>
      <c r="D378" s="107" t="s">
        <v>460</v>
      </c>
      <c r="E378" s="57">
        <f t="shared" ref="E378:F378" si="23">SUM(E374:E375)</f>
        <v>0</v>
      </c>
      <c r="F378" s="59">
        <f t="shared" si="23"/>
        <v>0</v>
      </c>
      <c r="G378" s="58">
        <f>SUM(G374:G377)</f>
        <v>0</v>
      </c>
      <c r="H378" s="109" t="e">
        <f>(G378/F378)*100</f>
        <v>#DIV/0!</v>
      </c>
    </row>
    <row r="379" spans="1:10" ht="15">
      <c r="A379" s="51"/>
      <c r="B379" s="52"/>
      <c r="C379" s="52"/>
      <c r="D379" s="52"/>
      <c r="E379" s="108"/>
      <c r="F379" s="108"/>
      <c r="G379" s="108"/>
      <c r="H379" s="108"/>
    </row>
    <row r="380" spans="1:10" ht="15" hidden="1">
      <c r="A380" s="51"/>
      <c r="B380" s="52"/>
      <c r="C380" s="52"/>
      <c r="D380" s="52"/>
      <c r="E380" s="108"/>
      <c r="F380" s="108"/>
      <c r="G380" s="108"/>
      <c r="H380" s="108"/>
    </row>
    <row r="381" spans="1:10" ht="15" hidden="1">
      <c r="A381" s="51"/>
      <c r="B381" s="52"/>
      <c r="C381" s="52"/>
      <c r="D381" s="52"/>
      <c r="E381" s="108"/>
      <c r="F381" s="108"/>
      <c r="G381" s="108"/>
      <c r="H381" s="108"/>
    </row>
    <row r="382" spans="1:10" ht="15" hidden="1">
      <c r="A382" s="51"/>
      <c r="B382" s="52"/>
      <c r="C382" s="52"/>
      <c r="D382" s="52"/>
      <c r="E382" s="108"/>
      <c r="F382" s="108"/>
      <c r="G382" s="108"/>
      <c r="H382" s="108"/>
    </row>
    <row r="383" spans="1:10" ht="15" hidden="1">
      <c r="A383" s="51"/>
      <c r="B383" s="52"/>
      <c r="C383" s="52"/>
      <c r="D383" s="52"/>
      <c r="E383" s="108"/>
      <c r="F383" s="108"/>
      <c r="G383" s="108"/>
      <c r="H383" s="108"/>
    </row>
    <row r="384" spans="1:10" ht="15" hidden="1">
      <c r="A384" s="51"/>
      <c r="B384" s="52"/>
      <c r="C384" s="52"/>
      <c r="D384" s="52"/>
      <c r="E384" s="108"/>
      <c r="F384" s="108"/>
      <c r="G384" s="108"/>
      <c r="H384" s="108"/>
    </row>
    <row r="385" spans="1:8" ht="15" customHeight="1">
      <c r="A385" s="51"/>
      <c r="B385" s="52"/>
      <c r="C385" s="52"/>
      <c r="D385" s="52"/>
      <c r="E385" s="108"/>
      <c r="F385" s="108"/>
      <c r="G385" s="108"/>
      <c r="H385" s="108"/>
    </row>
    <row r="386" spans="1:8" ht="15" customHeight="1" thickBot="1">
      <c r="A386" s="51"/>
      <c r="B386" s="51"/>
      <c r="C386" s="51"/>
      <c r="D386" s="51"/>
      <c r="E386" s="50"/>
      <c r="F386" s="50"/>
      <c r="G386" s="50"/>
      <c r="H386" s="50"/>
    </row>
    <row r="387" spans="1:8" ht="15.75">
      <c r="A387" s="95" t="s">
        <v>57</v>
      </c>
      <c r="B387" s="95" t="s">
        <v>56</v>
      </c>
      <c r="C387" s="95" t="s">
        <v>55</v>
      </c>
      <c r="D387" s="94" t="s">
        <v>54</v>
      </c>
      <c r="E387" s="93" t="s">
        <v>53</v>
      </c>
      <c r="F387" s="93" t="s">
        <v>53</v>
      </c>
      <c r="G387" s="93" t="s">
        <v>7</v>
      </c>
      <c r="H387" s="93" t="s">
        <v>52</v>
      </c>
    </row>
    <row r="388" spans="1:8" ht="15.75" customHeight="1" thickBot="1">
      <c r="A388" s="92"/>
      <c r="B388" s="92"/>
      <c r="C388" s="92"/>
      <c r="D388" s="91"/>
      <c r="E388" s="89" t="s">
        <v>51</v>
      </c>
      <c r="F388" s="89" t="s">
        <v>50</v>
      </c>
      <c r="G388" s="90" t="s">
        <v>331</v>
      </c>
      <c r="H388" s="89" t="s">
        <v>10</v>
      </c>
    </row>
    <row r="389" spans="1:8" s="51" customFormat="1" ht="30.75" customHeight="1" thickTop="1" thickBot="1">
      <c r="A389" s="107"/>
      <c r="B389" s="106"/>
      <c r="C389" s="105"/>
      <c r="D389" s="104" t="s">
        <v>58</v>
      </c>
      <c r="E389" s="101">
        <f t="shared" ref="E389:G389" si="24">SUM(E49,E99,E165,E198,E227,E260,E280,E316,E363,E378)</f>
        <v>473107</v>
      </c>
      <c r="F389" s="103">
        <f t="shared" si="24"/>
        <v>534395.30000000005</v>
      </c>
      <c r="G389" s="102">
        <f t="shared" si="24"/>
        <v>540120.89999999991</v>
      </c>
      <c r="H389" s="288">
        <f t="shared" ref="H389" si="25">(G389/F389)*100</f>
        <v>101.07141660864156</v>
      </c>
    </row>
    <row r="390" spans="1:8" ht="15" customHeight="1">
      <c r="A390" s="56"/>
      <c r="B390" s="99"/>
      <c r="C390" s="98"/>
      <c r="D390" s="97"/>
      <c r="E390" s="100"/>
      <c r="F390" s="100"/>
      <c r="G390" s="100"/>
      <c r="H390" s="100"/>
    </row>
    <row r="391" spans="1:8" ht="15" hidden="1" customHeight="1">
      <c r="A391" s="56"/>
      <c r="B391" s="99"/>
      <c r="C391" s="98"/>
      <c r="D391" s="97"/>
      <c r="E391" s="100"/>
      <c r="F391" s="100"/>
      <c r="G391" s="100"/>
      <c r="H391" s="100"/>
    </row>
    <row r="392" spans="1:8" ht="12.75" hidden="1" customHeight="1">
      <c r="A392" s="56"/>
      <c r="B392" s="99"/>
      <c r="C392" s="98"/>
      <c r="D392" s="97"/>
      <c r="E392" s="100"/>
      <c r="F392" s="100"/>
      <c r="G392" s="100"/>
      <c r="H392" s="100"/>
    </row>
    <row r="393" spans="1:8" ht="12.75" hidden="1" customHeight="1">
      <c r="A393" s="56"/>
      <c r="B393" s="99"/>
      <c r="C393" s="98"/>
      <c r="D393" s="97"/>
      <c r="E393" s="100"/>
      <c r="F393" s="100"/>
      <c r="G393" s="100"/>
      <c r="H393" s="100"/>
    </row>
    <row r="394" spans="1:8" ht="12.75" hidden="1" customHeight="1">
      <c r="A394" s="56"/>
      <c r="B394" s="99"/>
      <c r="C394" s="98"/>
      <c r="D394" s="97"/>
      <c r="E394" s="100"/>
      <c r="F394" s="100"/>
      <c r="G394" s="100"/>
      <c r="H394" s="100"/>
    </row>
    <row r="395" spans="1:8" ht="12.75" hidden="1" customHeight="1">
      <c r="A395" s="56"/>
      <c r="B395" s="99"/>
      <c r="C395" s="98"/>
      <c r="D395" s="97"/>
      <c r="E395" s="100"/>
      <c r="F395" s="100"/>
      <c r="G395" s="100"/>
      <c r="H395" s="100"/>
    </row>
    <row r="396" spans="1:8" ht="12.75" hidden="1" customHeight="1">
      <c r="A396" s="56"/>
      <c r="B396" s="99"/>
      <c r="C396" s="98"/>
      <c r="D396" s="97"/>
      <c r="E396" s="100"/>
      <c r="F396" s="100"/>
      <c r="G396" s="100"/>
      <c r="H396" s="100"/>
    </row>
    <row r="397" spans="1:8" ht="12.75" hidden="1" customHeight="1">
      <c r="A397" s="56"/>
      <c r="B397" s="99"/>
      <c r="C397" s="98"/>
      <c r="D397" s="97"/>
      <c r="E397" s="100"/>
      <c r="F397" s="100"/>
      <c r="G397" s="100"/>
      <c r="H397" s="100"/>
    </row>
    <row r="398" spans="1:8" ht="15" customHeight="1">
      <c r="A398" s="56"/>
      <c r="B398" s="99"/>
      <c r="C398" s="98"/>
      <c r="D398" s="97"/>
      <c r="E398" s="100"/>
      <c r="F398" s="100"/>
      <c r="G398" s="100"/>
      <c r="H398" s="100"/>
    </row>
    <row r="399" spans="1:8" ht="15" customHeight="1" thickBot="1">
      <c r="A399" s="56"/>
      <c r="B399" s="99"/>
      <c r="C399" s="98"/>
      <c r="D399" s="97"/>
      <c r="E399" s="96"/>
      <c r="F399" s="96"/>
      <c r="G399" s="96"/>
      <c r="H399" s="96"/>
    </row>
    <row r="400" spans="1:8" ht="15.75">
      <c r="A400" s="95" t="s">
        <v>57</v>
      </c>
      <c r="B400" s="95" t="s">
        <v>56</v>
      </c>
      <c r="C400" s="95" t="s">
        <v>55</v>
      </c>
      <c r="D400" s="94" t="s">
        <v>54</v>
      </c>
      <c r="E400" s="93" t="s">
        <v>53</v>
      </c>
      <c r="F400" s="93" t="s">
        <v>53</v>
      </c>
      <c r="G400" s="93" t="s">
        <v>7</v>
      </c>
      <c r="H400" s="93" t="s">
        <v>52</v>
      </c>
    </row>
    <row r="401" spans="1:8" ht="15.75" customHeight="1" thickBot="1">
      <c r="A401" s="92"/>
      <c r="B401" s="92"/>
      <c r="C401" s="92"/>
      <c r="D401" s="91"/>
      <c r="E401" s="89" t="s">
        <v>51</v>
      </c>
      <c r="F401" s="89" t="s">
        <v>50</v>
      </c>
      <c r="G401" s="90" t="s">
        <v>331</v>
      </c>
      <c r="H401" s="89" t="s">
        <v>10</v>
      </c>
    </row>
    <row r="402" spans="1:8" ht="16.5" customHeight="1" thickTop="1">
      <c r="A402" s="88">
        <v>110</v>
      </c>
      <c r="B402" s="88"/>
      <c r="C402" s="88"/>
      <c r="D402" s="87" t="s">
        <v>48</v>
      </c>
      <c r="E402" s="83"/>
      <c r="F402" s="85"/>
      <c r="G402" s="84"/>
      <c r="H402" s="83"/>
    </row>
    <row r="403" spans="1:8" ht="14.25" customHeight="1">
      <c r="A403" s="86"/>
      <c r="B403" s="86"/>
      <c r="C403" s="86"/>
      <c r="D403" s="56"/>
      <c r="E403" s="83"/>
      <c r="F403" s="85"/>
      <c r="G403" s="84"/>
      <c r="H403" s="83"/>
    </row>
    <row r="404" spans="1:8" ht="15" customHeight="1">
      <c r="A404" s="70"/>
      <c r="B404" s="70"/>
      <c r="C404" s="70">
        <v>8115</v>
      </c>
      <c r="D404" s="69" t="s">
        <v>47</v>
      </c>
      <c r="E404" s="82">
        <v>53909</v>
      </c>
      <c r="F404" s="81">
        <v>104050.5</v>
      </c>
      <c r="G404" s="77">
        <v>1432</v>
      </c>
      <c r="H404" s="49">
        <f t="shared" ref="H404:H409" si="26">(G404/F404)*100</f>
        <v>1.3762547993522376</v>
      </c>
    </row>
    <row r="405" spans="1:8" ht="15">
      <c r="A405" s="70"/>
      <c r="B405" s="70"/>
      <c r="C405" s="70">
        <v>8123</v>
      </c>
      <c r="D405" s="80" t="s">
        <v>46</v>
      </c>
      <c r="E405" s="71">
        <v>50000</v>
      </c>
      <c r="F405" s="79">
        <v>50000</v>
      </c>
      <c r="G405" s="77">
        <v>21930.9</v>
      </c>
      <c r="H405" s="49">
        <f t="shared" si="26"/>
        <v>43.861800000000002</v>
      </c>
    </row>
    <row r="406" spans="1:8" ht="14.25" customHeight="1">
      <c r="A406" s="70"/>
      <c r="B406" s="70"/>
      <c r="C406" s="70">
        <v>8124</v>
      </c>
      <c r="D406" s="69" t="s">
        <v>45</v>
      </c>
      <c r="E406" s="49">
        <v>-4480</v>
      </c>
      <c r="F406" s="68">
        <v>-4480</v>
      </c>
      <c r="G406" s="67">
        <v>-4480</v>
      </c>
      <c r="H406" s="49">
        <f t="shared" si="26"/>
        <v>100</v>
      </c>
    </row>
    <row r="407" spans="1:8" ht="15" hidden="1" customHeight="1">
      <c r="A407" s="76"/>
      <c r="B407" s="76"/>
      <c r="C407" s="76">
        <v>8902</v>
      </c>
      <c r="D407" s="75" t="s">
        <v>44</v>
      </c>
      <c r="E407" s="74"/>
      <c r="F407" s="73"/>
      <c r="G407" s="72"/>
      <c r="H407" s="71" t="e">
        <f t="shared" si="26"/>
        <v>#DIV/0!</v>
      </c>
    </row>
    <row r="408" spans="1:8" ht="14.25" customHeight="1">
      <c r="A408" s="70"/>
      <c r="B408" s="70"/>
      <c r="C408" s="70">
        <v>8905</v>
      </c>
      <c r="D408" s="69" t="s">
        <v>43</v>
      </c>
      <c r="E408" s="49">
        <v>0</v>
      </c>
      <c r="F408" s="68">
        <v>0.3</v>
      </c>
      <c r="G408" s="67">
        <v>0.2</v>
      </c>
      <c r="H408" s="49">
        <f t="shared" si="26"/>
        <v>66.666666666666671</v>
      </c>
    </row>
    <row r="409" spans="1:8" ht="15" hidden="1" customHeight="1" thickBot="1">
      <c r="A409" s="66"/>
      <c r="B409" s="66"/>
      <c r="C409" s="66">
        <v>8901</v>
      </c>
      <c r="D409" s="65" t="s">
        <v>42</v>
      </c>
      <c r="E409" s="62">
        <v>0</v>
      </c>
      <c r="F409" s="64">
        <v>0</v>
      </c>
      <c r="G409" s="63"/>
      <c r="H409" s="62" t="e">
        <f t="shared" si="26"/>
        <v>#DIV/0!</v>
      </c>
    </row>
    <row r="410" spans="1:8" s="51" customFormat="1" ht="22.5" customHeight="1" thickBot="1">
      <c r="A410" s="61"/>
      <c r="B410" s="61"/>
      <c r="C410" s="61"/>
      <c r="D410" s="60" t="s">
        <v>41</v>
      </c>
      <c r="E410" s="57">
        <f t="shared" ref="E410:G410" si="27">SUM(E404:E409)</f>
        <v>99429</v>
      </c>
      <c r="F410" s="59">
        <f t="shared" si="27"/>
        <v>149570.79999999999</v>
      </c>
      <c r="G410" s="58">
        <f t="shared" si="27"/>
        <v>18883.100000000002</v>
      </c>
      <c r="H410" s="57">
        <f>SUM(G410/F404)*100</f>
        <v>18.148014665955476</v>
      </c>
    </row>
    <row r="411" spans="1:8" s="51" customFormat="1" ht="22.5" customHeight="1">
      <c r="A411" s="52"/>
      <c r="B411" s="52"/>
      <c r="C411" s="52"/>
      <c r="D411" s="56"/>
      <c r="E411" s="54"/>
      <c r="F411" s="55"/>
      <c r="G411" s="54"/>
      <c r="H411" s="54"/>
    </row>
    <row r="412" spans="1:8" ht="15" customHeight="1">
      <c r="A412" s="51" t="s">
        <v>40</v>
      </c>
      <c r="B412" s="51"/>
      <c r="C412" s="51"/>
      <c r="D412" s="56"/>
      <c r="E412" s="54"/>
      <c r="F412" s="55"/>
      <c r="G412" s="54"/>
      <c r="H412" s="54"/>
    </row>
    <row r="413" spans="1:8" ht="15">
      <c r="A413" s="52"/>
      <c r="B413" s="51"/>
      <c r="C413" s="52"/>
      <c r="D413" s="51"/>
      <c r="E413" s="50"/>
      <c r="F413" s="53"/>
      <c r="G413" s="50"/>
      <c r="H413" s="50"/>
    </row>
    <row r="414" spans="1:8" ht="15">
      <c r="A414" s="52"/>
      <c r="B414" s="52"/>
      <c r="C414" s="52"/>
      <c r="D414" s="51"/>
      <c r="E414" s="50"/>
      <c r="F414" s="50"/>
      <c r="G414" s="50"/>
      <c r="H414" s="50"/>
    </row>
    <row r="415" spans="1:8" ht="15" hidden="1">
      <c r="A415" s="46"/>
      <c r="B415" s="46"/>
      <c r="C415" s="46"/>
      <c r="D415" s="42" t="s">
        <v>39</v>
      </c>
      <c r="E415" s="41" t="e">
        <f>SUM(#REF!,#REF!,#REF!,#REF!,E274,E305,#REF!)</f>
        <v>#REF!</v>
      </c>
      <c r="F415" s="41"/>
      <c r="G415" s="41"/>
      <c r="H415" s="41"/>
    </row>
    <row r="416" spans="1:8" ht="15">
      <c r="A416" s="46"/>
      <c r="B416" s="46"/>
      <c r="C416" s="46"/>
      <c r="D416" s="48" t="s">
        <v>38</v>
      </c>
      <c r="E416" s="47">
        <f t="shared" ref="E416:G416" si="28">E389+E410</f>
        <v>572536</v>
      </c>
      <c r="F416" s="47">
        <f t="shared" si="28"/>
        <v>683966.10000000009</v>
      </c>
      <c r="G416" s="47">
        <f t="shared" si="28"/>
        <v>559003.99999999988</v>
      </c>
      <c r="H416" s="49">
        <f>(G416/F416)*100</f>
        <v>81.72978163683841</v>
      </c>
    </row>
    <row r="417" spans="1:8" ht="15" hidden="1">
      <c r="A417" s="46"/>
      <c r="B417" s="46"/>
      <c r="C417" s="46"/>
      <c r="D417" s="48" t="s">
        <v>37</v>
      </c>
      <c r="E417" s="47"/>
      <c r="F417" s="47"/>
      <c r="G417" s="47"/>
      <c r="H417" s="47"/>
    </row>
    <row r="418" spans="1:8" ht="15" hidden="1">
      <c r="A418" s="46"/>
      <c r="B418" s="46"/>
      <c r="C418" s="46"/>
      <c r="D418" s="46" t="s">
        <v>25</v>
      </c>
      <c r="E418" s="45" t="e">
        <f>SUM(E277,E332,E339,E356,#REF!)</f>
        <v>#REF!</v>
      </c>
      <c r="F418" s="45"/>
      <c r="G418" s="45"/>
      <c r="H418" s="45"/>
    </row>
    <row r="419" spans="1:8" ht="15" hidden="1">
      <c r="A419" s="42"/>
      <c r="B419" s="42"/>
      <c r="C419" s="42"/>
      <c r="D419" s="42" t="s">
        <v>33</v>
      </c>
      <c r="E419" s="41"/>
      <c r="F419" s="41"/>
      <c r="G419" s="41"/>
      <c r="H419" s="41"/>
    </row>
    <row r="420" spans="1:8" ht="15" hidden="1">
      <c r="A420" s="42"/>
      <c r="B420" s="42"/>
      <c r="C420" s="42"/>
      <c r="D420" s="42" t="s">
        <v>25</v>
      </c>
      <c r="E420" s="41"/>
      <c r="F420" s="41"/>
      <c r="G420" s="41"/>
      <c r="H420" s="41"/>
    </row>
    <row r="421" spans="1:8" ht="15" hidden="1">
      <c r="A421" s="42"/>
      <c r="B421" s="42"/>
      <c r="C421" s="42"/>
      <c r="D421" s="42"/>
      <c r="E421" s="41"/>
      <c r="F421" s="41"/>
      <c r="G421" s="41"/>
      <c r="H421" s="41"/>
    </row>
    <row r="422" spans="1:8" ht="15" hidden="1">
      <c r="A422" s="42"/>
      <c r="B422" s="42"/>
      <c r="C422" s="42"/>
      <c r="D422" s="42" t="s">
        <v>24</v>
      </c>
      <c r="E422" s="41"/>
      <c r="F422" s="41"/>
      <c r="G422" s="41"/>
      <c r="H422" s="41"/>
    </row>
    <row r="423" spans="1:8" ht="15" hidden="1">
      <c r="A423" s="42"/>
      <c r="B423" s="42"/>
      <c r="C423" s="42"/>
      <c r="D423" s="42" t="s">
        <v>36</v>
      </c>
      <c r="E423" s="41"/>
      <c r="F423" s="41"/>
      <c r="G423" s="41"/>
      <c r="H423" s="41"/>
    </row>
    <row r="424" spans="1:8" ht="15" hidden="1">
      <c r="A424" s="42"/>
      <c r="B424" s="42"/>
      <c r="C424" s="42"/>
      <c r="D424" s="42" t="s">
        <v>35</v>
      </c>
      <c r="E424" s="41" t="e">
        <f>SUM(#REF!,#REF!,#REF!,#REF!,#REF!,E108,E176,E177,E178,E179,E181,#REF!,E209,E211,E275,E289,E290,E291,E292,E293,E294,#REF!,#REF!,#REF!,#REF!,E300,E304)</f>
        <v>#REF!</v>
      </c>
      <c r="F424" s="41"/>
      <c r="G424" s="41"/>
      <c r="H424" s="41"/>
    </row>
    <row r="425" spans="1:8" ht="15.75" hidden="1">
      <c r="A425" s="42"/>
      <c r="B425" s="42"/>
      <c r="C425" s="42"/>
      <c r="D425" s="44" t="s">
        <v>34</v>
      </c>
      <c r="E425" s="43">
        <v>0</v>
      </c>
      <c r="F425" s="43"/>
      <c r="G425" s="43"/>
      <c r="H425" s="43"/>
    </row>
    <row r="426" spans="1:8" ht="15" hidden="1">
      <c r="A426" s="42"/>
      <c r="B426" s="42"/>
      <c r="C426" s="42"/>
      <c r="D426" s="42"/>
      <c r="E426" s="41"/>
      <c r="F426" s="41"/>
      <c r="G426" s="41"/>
      <c r="H426" s="41"/>
    </row>
    <row r="427" spans="1:8" ht="15" hidden="1">
      <c r="A427" s="42"/>
      <c r="B427" s="42"/>
      <c r="C427" s="42"/>
      <c r="D427" s="42"/>
      <c r="E427" s="41"/>
      <c r="F427" s="41"/>
      <c r="G427" s="41"/>
      <c r="H427" s="41"/>
    </row>
    <row r="428" spans="1:8" ht="15">
      <c r="A428" s="42"/>
      <c r="B428" s="42"/>
      <c r="C428" s="42"/>
      <c r="D428" s="42"/>
      <c r="E428" s="41"/>
      <c r="F428" s="41"/>
      <c r="G428" s="41"/>
      <c r="H428" s="41"/>
    </row>
    <row r="429" spans="1:8" ht="15">
      <c r="A429" s="42"/>
      <c r="B429" s="42"/>
      <c r="C429" s="42"/>
      <c r="D429" s="42"/>
      <c r="E429" s="41"/>
      <c r="F429" s="41"/>
      <c r="G429" s="41"/>
      <c r="H429" s="41"/>
    </row>
    <row r="430" spans="1:8" ht="15.75" hidden="1">
      <c r="A430" s="42"/>
      <c r="B430" s="42"/>
      <c r="C430" s="42"/>
      <c r="D430" s="42" t="s">
        <v>33</v>
      </c>
      <c r="E430" s="43" t="e">
        <f>SUM(#REF!,#REF!,#REF!,#REF!,#REF!,E57,E108,E176,E177,E178,E179,E181,#REF!,E209,E210,E211,E274,E289,E290,E291,E292,E293,E294,#REF!,#REF!,#REF!,#REF!,E300,E304)</f>
        <v>#REF!</v>
      </c>
      <c r="F430" s="43" t="e">
        <f>SUM(#REF!,#REF!,#REF!,#REF!,#REF!,F57,F108,F176,F177,F178,F179,F181,#REF!,F209,F210,F211,F274,F289,F290,F291,F292,F293,F294,#REF!,#REF!,#REF!,#REF!,F300,F304)</f>
        <v>#REF!</v>
      </c>
      <c r="G430" s="43" t="e">
        <f>SUM(#REF!,#REF!,#REF!,#REF!,#REF!,G57,G108,G176,G177,G178,G179,G181,#REF!,G209,G210,G211,G274,G289,G290,G291,G292,G293,G294,#REF!,#REF!,#REF!,#REF!,G300,G304)</f>
        <v>#REF!</v>
      </c>
      <c r="H430" s="43" t="e">
        <f>SUM(#REF!,#REF!,#REF!,#REF!,#REF!,H57,H108,H176,H177,H178,H179,H181,#REF!,H209,H210,H211,H274,H289,H290,H291,H292,H293,H294,#REF!,#REF!,#REF!,#REF!,H300,H304)</f>
        <v>#REF!</v>
      </c>
    </row>
    <row r="431" spans="1:8" ht="15" hidden="1">
      <c r="A431" s="42"/>
      <c r="B431" s="42"/>
      <c r="C431" s="42"/>
      <c r="D431" s="42" t="s">
        <v>32</v>
      </c>
      <c r="E431" s="41">
        <f t="shared" ref="E431:H431" si="29">SUM(E289,E290,E291,E292,E294)</f>
        <v>285037</v>
      </c>
      <c r="F431" s="41">
        <f t="shared" si="29"/>
        <v>285037</v>
      </c>
      <c r="G431" s="41">
        <f t="shared" si="29"/>
        <v>295009.40000000002</v>
      </c>
      <c r="H431" s="41">
        <f t="shared" si="29"/>
        <v>551.01638483891236</v>
      </c>
    </row>
    <row r="432" spans="1:8" ht="15" hidden="1">
      <c r="A432" s="42"/>
      <c r="B432" s="42"/>
      <c r="C432" s="42"/>
      <c r="D432" s="42" t="s">
        <v>31</v>
      </c>
      <c r="E432" s="41" t="e">
        <f>SUM(#REF!,#REF!,#REF!,#REF!,#REF!,#REF!,#REF!)</f>
        <v>#REF!</v>
      </c>
      <c r="F432" s="41" t="e">
        <f>SUM(#REF!,#REF!,#REF!,#REF!,#REF!,#REF!,#REF!)</f>
        <v>#REF!</v>
      </c>
      <c r="G432" s="41" t="e">
        <f>SUM(#REF!,#REF!,#REF!,#REF!,#REF!,#REF!,#REF!)</f>
        <v>#REF!</v>
      </c>
      <c r="H432" s="41" t="e">
        <f>SUM(#REF!,#REF!,#REF!,#REF!,#REF!,#REF!,#REF!)</f>
        <v>#REF!</v>
      </c>
    </row>
    <row r="433" spans="1:8" ht="15" hidden="1">
      <c r="A433" s="42"/>
      <c r="B433" s="42"/>
      <c r="C433" s="42"/>
      <c r="D433" s="42" t="s">
        <v>30</v>
      </c>
      <c r="E433" s="41" t="e">
        <f>SUM(#REF!,E57,E108,E181,#REF!,E211,E274,E300)</f>
        <v>#REF!</v>
      </c>
      <c r="F433" s="41" t="e">
        <f>SUM(#REF!,F57,F108,F181,#REF!,F211,F274,F300)</f>
        <v>#REF!</v>
      </c>
      <c r="G433" s="41" t="e">
        <f>SUM(#REF!,G57,G108,G181,#REF!,G211,G274,G300)</f>
        <v>#REF!</v>
      </c>
      <c r="H433" s="41" t="e">
        <f>SUM(#REF!,H57,H108,H181,#REF!,H211,H274,H300)</f>
        <v>#REF!</v>
      </c>
    </row>
    <row r="434" spans="1:8" ht="15" hidden="1">
      <c r="A434" s="42"/>
      <c r="B434" s="42"/>
      <c r="C434" s="42"/>
      <c r="D434" s="42" t="s">
        <v>29</v>
      </c>
      <c r="E434" s="41"/>
      <c r="F434" s="41"/>
      <c r="G434" s="41"/>
      <c r="H434" s="41"/>
    </row>
    <row r="435" spans="1:8" ht="15" hidden="1">
      <c r="A435" s="42"/>
      <c r="B435" s="42"/>
      <c r="C435" s="42"/>
      <c r="D435" s="42" t="s">
        <v>28</v>
      </c>
      <c r="E435" s="41" t="e">
        <f t="shared" ref="E435:H435" si="30">+E389-E430-E438-E439</f>
        <v>#REF!</v>
      </c>
      <c r="F435" s="41" t="e">
        <f t="shared" si="30"/>
        <v>#REF!</v>
      </c>
      <c r="G435" s="41" t="e">
        <f t="shared" si="30"/>
        <v>#REF!</v>
      </c>
      <c r="H435" s="41" t="e">
        <f t="shared" si="30"/>
        <v>#REF!</v>
      </c>
    </row>
    <row r="436" spans="1:8" ht="15" hidden="1">
      <c r="A436" s="42"/>
      <c r="B436" s="42"/>
      <c r="C436" s="42"/>
      <c r="D436" s="42" t="s">
        <v>27</v>
      </c>
      <c r="E436" s="41" t="e">
        <f>SUM(#REF!,#REF!,#REF!,#REF!,#REF!,#REF!,#REF!,#REF!,#REF!,E88,E325,E334,E346,E350)</f>
        <v>#REF!</v>
      </c>
      <c r="F436" s="41" t="e">
        <f>SUM(#REF!,#REF!,#REF!,#REF!,#REF!,#REF!,#REF!,#REF!,#REF!,F88,F325,F334,F346,F350)</f>
        <v>#REF!</v>
      </c>
      <c r="G436" s="41" t="e">
        <f>SUM(#REF!,#REF!,#REF!,#REF!,#REF!,#REF!,#REF!,#REF!,#REF!,G88,G325,G334,G346,G350)</f>
        <v>#REF!</v>
      </c>
      <c r="H436" s="41" t="e">
        <f>SUM(#REF!,#REF!,#REF!,#REF!,#REF!,#REF!,#REF!,#REF!,#REF!,H88,H325,H334,H346,H350)</f>
        <v>#REF!</v>
      </c>
    </row>
    <row r="437" spans="1:8" ht="15" hidden="1">
      <c r="A437" s="42"/>
      <c r="B437" s="42"/>
      <c r="C437" s="42"/>
      <c r="D437" s="42" t="s">
        <v>26</v>
      </c>
      <c r="E437" s="41" t="e">
        <f>SUM(E39,#REF!,E159,E193,#REF!,#REF!,E249,E276)</f>
        <v>#REF!</v>
      </c>
      <c r="F437" s="41" t="e">
        <f>SUM(F39,#REF!,F159,F193,#REF!,#REF!,F249,F276)</f>
        <v>#REF!</v>
      </c>
      <c r="G437" s="41" t="e">
        <f>SUM(G39,#REF!,G159,G193,#REF!,#REF!,G249,G276)</f>
        <v>#REF!</v>
      </c>
      <c r="H437" s="41" t="e">
        <f>SUM(H39,#REF!,H159,H193,#REF!,#REF!,H249,H276)</f>
        <v>#REF!</v>
      </c>
    </row>
    <row r="438" spans="1:8" ht="15" hidden="1">
      <c r="A438" s="42"/>
      <c r="B438" s="42"/>
      <c r="C438" s="42"/>
      <c r="D438" s="42" t="s">
        <v>25</v>
      </c>
      <c r="E438" s="41" t="e">
        <f>SUM(#REF!,E277,E332,E339,E356,#REF!)</f>
        <v>#REF!</v>
      </c>
      <c r="F438" s="41" t="e">
        <f>SUM(#REF!,F277,F332,F339,F356,#REF!)</f>
        <v>#REF!</v>
      </c>
      <c r="G438" s="41" t="e">
        <f>SUM(#REF!,G277,G332,G339,G356,#REF!)</f>
        <v>#REF!</v>
      </c>
      <c r="H438" s="41" t="e">
        <f>SUM(#REF!,H277,H332,H339,H356,#REF!)</f>
        <v>#REF!</v>
      </c>
    </row>
    <row r="439" spans="1:8" ht="15" hidden="1">
      <c r="A439" s="42"/>
      <c r="B439" s="42"/>
      <c r="C439" s="42"/>
      <c r="D439" s="42" t="s">
        <v>24</v>
      </c>
      <c r="E439" s="41" t="e">
        <f>SUM(#REF!,#REF!,#REF!,E20,#REF!,#REF!,#REF!,#REF!,E46,#REF!,#REF!,#REF!,#REF!,#REF!,#REF!,#REF!,#REF!,#REF!,E69,#REF!,#REF!,E74,#REF!,#REF!,#REF!,E184,#REF!,E275,E305)</f>
        <v>#REF!</v>
      </c>
      <c r="F439" s="41" t="e">
        <f>SUM(#REF!,#REF!,#REF!,F20,#REF!,#REF!,#REF!,#REF!,F46,#REF!,#REF!,#REF!,#REF!,#REF!,#REF!,#REF!,#REF!,#REF!,F69,#REF!,#REF!,F74,#REF!,#REF!,#REF!,F184,#REF!,F275,F305)</f>
        <v>#REF!</v>
      </c>
      <c r="G439" s="41" t="e">
        <f>SUM(#REF!,#REF!,#REF!,G20,#REF!,#REF!,#REF!,#REF!,G46,#REF!,#REF!,#REF!,#REF!,#REF!,#REF!,#REF!,#REF!,#REF!,G69,#REF!,#REF!,G74,#REF!,#REF!,#REF!,G184,#REF!,G275,G305)</f>
        <v>#REF!</v>
      </c>
      <c r="H439" s="41" t="e">
        <f>SUM(#REF!,#REF!,#REF!,H20,#REF!,#REF!,#REF!,#REF!,H46,#REF!,#REF!,#REF!,#REF!,#REF!,#REF!,#REF!,#REF!,#REF!,H69,#REF!,#REF!,H74,#REF!,#REF!,#REF!,H184,#REF!,H275,H305)</f>
        <v>#REF!</v>
      </c>
    </row>
    <row r="440" spans="1:8" ht="15" hidden="1">
      <c r="A440" s="42"/>
      <c r="B440" s="42"/>
      <c r="C440" s="42"/>
      <c r="D440" s="42"/>
      <c r="E440" s="41"/>
      <c r="F440" s="41"/>
      <c r="G440" s="41"/>
      <c r="H440" s="41"/>
    </row>
    <row r="441" spans="1:8" ht="15" hidden="1">
      <c r="A441" s="42"/>
      <c r="B441" s="42"/>
      <c r="C441" s="42"/>
      <c r="D441" s="42"/>
      <c r="E441" s="41"/>
      <c r="F441" s="41"/>
      <c r="G441" s="41"/>
      <c r="H441" s="41"/>
    </row>
    <row r="442" spans="1:8" ht="15" hidden="1">
      <c r="A442" s="42"/>
      <c r="B442" s="42"/>
      <c r="C442" s="42"/>
      <c r="D442" s="42"/>
      <c r="E442" s="41" t="e">
        <f>SUM(E329,E332,E339,E356,#REF!)</f>
        <v>#REF!</v>
      </c>
      <c r="F442" s="41" t="e">
        <f>SUM(F329,F332,F339,F356,#REF!)</f>
        <v>#REF!</v>
      </c>
      <c r="G442" s="41" t="e">
        <f>SUM(G329,G332,G339,G356,#REF!)</f>
        <v>#REF!</v>
      </c>
      <c r="H442" s="41" t="e">
        <f>SUM(H329,H332,H339,H356,#REF!)</f>
        <v>#REF!</v>
      </c>
    </row>
    <row r="443" spans="1:8" ht="15" hidden="1">
      <c r="A443" s="42"/>
      <c r="B443" s="42"/>
      <c r="C443" s="42"/>
      <c r="D443" s="42"/>
      <c r="E443" s="41" t="e">
        <f>SUM(#REF!,#REF!,E46,#REF!,#REF!,#REF!,#REF!,#REF!,#REF!,E275)</f>
        <v>#REF!</v>
      </c>
      <c r="F443" s="41" t="e">
        <f>SUM(#REF!,#REF!,F46,#REF!,#REF!,#REF!,#REF!,#REF!,#REF!,F275)</f>
        <v>#REF!</v>
      </c>
      <c r="G443" s="41" t="e">
        <f>SUM(#REF!,#REF!,G46,#REF!,#REF!,#REF!,#REF!,#REF!,#REF!,G275)</f>
        <v>#REF!</v>
      </c>
      <c r="H443" s="41" t="e">
        <f>SUM(#REF!,#REF!,H46,#REF!,#REF!,#REF!,#REF!,#REF!,#REF!,H275)</f>
        <v>#REF!</v>
      </c>
    </row>
    <row r="444" spans="1:8" ht="15" hidden="1">
      <c r="A444" s="42"/>
      <c r="B444" s="42"/>
      <c r="C444" s="42"/>
      <c r="D444" s="42"/>
      <c r="E444" s="41"/>
      <c r="F444" s="41"/>
      <c r="G444" s="41"/>
      <c r="H444" s="41"/>
    </row>
    <row r="445" spans="1:8" ht="15" hidden="1">
      <c r="A445" s="42"/>
      <c r="B445" s="42"/>
      <c r="C445" s="42"/>
      <c r="D445" s="42"/>
      <c r="E445" s="41" t="e">
        <f t="shared" ref="E445:H445" si="31">SUM(E442:E444)</f>
        <v>#REF!</v>
      </c>
      <c r="F445" s="41" t="e">
        <f t="shared" si="31"/>
        <v>#REF!</v>
      </c>
      <c r="G445" s="41" t="e">
        <f t="shared" si="31"/>
        <v>#REF!</v>
      </c>
      <c r="H445" s="41" t="e">
        <f t="shared" si="31"/>
        <v>#REF!</v>
      </c>
    </row>
    <row r="446" spans="1:8" ht="15">
      <c r="A446" s="42"/>
      <c r="B446" s="42"/>
      <c r="C446" s="42"/>
      <c r="D446" s="42"/>
      <c r="E446" s="41"/>
      <c r="F446" s="41"/>
      <c r="G446" s="41"/>
      <c r="H446" s="41"/>
    </row>
    <row r="447" spans="1:8" ht="15">
      <c r="A447" s="42"/>
      <c r="B447" s="42"/>
      <c r="C447" s="42"/>
      <c r="D447" s="42"/>
      <c r="E447" s="41"/>
      <c r="F447" s="41"/>
      <c r="G447" s="41"/>
      <c r="H447" s="41"/>
    </row>
    <row r="448" spans="1:8" ht="15">
      <c r="A448" s="42"/>
      <c r="B448" s="42"/>
      <c r="C448" s="42"/>
      <c r="D448" s="42"/>
      <c r="E448" s="41"/>
      <c r="F448" s="41"/>
      <c r="G448" s="41"/>
      <c r="H448" s="41"/>
    </row>
    <row r="449" spans="1:8" ht="15">
      <c r="A449" s="42"/>
      <c r="B449" s="42"/>
      <c r="C449" s="42"/>
      <c r="D449" s="42"/>
      <c r="E449" s="41"/>
      <c r="F449" s="41"/>
      <c r="G449" s="41"/>
      <c r="H449" s="41"/>
    </row>
    <row r="450" spans="1:8" ht="15">
      <c r="A450" s="42"/>
      <c r="B450" s="42"/>
      <c r="C450" s="42"/>
      <c r="D450" s="42"/>
      <c r="E450" s="41"/>
      <c r="F450" s="41"/>
      <c r="G450" s="41"/>
      <c r="H450" s="41"/>
    </row>
    <row r="451" spans="1:8" ht="15">
      <c r="A451" s="42"/>
      <c r="B451" s="42"/>
      <c r="C451" s="42"/>
      <c r="D451" s="42"/>
      <c r="E451" s="41"/>
      <c r="F451" s="41"/>
      <c r="G451" s="41"/>
      <c r="H451" s="41"/>
    </row>
    <row r="452" spans="1:8" ht="15">
      <c r="A452" s="42"/>
      <c r="B452" s="42"/>
      <c r="C452" s="42"/>
      <c r="D452" s="42"/>
      <c r="E452" s="41"/>
      <c r="F452" s="41"/>
      <c r="G452" s="41"/>
      <c r="H452" s="41"/>
    </row>
    <row r="453" spans="1:8" ht="15">
      <c r="A453" s="42"/>
      <c r="B453" s="42"/>
      <c r="C453" s="42"/>
      <c r="D453" s="42"/>
      <c r="E453" s="41"/>
      <c r="F453" s="41"/>
      <c r="G453" s="41"/>
      <c r="H453" s="41"/>
    </row>
    <row r="454" spans="1:8" ht="15">
      <c r="A454" s="42"/>
      <c r="B454" s="42"/>
      <c r="C454" s="42"/>
      <c r="D454" s="42"/>
      <c r="E454" s="41"/>
      <c r="F454" s="41"/>
      <c r="G454" s="41"/>
      <c r="H454" s="41"/>
    </row>
    <row r="455" spans="1:8" ht="15">
      <c r="A455" s="42"/>
      <c r="B455" s="42"/>
      <c r="C455" s="42"/>
      <c r="D455" s="42"/>
      <c r="E455" s="41"/>
      <c r="F455" s="41"/>
      <c r="G455" s="41"/>
      <c r="H455" s="41"/>
    </row>
    <row r="456" spans="1:8" ht="15">
      <c r="A456" s="42"/>
      <c r="B456" s="42"/>
      <c r="C456" s="42"/>
      <c r="D456" s="42"/>
      <c r="E456" s="41"/>
      <c r="F456" s="41"/>
      <c r="G456" s="41"/>
      <c r="H456" s="41"/>
    </row>
    <row r="457" spans="1:8" ht="15">
      <c r="A457" s="42"/>
      <c r="B457" s="42"/>
      <c r="C457" s="42"/>
      <c r="D457" s="42"/>
      <c r="E457" s="41"/>
      <c r="F457" s="41"/>
      <c r="G457" s="41"/>
      <c r="H457" s="41"/>
    </row>
    <row r="458" spans="1:8" ht="15">
      <c r="A458" s="42"/>
      <c r="B458" s="42"/>
      <c r="C458" s="42"/>
      <c r="D458" s="42"/>
      <c r="E458" s="41"/>
      <c r="F458" s="41"/>
      <c r="G458" s="41"/>
      <c r="H458" s="41"/>
    </row>
    <row r="459" spans="1:8" ht="15">
      <c r="A459" s="42"/>
      <c r="B459" s="42"/>
      <c r="C459" s="42"/>
      <c r="D459" s="42"/>
      <c r="E459" s="41"/>
      <c r="F459" s="41"/>
      <c r="G459" s="41"/>
      <c r="H459" s="41"/>
    </row>
    <row r="460" spans="1:8" ht="15">
      <c r="A460" s="42"/>
      <c r="B460" s="42"/>
      <c r="C460" s="42"/>
      <c r="D460" s="42"/>
      <c r="E460" s="41"/>
      <c r="F460" s="41"/>
      <c r="G460" s="41"/>
      <c r="H460" s="41"/>
    </row>
    <row r="461" spans="1:8" ht="15">
      <c r="A461" s="42"/>
      <c r="B461" s="42"/>
      <c r="C461" s="42"/>
      <c r="D461" s="42"/>
      <c r="E461" s="41"/>
      <c r="F461" s="41"/>
      <c r="G461" s="41"/>
      <c r="H461" s="41"/>
    </row>
    <row r="462" spans="1:8" ht="15">
      <c r="A462" s="42"/>
      <c r="B462" s="42"/>
      <c r="C462" s="42"/>
      <c r="D462" s="42"/>
      <c r="E462" s="41"/>
      <c r="F462" s="41"/>
      <c r="G462" s="41"/>
      <c r="H462" s="41"/>
    </row>
    <row r="463" spans="1:8" ht="15">
      <c r="A463" s="42"/>
      <c r="B463" s="42"/>
      <c r="C463" s="42"/>
      <c r="D463" s="42"/>
      <c r="E463" s="41"/>
      <c r="F463" s="41"/>
      <c r="G463" s="41"/>
      <c r="H463" s="41"/>
    </row>
    <row r="464" spans="1:8" ht="15">
      <c r="A464" s="42"/>
      <c r="B464" s="42"/>
      <c r="C464" s="42"/>
      <c r="D464" s="42"/>
      <c r="E464" s="41"/>
      <c r="F464" s="41"/>
      <c r="G464" s="41"/>
      <c r="H464" s="41"/>
    </row>
    <row r="465" spans="1:8" ht="15">
      <c r="A465" s="42"/>
      <c r="B465" s="42"/>
      <c r="C465" s="42"/>
      <c r="D465" s="42"/>
      <c r="E465" s="41"/>
      <c r="F465" s="41"/>
      <c r="G465" s="41"/>
      <c r="H465" s="41"/>
    </row>
    <row r="466" spans="1:8" ht="15">
      <c r="A466" s="42"/>
      <c r="B466" s="42"/>
      <c r="C466" s="42"/>
      <c r="D466" s="42"/>
      <c r="E466" s="41"/>
      <c r="F466" s="41"/>
      <c r="G466" s="41"/>
      <c r="H466" s="41"/>
    </row>
    <row r="467" spans="1:8" ht="15">
      <c r="A467" s="42"/>
      <c r="B467" s="42"/>
      <c r="C467" s="42"/>
      <c r="D467" s="42"/>
      <c r="E467" s="41"/>
      <c r="F467" s="41"/>
      <c r="G467" s="41"/>
      <c r="H467" s="41"/>
    </row>
    <row r="468" spans="1:8" ht="15">
      <c r="A468" s="42"/>
      <c r="B468" s="42"/>
      <c r="C468" s="42"/>
      <c r="D468" s="42"/>
      <c r="E468" s="41"/>
      <c r="F468" s="41"/>
      <c r="G468" s="41"/>
      <c r="H468" s="41"/>
    </row>
    <row r="469" spans="1:8" ht="15">
      <c r="A469" s="42"/>
      <c r="B469" s="42"/>
      <c r="C469" s="42"/>
      <c r="D469" s="42"/>
      <c r="E469" s="41"/>
      <c r="F469" s="41"/>
      <c r="G469" s="41"/>
      <c r="H469" s="41"/>
    </row>
    <row r="470" spans="1:8" ht="15">
      <c r="A470" s="42"/>
      <c r="B470" s="42"/>
      <c r="C470" s="42"/>
      <c r="D470" s="42"/>
      <c r="E470" s="41"/>
      <c r="F470" s="41"/>
      <c r="G470" s="41"/>
      <c r="H470" s="41"/>
    </row>
    <row r="471" spans="1:8" ht="15">
      <c r="A471" s="42"/>
      <c r="B471" s="42"/>
      <c r="C471" s="42"/>
      <c r="D471" s="42"/>
      <c r="E471" s="41"/>
      <c r="F471" s="41"/>
      <c r="G471" s="41"/>
      <c r="H471" s="41"/>
    </row>
    <row r="472" spans="1:8" ht="15">
      <c r="A472" s="42"/>
      <c r="B472" s="42"/>
      <c r="C472" s="42"/>
      <c r="D472" s="42"/>
      <c r="E472" s="41"/>
      <c r="F472" s="41"/>
      <c r="G472" s="41"/>
      <c r="H472" s="41"/>
    </row>
    <row r="473" spans="1:8" ht="15">
      <c r="A473" s="42"/>
      <c r="B473" s="42"/>
      <c r="C473" s="42"/>
      <c r="D473" s="42"/>
      <c r="E473" s="41"/>
      <c r="F473" s="41"/>
      <c r="G473" s="41"/>
      <c r="H473" s="41"/>
    </row>
    <row r="474" spans="1:8" ht="15">
      <c r="A474" s="42"/>
      <c r="B474" s="42"/>
      <c r="C474" s="42"/>
      <c r="D474" s="42"/>
      <c r="E474" s="41"/>
      <c r="F474" s="41"/>
      <c r="G474" s="41"/>
      <c r="H474" s="41"/>
    </row>
    <row r="475" spans="1:8" ht="15">
      <c r="A475" s="42"/>
      <c r="B475" s="42"/>
      <c r="C475" s="42"/>
      <c r="D475" s="42"/>
      <c r="E475" s="41"/>
      <c r="F475" s="41"/>
      <c r="G475" s="41"/>
      <c r="H475" s="41"/>
    </row>
    <row r="476" spans="1:8" ht="15">
      <c r="A476" s="42"/>
      <c r="B476" s="42"/>
      <c r="C476" s="42"/>
      <c r="D476" s="42"/>
      <c r="E476" s="41"/>
      <c r="F476" s="41"/>
      <c r="G476" s="41"/>
      <c r="H476" s="41"/>
    </row>
    <row r="477" spans="1:8" ht="15">
      <c r="A477" s="42"/>
      <c r="B477" s="42"/>
      <c r="C477" s="42"/>
      <c r="D477" s="42"/>
      <c r="E477" s="41"/>
      <c r="F477" s="41"/>
      <c r="G477" s="41"/>
      <c r="H477" s="41"/>
    </row>
    <row r="478" spans="1:8" ht="15">
      <c r="A478" s="42"/>
      <c r="B478" s="42"/>
      <c r="C478" s="42"/>
      <c r="D478" s="42"/>
      <c r="E478" s="41"/>
      <c r="F478" s="41"/>
      <c r="G478" s="41"/>
      <c r="H478" s="41"/>
    </row>
    <row r="479" spans="1:8" ht="15">
      <c r="A479" s="42"/>
      <c r="B479" s="42"/>
      <c r="C479" s="42"/>
      <c r="D479" s="42"/>
      <c r="E479" s="41"/>
      <c r="F479" s="41"/>
      <c r="G479" s="41"/>
      <c r="H479" s="41"/>
    </row>
    <row r="480" spans="1:8" ht="15">
      <c r="A480" s="42"/>
      <c r="B480" s="42"/>
      <c r="C480" s="42"/>
      <c r="D480" s="42"/>
      <c r="E480" s="41"/>
      <c r="F480" s="41"/>
      <c r="G480" s="41"/>
      <c r="H480" s="41"/>
    </row>
    <row r="481" spans="1:8" ht="15">
      <c r="A481" s="42"/>
      <c r="B481" s="42"/>
      <c r="C481" s="42"/>
      <c r="D481" s="42"/>
      <c r="E481" s="41"/>
      <c r="F481" s="41"/>
      <c r="G481" s="41"/>
      <c r="H481" s="41"/>
    </row>
  </sheetData>
  <dataConsolidate/>
  <mergeCells count="2">
    <mergeCell ref="A1:C1"/>
    <mergeCell ref="A3:E3"/>
  </mergeCells>
  <pageMargins left="0.19685039370078741" right="0.19685039370078741" top="0.19685039370078741" bottom="0.19685039370078741" header="3.937007874015748E-2" footer="7.874015748031496E-2"/>
  <pageSetup paperSize="9" scale="6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19" zoomScaleNormal="100" workbookViewId="0">
      <selection activeCell="G28" sqref="G28"/>
    </sheetView>
  </sheetViews>
  <sheetFormatPr defaultColWidth="8.7109375" defaultRowHeight="12.75"/>
  <cols>
    <col min="1" max="1" width="37.7109375" style="519" customWidth="1"/>
    <col min="2" max="2" width="13.5703125" style="505" hidden="1" customWidth="1"/>
    <col min="3" max="3" width="7.28515625" style="506" customWidth="1"/>
    <col min="4" max="5" width="11.5703125" style="505" customWidth="1"/>
    <col min="6" max="6" width="11.5703125" style="507" customWidth="1"/>
    <col min="7" max="7" width="11.42578125" style="507" customWidth="1"/>
    <col min="8" max="8" width="9.85546875" style="507" customWidth="1"/>
    <col min="9" max="9" width="9.140625" style="507" customWidth="1"/>
    <col min="10" max="10" width="9.28515625" style="507" customWidth="1"/>
    <col min="11" max="11" width="9.140625" style="507" customWidth="1"/>
    <col min="12" max="12" width="12" style="505" customWidth="1"/>
    <col min="13" max="13" width="8.7109375" style="505"/>
    <col min="14" max="14" width="11.85546875" style="505" customWidth="1"/>
    <col min="15" max="15" width="12.5703125" style="505" customWidth="1"/>
    <col min="16" max="16" width="11.85546875" style="505" customWidth="1"/>
    <col min="17" max="17" width="12" style="505" customWidth="1"/>
    <col min="18" max="16384" width="8.7109375" style="505"/>
  </cols>
  <sheetData>
    <row r="1" spans="1:17" ht="24" customHeight="1">
      <c r="A1" s="989"/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499"/>
      <c r="G4" s="296"/>
      <c r="H4" s="296"/>
    </row>
    <row r="5" spans="1:17">
      <c r="A5" s="299"/>
      <c r="G5" s="296"/>
      <c r="H5" s="296"/>
    </row>
    <row r="6" spans="1:17" ht="6" customHeight="1" thickBot="1">
      <c r="B6" s="555"/>
      <c r="C6" s="556"/>
      <c r="D6" s="555"/>
      <c r="G6" s="296"/>
      <c r="H6" s="296"/>
    </row>
    <row r="7" spans="1:17" ht="24.75" customHeight="1" thickBot="1">
      <c r="A7" s="302" t="s">
        <v>494</v>
      </c>
      <c r="B7" s="303"/>
      <c r="C7" s="554"/>
      <c r="D7" s="1020" t="s">
        <v>661</v>
      </c>
      <c r="E7" s="1021"/>
      <c r="F7" s="1021"/>
      <c r="G7" s="1021"/>
      <c r="H7" s="1022"/>
      <c r="I7" s="1022"/>
      <c r="J7" s="1022"/>
      <c r="K7" s="1022"/>
      <c r="L7" s="1023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553"/>
      <c r="C9" s="1006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3"/>
      <c r="I9" s="1003"/>
      <c r="J9" s="1004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1005"/>
      <c r="B10" s="552" t="s">
        <v>505</v>
      </c>
      <c r="C10" s="1007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551"/>
      <c r="C11" s="550"/>
      <c r="D11" s="327">
        <v>40</v>
      </c>
      <c r="E11" s="328">
        <v>39</v>
      </c>
      <c r="F11" s="328">
        <v>39</v>
      </c>
      <c r="G11" s="919">
        <v>39</v>
      </c>
      <c r="H11" s="918">
        <f t="shared" ref="H11:J17" si="0">N11</f>
        <v>39</v>
      </c>
      <c r="I11" s="918">
        <f t="shared" si="0"/>
        <v>39</v>
      </c>
      <c r="J11" s="917">
        <f t="shared" si="0"/>
        <v>39</v>
      </c>
      <c r="K11" s="333" t="s">
        <v>517</v>
      </c>
      <c r="L11" s="334" t="s">
        <v>517</v>
      </c>
      <c r="M11" s="499"/>
      <c r="N11" s="335">
        <v>39</v>
      </c>
      <c r="O11" s="336">
        <v>39</v>
      </c>
      <c r="P11" s="336">
        <v>39</v>
      </c>
    </row>
    <row r="12" spans="1:17" ht="13.5" thickBot="1">
      <c r="A12" s="337" t="s">
        <v>518</v>
      </c>
      <c r="B12" s="549"/>
      <c r="C12" s="548"/>
      <c r="D12" s="340">
        <v>34</v>
      </c>
      <c r="E12" s="341">
        <v>33</v>
      </c>
      <c r="F12" s="341">
        <v>33</v>
      </c>
      <c r="G12" s="561">
        <v>33</v>
      </c>
      <c r="H12" s="916">
        <f t="shared" si="0"/>
        <v>33</v>
      </c>
      <c r="I12" s="915">
        <f t="shared" si="0"/>
        <v>33</v>
      </c>
      <c r="J12" s="914">
        <f t="shared" si="0"/>
        <v>33</v>
      </c>
      <c r="K12" s="346"/>
      <c r="L12" s="347" t="s">
        <v>517</v>
      </c>
      <c r="M12" s="499"/>
      <c r="N12" s="348">
        <v>33</v>
      </c>
      <c r="O12" s="350">
        <v>33</v>
      </c>
      <c r="P12" s="350">
        <v>33</v>
      </c>
    </row>
    <row r="13" spans="1:17">
      <c r="A13" s="351" t="s">
        <v>519</v>
      </c>
      <c r="B13" s="529" t="s">
        <v>520</v>
      </c>
      <c r="C13" s="547" t="s">
        <v>521</v>
      </c>
      <c r="D13" s="354">
        <v>6243</v>
      </c>
      <c r="E13" s="355" t="s">
        <v>517</v>
      </c>
      <c r="F13" s="355" t="s">
        <v>517</v>
      </c>
      <c r="G13" s="356">
        <v>6374</v>
      </c>
      <c r="H13" s="546">
        <f t="shared" si="0"/>
        <v>6507</v>
      </c>
      <c r="I13" s="546">
        <f t="shared" si="0"/>
        <v>6531</v>
      </c>
      <c r="J13" s="363">
        <f t="shared" si="0"/>
        <v>6644</v>
      </c>
      <c r="K13" s="360" t="s">
        <v>517</v>
      </c>
      <c r="L13" s="360" t="s">
        <v>517</v>
      </c>
      <c r="M13" s="499"/>
      <c r="N13" s="427">
        <v>6507</v>
      </c>
      <c r="O13" s="364">
        <v>6531</v>
      </c>
      <c r="P13" s="364">
        <v>6644</v>
      </c>
    </row>
    <row r="14" spans="1:17">
      <c r="A14" s="365" t="s">
        <v>522</v>
      </c>
      <c r="B14" s="410" t="s">
        <v>523</v>
      </c>
      <c r="C14" s="538" t="s">
        <v>524</v>
      </c>
      <c r="D14" s="354">
        <v>5931</v>
      </c>
      <c r="E14" s="368" t="s">
        <v>517</v>
      </c>
      <c r="F14" s="368" t="s">
        <v>517</v>
      </c>
      <c r="G14" s="356">
        <v>6075</v>
      </c>
      <c r="H14" s="537">
        <f t="shared" si="0"/>
        <v>6161</v>
      </c>
      <c r="I14" s="537">
        <f t="shared" si="0"/>
        <v>6201</v>
      </c>
      <c r="J14" s="374">
        <f t="shared" si="0"/>
        <v>6330</v>
      </c>
      <c r="K14" s="360" t="s">
        <v>517</v>
      </c>
      <c r="L14" s="360" t="s">
        <v>517</v>
      </c>
      <c r="M14" s="499"/>
      <c r="N14" s="376">
        <v>6161</v>
      </c>
      <c r="O14" s="364">
        <v>6201</v>
      </c>
      <c r="P14" s="364">
        <v>6330</v>
      </c>
    </row>
    <row r="15" spans="1:17">
      <c r="A15" s="365" t="s">
        <v>528</v>
      </c>
      <c r="B15" s="410" t="s">
        <v>529</v>
      </c>
      <c r="C15" s="538" t="s">
        <v>530</v>
      </c>
      <c r="D15" s="354"/>
      <c r="E15" s="368" t="s">
        <v>517</v>
      </c>
      <c r="F15" s="368" t="s">
        <v>517</v>
      </c>
      <c r="G15" s="356"/>
      <c r="H15" s="537">
        <f t="shared" si="0"/>
        <v>0</v>
      </c>
      <c r="I15" s="537">
        <f t="shared" si="0"/>
        <v>0</v>
      </c>
      <c r="J15" s="374">
        <f t="shared" si="0"/>
        <v>0</v>
      </c>
      <c r="K15" s="360" t="s">
        <v>517</v>
      </c>
      <c r="L15" s="360" t="s">
        <v>517</v>
      </c>
      <c r="M15" s="499"/>
      <c r="N15" s="376"/>
      <c r="O15" s="364"/>
      <c r="P15" s="364"/>
    </row>
    <row r="16" spans="1:17">
      <c r="A16" s="365" t="s">
        <v>531</v>
      </c>
      <c r="B16" s="410" t="s">
        <v>532</v>
      </c>
      <c r="C16" s="538" t="s">
        <v>517</v>
      </c>
      <c r="D16" s="354">
        <v>180</v>
      </c>
      <c r="E16" s="368" t="s">
        <v>517</v>
      </c>
      <c r="F16" s="368" t="s">
        <v>517</v>
      </c>
      <c r="G16" s="356">
        <v>437</v>
      </c>
      <c r="H16" s="537">
        <f t="shared" si="0"/>
        <v>325</v>
      </c>
      <c r="I16" s="537">
        <f t="shared" si="0"/>
        <v>175</v>
      </c>
      <c r="J16" s="374">
        <f t="shared" si="0"/>
        <v>68</v>
      </c>
      <c r="K16" s="360" t="s">
        <v>517</v>
      </c>
      <c r="L16" s="360" t="s">
        <v>517</v>
      </c>
      <c r="M16" s="499"/>
      <c r="N16" s="376">
        <v>325</v>
      </c>
      <c r="O16" s="364">
        <v>175</v>
      </c>
      <c r="P16" s="364">
        <v>68</v>
      </c>
    </row>
    <row r="17" spans="1:16" ht="13.5" thickBot="1">
      <c r="A17" s="378" t="s">
        <v>533</v>
      </c>
      <c r="B17" s="379" t="s">
        <v>534</v>
      </c>
      <c r="C17" s="545" t="s">
        <v>535</v>
      </c>
      <c r="D17" s="381">
        <v>2918</v>
      </c>
      <c r="E17" s="382" t="s">
        <v>517</v>
      </c>
      <c r="F17" s="382" t="s">
        <v>517</v>
      </c>
      <c r="G17" s="356">
        <v>3901</v>
      </c>
      <c r="H17" s="544">
        <f t="shared" si="0"/>
        <v>4965</v>
      </c>
      <c r="I17" s="533">
        <f t="shared" si="0"/>
        <v>4262</v>
      </c>
      <c r="J17" s="543">
        <f t="shared" si="0"/>
        <v>3278</v>
      </c>
      <c r="K17" s="334" t="s">
        <v>517</v>
      </c>
      <c r="L17" s="334" t="s">
        <v>517</v>
      </c>
      <c r="M17" s="499"/>
      <c r="N17" s="446">
        <v>4965</v>
      </c>
      <c r="O17" s="389">
        <v>4262</v>
      </c>
      <c r="P17" s="389">
        <v>3278</v>
      </c>
    </row>
    <row r="18" spans="1:16" ht="13.5" thickBot="1">
      <c r="A18" s="390" t="s">
        <v>536</v>
      </c>
      <c r="B18" s="391"/>
      <c r="C18" s="392"/>
      <c r="D18" s="393">
        <f>D13-D14+D15+D16+D17</f>
        <v>3410</v>
      </c>
      <c r="E18" s="394" t="s">
        <v>517</v>
      </c>
      <c r="F18" s="394" t="s">
        <v>517</v>
      </c>
      <c r="G18" s="395">
        <f>G13-G14+G15+G16+G17</f>
        <v>4637</v>
      </c>
      <c r="H18" s="395">
        <f>H13-H14+H15+H16+H17</f>
        <v>5636</v>
      </c>
      <c r="I18" s="395">
        <f>I13-I14+I15+I16+I17</f>
        <v>4767</v>
      </c>
      <c r="J18" s="396">
        <f>J13-J14+J15+J16+J17</f>
        <v>3660</v>
      </c>
      <c r="K18" s="397" t="s">
        <v>517</v>
      </c>
      <c r="L18" s="397" t="s">
        <v>517</v>
      </c>
      <c r="M18" s="499"/>
      <c r="N18" s="398">
        <f>N13-N14+N15+N16+N17</f>
        <v>5636</v>
      </c>
      <c r="O18" s="398">
        <f>O13-O14+O15+O16+O17</f>
        <v>4767</v>
      </c>
      <c r="P18" s="398">
        <f>P13-P14+P15+P16+P17</f>
        <v>3660</v>
      </c>
    </row>
    <row r="19" spans="1:16">
      <c r="A19" s="378" t="s">
        <v>537</v>
      </c>
      <c r="B19" s="529" t="s">
        <v>538</v>
      </c>
      <c r="C19" s="542">
        <v>401</v>
      </c>
      <c r="D19" s="381">
        <v>312</v>
      </c>
      <c r="E19" s="355" t="s">
        <v>517</v>
      </c>
      <c r="F19" s="355" t="s">
        <v>517</v>
      </c>
      <c r="G19" s="400">
        <v>298</v>
      </c>
      <c r="H19" s="541">
        <f t="shared" ref="H19:J23" si="1">N19</f>
        <v>346</v>
      </c>
      <c r="I19" s="540">
        <f t="shared" si="1"/>
        <v>329</v>
      </c>
      <c r="J19" s="539">
        <f t="shared" si="1"/>
        <v>314</v>
      </c>
      <c r="K19" s="334" t="s">
        <v>517</v>
      </c>
      <c r="L19" s="334" t="s">
        <v>517</v>
      </c>
      <c r="M19" s="499"/>
      <c r="N19" s="528">
        <v>346</v>
      </c>
      <c r="O19" s="389">
        <v>329</v>
      </c>
      <c r="P19" s="389">
        <v>314</v>
      </c>
    </row>
    <row r="20" spans="1:16">
      <c r="A20" s="365" t="s">
        <v>539</v>
      </c>
      <c r="B20" s="410" t="s">
        <v>540</v>
      </c>
      <c r="C20" s="538" t="s">
        <v>541</v>
      </c>
      <c r="D20" s="354">
        <v>279</v>
      </c>
      <c r="E20" s="368" t="s">
        <v>517</v>
      </c>
      <c r="F20" s="368" t="s">
        <v>517</v>
      </c>
      <c r="G20" s="406">
        <v>300</v>
      </c>
      <c r="H20" s="537">
        <f t="shared" si="1"/>
        <v>440</v>
      </c>
      <c r="I20" s="536">
        <f t="shared" si="1"/>
        <v>438</v>
      </c>
      <c r="J20" s="535">
        <f t="shared" si="1"/>
        <v>461</v>
      </c>
      <c r="K20" s="360" t="s">
        <v>517</v>
      </c>
      <c r="L20" s="360" t="s">
        <v>517</v>
      </c>
      <c r="M20" s="499"/>
      <c r="N20" s="376">
        <v>440</v>
      </c>
      <c r="O20" s="364">
        <v>438</v>
      </c>
      <c r="P20" s="364">
        <v>461</v>
      </c>
    </row>
    <row r="21" spans="1:16">
      <c r="A21" s="365" t="s">
        <v>542</v>
      </c>
      <c r="B21" s="410" t="s">
        <v>543</v>
      </c>
      <c r="C21" s="538" t="s">
        <v>517</v>
      </c>
      <c r="D21" s="354"/>
      <c r="E21" s="368" t="s">
        <v>517</v>
      </c>
      <c r="F21" s="368" t="s">
        <v>517</v>
      </c>
      <c r="G21" s="406"/>
      <c r="H21" s="537">
        <f t="shared" si="1"/>
        <v>0</v>
      </c>
      <c r="I21" s="536">
        <f t="shared" si="1"/>
        <v>0</v>
      </c>
      <c r="J21" s="535">
        <f t="shared" si="1"/>
        <v>0</v>
      </c>
      <c r="K21" s="360" t="s">
        <v>517</v>
      </c>
      <c r="L21" s="360" t="s">
        <v>517</v>
      </c>
      <c r="M21" s="499"/>
      <c r="N21" s="376"/>
      <c r="O21" s="364"/>
      <c r="P21" s="364"/>
    </row>
    <row r="22" spans="1:16">
      <c r="A22" s="365" t="s">
        <v>544</v>
      </c>
      <c r="B22" s="410" t="s">
        <v>545</v>
      </c>
      <c r="C22" s="538" t="s">
        <v>517</v>
      </c>
      <c r="D22" s="354">
        <v>2705</v>
      </c>
      <c r="E22" s="368" t="s">
        <v>517</v>
      </c>
      <c r="F22" s="368" t="s">
        <v>517</v>
      </c>
      <c r="G22" s="406">
        <v>3652</v>
      </c>
      <c r="H22" s="537">
        <f t="shared" si="1"/>
        <v>4437</v>
      </c>
      <c r="I22" s="536">
        <f t="shared" si="1"/>
        <v>3645</v>
      </c>
      <c r="J22" s="535">
        <f t="shared" si="1"/>
        <v>2876</v>
      </c>
      <c r="K22" s="360" t="s">
        <v>517</v>
      </c>
      <c r="L22" s="360" t="s">
        <v>517</v>
      </c>
      <c r="M22" s="499"/>
      <c r="N22" s="376">
        <v>4437</v>
      </c>
      <c r="O22" s="364">
        <v>3645</v>
      </c>
      <c r="P22" s="364">
        <v>2876</v>
      </c>
    </row>
    <row r="23" spans="1:16" ht="13.5" thickBot="1">
      <c r="A23" s="337" t="s">
        <v>546</v>
      </c>
      <c r="B23" s="411" t="s">
        <v>547</v>
      </c>
      <c r="C23" s="534" t="s">
        <v>517</v>
      </c>
      <c r="D23" s="354"/>
      <c r="E23" s="382" t="s">
        <v>517</v>
      </c>
      <c r="F23" s="382" t="s">
        <v>517</v>
      </c>
      <c r="G23" s="413"/>
      <c r="H23" s="533">
        <f t="shared" si="1"/>
        <v>0</v>
      </c>
      <c r="I23" s="532">
        <f t="shared" si="1"/>
        <v>0</v>
      </c>
      <c r="J23" s="531">
        <f t="shared" si="1"/>
        <v>0</v>
      </c>
      <c r="K23" s="417" t="s">
        <v>517</v>
      </c>
      <c r="L23" s="417" t="s">
        <v>517</v>
      </c>
      <c r="M23" s="499"/>
      <c r="N23" s="418"/>
      <c r="O23" s="419"/>
      <c r="P23" s="419"/>
    </row>
    <row r="24" spans="1:16" ht="15">
      <c r="A24" s="351" t="s">
        <v>548</v>
      </c>
      <c r="B24" s="529" t="s">
        <v>549</v>
      </c>
      <c r="C24" s="420" t="s">
        <v>517</v>
      </c>
      <c r="D24" s="421">
        <v>14720</v>
      </c>
      <c r="E24" s="422">
        <v>15283</v>
      </c>
      <c r="F24" s="422">
        <v>15650</v>
      </c>
      <c r="G24" s="423">
        <v>3585</v>
      </c>
      <c r="H24" s="363">
        <f>N24-G24</f>
        <v>3607</v>
      </c>
      <c r="I24" s="527">
        <f t="shared" ref="I24:J28" si="2">O24-N24</f>
        <v>3712</v>
      </c>
      <c r="J24" s="363">
        <f t="shared" si="2"/>
        <v>4746</v>
      </c>
      <c r="K24" s="479">
        <f>SUM(G24:J24)</f>
        <v>15650</v>
      </c>
      <c r="L24" s="426">
        <f>(K24/F24)*100</f>
        <v>100</v>
      </c>
      <c r="M24" s="499"/>
      <c r="N24" s="427">
        <v>7192</v>
      </c>
      <c r="O24" s="516">
        <v>10904</v>
      </c>
      <c r="P24" s="429">
        <v>15650</v>
      </c>
    </row>
    <row r="25" spans="1:16" ht="15">
      <c r="A25" s="365" t="s">
        <v>550</v>
      </c>
      <c r="B25" s="410" t="s">
        <v>551</v>
      </c>
      <c r="C25" s="430" t="s">
        <v>517</v>
      </c>
      <c r="D25" s="354"/>
      <c r="E25" s="431">
        <v>50</v>
      </c>
      <c r="F25" s="431">
        <v>50</v>
      </c>
      <c r="G25" s="432">
        <v>50</v>
      </c>
      <c r="H25" s="527">
        <f>N25-G25</f>
        <v>0</v>
      </c>
      <c r="I25" s="527">
        <f t="shared" si="2"/>
        <v>0</v>
      </c>
      <c r="J25" s="527">
        <f t="shared" si="2"/>
        <v>0</v>
      </c>
      <c r="K25" s="482">
        <f>SUM(G25:J25)</f>
        <v>50</v>
      </c>
      <c r="L25" s="435">
        <f>(K25/F25)*100</f>
        <v>100</v>
      </c>
      <c r="M25" s="499"/>
      <c r="N25" s="376">
        <v>50</v>
      </c>
      <c r="O25" s="513">
        <v>50</v>
      </c>
      <c r="P25" s="436">
        <v>50</v>
      </c>
    </row>
    <row r="26" spans="1:16" ht="15.75" thickBot="1">
      <c r="A26" s="337" t="s">
        <v>552</v>
      </c>
      <c r="B26" s="411" t="s">
        <v>551</v>
      </c>
      <c r="C26" s="438">
        <v>672</v>
      </c>
      <c r="D26" s="439">
        <v>600</v>
      </c>
      <c r="E26" s="440">
        <v>550</v>
      </c>
      <c r="F26" s="440">
        <v>550</v>
      </c>
      <c r="G26" s="441">
        <v>100</v>
      </c>
      <c r="H26" s="530">
        <f>N26-G26</f>
        <v>150</v>
      </c>
      <c r="I26" s="527">
        <f t="shared" si="2"/>
        <v>150</v>
      </c>
      <c r="J26" s="530">
        <f t="shared" si="2"/>
        <v>150</v>
      </c>
      <c r="K26" s="484">
        <f>SUM(G26:J26)</f>
        <v>550</v>
      </c>
      <c r="L26" s="445">
        <f>(K26/F26)*100</f>
        <v>100</v>
      </c>
      <c r="M26" s="499"/>
      <c r="N26" s="446">
        <v>250</v>
      </c>
      <c r="O26" s="515">
        <v>400</v>
      </c>
      <c r="P26" s="448">
        <v>550</v>
      </c>
    </row>
    <row r="27" spans="1:16" ht="15">
      <c r="A27" s="351" t="s">
        <v>553</v>
      </c>
      <c r="B27" s="529" t="s">
        <v>554</v>
      </c>
      <c r="C27" s="449">
        <v>501</v>
      </c>
      <c r="D27" s="354">
        <v>323</v>
      </c>
      <c r="E27" s="450"/>
      <c r="F27" s="450">
        <v>308</v>
      </c>
      <c r="G27" s="451">
        <v>47</v>
      </c>
      <c r="H27" s="526">
        <f>N27-G27</f>
        <v>115</v>
      </c>
      <c r="I27" s="527">
        <f t="shared" si="2"/>
        <v>48</v>
      </c>
      <c r="J27" s="526">
        <f t="shared" si="2"/>
        <v>98</v>
      </c>
      <c r="K27" s="479">
        <f>SUM(G27:J27)</f>
        <v>308</v>
      </c>
      <c r="L27" s="426">
        <f>(K27/F27)*100</f>
        <v>100</v>
      </c>
      <c r="M27" s="499"/>
      <c r="N27" s="528">
        <v>162</v>
      </c>
      <c r="O27" s="514">
        <v>210</v>
      </c>
      <c r="P27" s="454">
        <v>308</v>
      </c>
    </row>
    <row r="28" spans="1:16" ht="15">
      <c r="A28" s="365" t="s">
        <v>555</v>
      </c>
      <c r="B28" s="410" t="s">
        <v>556</v>
      </c>
      <c r="C28" s="455">
        <v>502</v>
      </c>
      <c r="D28" s="354">
        <v>379</v>
      </c>
      <c r="E28" s="431">
        <v>470</v>
      </c>
      <c r="F28" s="431">
        <v>379</v>
      </c>
      <c r="G28" s="432">
        <v>91</v>
      </c>
      <c r="H28" s="526">
        <f>N28-G28</f>
        <v>94</v>
      </c>
      <c r="I28" s="527">
        <f t="shared" si="2"/>
        <v>63</v>
      </c>
      <c r="J28" s="526">
        <f t="shared" si="2"/>
        <v>131</v>
      </c>
      <c r="K28" s="482">
        <f>SUM(G28:J28)</f>
        <v>379</v>
      </c>
      <c r="L28" s="435">
        <f>(K28/F28)*100</f>
        <v>100</v>
      </c>
      <c r="M28" s="499"/>
      <c r="N28" s="376">
        <v>185</v>
      </c>
      <c r="O28" s="513">
        <v>248</v>
      </c>
      <c r="P28" s="436">
        <v>379</v>
      </c>
    </row>
    <row r="29" spans="1:16" ht="15">
      <c r="A29" s="365" t="s">
        <v>557</v>
      </c>
      <c r="B29" s="410" t="s">
        <v>558</v>
      </c>
      <c r="C29" s="455">
        <v>504</v>
      </c>
      <c r="D29" s="354"/>
      <c r="E29" s="431"/>
      <c r="F29" s="431"/>
      <c r="G29" s="432"/>
      <c r="H29" s="526"/>
      <c r="I29" s="527"/>
      <c r="J29" s="526"/>
      <c r="K29" s="482"/>
      <c r="L29" s="435"/>
      <c r="M29" s="499"/>
      <c r="N29" s="376"/>
      <c r="O29" s="513"/>
      <c r="P29" s="436"/>
    </row>
    <row r="30" spans="1:16" ht="15">
      <c r="A30" s="365" t="s">
        <v>559</v>
      </c>
      <c r="B30" s="410" t="s">
        <v>560</v>
      </c>
      <c r="C30" s="455">
        <v>511</v>
      </c>
      <c r="D30" s="354">
        <v>337</v>
      </c>
      <c r="E30" s="431">
        <v>80</v>
      </c>
      <c r="F30" s="431">
        <v>385</v>
      </c>
      <c r="G30" s="432">
        <v>42</v>
      </c>
      <c r="H30" s="526">
        <f>N30-G30</f>
        <v>59</v>
      </c>
      <c r="I30" s="527">
        <f t="shared" ref="I30:J33" si="3">O30-N30</f>
        <v>176</v>
      </c>
      <c r="J30" s="526">
        <f t="shared" si="3"/>
        <v>108</v>
      </c>
      <c r="K30" s="482">
        <f>SUM(G30:J30)</f>
        <v>385</v>
      </c>
      <c r="L30" s="435">
        <f>(K30/F30)*100</f>
        <v>100</v>
      </c>
      <c r="M30" s="499"/>
      <c r="N30" s="376">
        <v>101</v>
      </c>
      <c r="O30" s="513">
        <v>277</v>
      </c>
      <c r="P30" s="436">
        <v>385</v>
      </c>
    </row>
    <row r="31" spans="1:16" ht="15">
      <c r="A31" s="365" t="s">
        <v>561</v>
      </c>
      <c r="B31" s="410" t="s">
        <v>562</v>
      </c>
      <c r="C31" s="455">
        <v>518</v>
      </c>
      <c r="D31" s="354">
        <v>553</v>
      </c>
      <c r="E31" s="431"/>
      <c r="F31" s="431">
        <v>530</v>
      </c>
      <c r="G31" s="432">
        <v>117</v>
      </c>
      <c r="H31" s="526">
        <f>N31-G31</f>
        <v>179</v>
      </c>
      <c r="I31" s="527">
        <f t="shared" si="3"/>
        <v>64</v>
      </c>
      <c r="J31" s="526">
        <f t="shared" si="3"/>
        <v>170</v>
      </c>
      <c r="K31" s="482">
        <f>SUM(G31:J31)</f>
        <v>530</v>
      </c>
      <c r="L31" s="435">
        <f>(K31/F31)*100</f>
        <v>100</v>
      </c>
      <c r="M31" s="499"/>
      <c r="N31" s="376">
        <v>296</v>
      </c>
      <c r="O31" s="513">
        <v>360</v>
      </c>
      <c r="P31" s="436">
        <v>530</v>
      </c>
    </row>
    <row r="32" spans="1:16" ht="15">
      <c r="A32" s="365" t="s">
        <v>563</v>
      </c>
      <c r="B32" s="457" t="s">
        <v>564</v>
      </c>
      <c r="C32" s="455">
        <v>521</v>
      </c>
      <c r="D32" s="354">
        <v>10626</v>
      </c>
      <c r="E32" s="431">
        <v>10767</v>
      </c>
      <c r="F32" s="431">
        <v>11494</v>
      </c>
      <c r="G32" s="432">
        <v>2570</v>
      </c>
      <c r="H32" s="526">
        <f>N32-G32</f>
        <v>2594</v>
      </c>
      <c r="I32" s="527">
        <f t="shared" si="3"/>
        <v>2587</v>
      </c>
      <c r="J32" s="526">
        <f t="shared" si="3"/>
        <v>3743</v>
      </c>
      <c r="K32" s="482">
        <f>SUM(G32:J32)</f>
        <v>11494</v>
      </c>
      <c r="L32" s="435">
        <f>(K32/F32)*100</f>
        <v>100</v>
      </c>
      <c r="M32" s="499"/>
      <c r="N32" s="376">
        <v>5164</v>
      </c>
      <c r="O32" s="513">
        <v>7751</v>
      </c>
      <c r="P32" s="436">
        <v>11494</v>
      </c>
    </row>
    <row r="33" spans="1:16" ht="15">
      <c r="A33" s="365" t="s">
        <v>565</v>
      </c>
      <c r="B33" s="457" t="s">
        <v>566</v>
      </c>
      <c r="C33" s="455" t="s">
        <v>567</v>
      </c>
      <c r="D33" s="354">
        <v>3833</v>
      </c>
      <c r="E33" s="431">
        <v>3671</v>
      </c>
      <c r="F33" s="431">
        <v>4233</v>
      </c>
      <c r="G33" s="432">
        <v>930</v>
      </c>
      <c r="H33" s="526">
        <f>N33-G33</f>
        <v>949</v>
      </c>
      <c r="I33" s="527">
        <f t="shared" si="3"/>
        <v>978</v>
      </c>
      <c r="J33" s="526">
        <f t="shared" si="3"/>
        <v>1376</v>
      </c>
      <c r="K33" s="482">
        <f>SUM(G33:J33)</f>
        <v>4233</v>
      </c>
      <c r="L33" s="435">
        <f>(K33/F33)*100</f>
        <v>100</v>
      </c>
      <c r="M33" s="499"/>
      <c r="N33" s="376">
        <v>1879</v>
      </c>
      <c r="O33" s="513">
        <v>2857</v>
      </c>
      <c r="P33" s="436">
        <v>4233</v>
      </c>
    </row>
    <row r="34" spans="1:16" ht="15">
      <c r="A34" s="365" t="s">
        <v>568</v>
      </c>
      <c r="B34" s="410" t="s">
        <v>569</v>
      </c>
      <c r="C34" s="455">
        <v>557</v>
      </c>
      <c r="D34" s="354"/>
      <c r="E34" s="431"/>
      <c r="F34" s="431"/>
      <c r="G34" s="432"/>
      <c r="H34" s="526"/>
      <c r="I34" s="527"/>
      <c r="J34" s="526"/>
      <c r="K34" s="482"/>
      <c r="L34" s="435"/>
      <c r="M34" s="499"/>
      <c r="N34" s="376"/>
      <c r="O34" s="513"/>
      <c r="P34" s="436"/>
    </row>
    <row r="35" spans="1:16" ht="15">
      <c r="A35" s="365" t="s">
        <v>570</v>
      </c>
      <c r="B35" s="410" t="s">
        <v>571</v>
      </c>
      <c r="C35" s="455">
        <v>551</v>
      </c>
      <c r="D35" s="354">
        <v>47</v>
      </c>
      <c r="E35" s="431"/>
      <c r="F35" s="431">
        <v>60</v>
      </c>
      <c r="G35" s="432">
        <v>14</v>
      </c>
      <c r="H35" s="526">
        <f>N35-G35</f>
        <v>14</v>
      </c>
      <c r="I35" s="527">
        <f>O35-N35</f>
        <v>17</v>
      </c>
      <c r="J35" s="526">
        <f>P35-O35</f>
        <v>15</v>
      </c>
      <c r="K35" s="482">
        <f>SUM(G35:J35)</f>
        <v>60</v>
      </c>
      <c r="L35" s="435">
        <f>(K35/F35)*100</f>
        <v>100</v>
      </c>
      <c r="M35" s="499"/>
      <c r="N35" s="376">
        <v>28</v>
      </c>
      <c r="O35" s="513">
        <v>45</v>
      </c>
      <c r="P35" s="436">
        <v>60</v>
      </c>
    </row>
    <row r="36" spans="1:16" ht="15.75" thickBot="1">
      <c r="A36" s="458" t="s">
        <v>572</v>
      </c>
      <c r="B36" s="379"/>
      <c r="C36" s="460" t="s">
        <v>573</v>
      </c>
      <c r="D36" s="461">
        <v>579</v>
      </c>
      <c r="E36" s="462">
        <v>245</v>
      </c>
      <c r="F36" s="462">
        <v>405</v>
      </c>
      <c r="G36" s="463">
        <v>142</v>
      </c>
      <c r="H36" s="526">
        <f>N36-G36</f>
        <v>83</v>
      </c>
      <c r="I36" s="527">
        <f>O36-N36</f>
        <v>46</v>
      </c>
      <c r="J36" s="526">
        <f>P36-O36</f>
        <v>134</v>
      </c>
      <c r="K36" s="484">
        <f>SUM(G36:J36)</f>
        <v>405</v>
      </c>
      <c r="L36" s="445">
        <f>(K36/F36)*100</f>
        <v>100</v>
      </c>
      <c r="M36" s="499"/>
      <c r="N36" s="418">
        <v>225</v>
      </c>
      <c r="O36" s="512">
        <v>271</v>
      </c>
      <c r="P36" s="466">
        <v>405</v>
      </c>
    </row>
    <row r="37" spans="1:16" ht="15.75" thickBot="1">
      <c r="A37" s="467" t="s">
        <v>574</v>
      </c>
      <c r="B37" s="468" t="s">
        <v>575</v>
      </c>
      <c r="C37" s="469"/>
      <c r="D37" s="470">
        <f t="shared" ref="D37:J37" si="4">SUM(D27:D36)</f>
        <v>16677</v>
      </c>
      <c r="E37" s="471">
        <f t="shared" si="4"/>
        <v>15233</v>
      </c>
      <c r="F37" s="471">
        <f t="shared" si="4"/>
        <v>17794</v>
      </c>
      <c r="G37" s="471">
        <f t="shared" si="4"/>
        <v>3953</v>
      </c>
      <c r="H37" s="471">
        <f t="shared" si="4"/>
        <v>4087</v>
      </c>
      <c r="I37" s="472">
        <f t="shared" si="4"/>
        <v>3979</v>
      </c>
      <c r="J37" s="472">
        <f t="shared" si="4"/>
        <v>5775</v>
      </c>
      <c r="K37" s="472">
        <f>SUM(G37:J37)</f>
        <v>17794</v>
      </c>
      <c r="L37" s="474">
        <f>(K37/F37)*100</f>
        <v>100</v>
      </c>
      <c r="M37" s="499"/>
      <c r="N37" s="472">
        <f>SUM(N27:N36)</f>
        <v>8040</v>
      </c>
      <c r="O37" s="475">
        <f>SUM(O27:O36)</f>
        <v>12019</v>
      </c>
      <c r="P37" s="472">
        <f>SUM(P27:P36)</f>
        <v>17794</v>
      </c>
    </row>
    <row r="38" spans="1:16" ht="15">
      <c r="A38" s="476" t="s">
        <v>576</v>
      </c>
      <c r="B38" s="529" t="s">
        <v>577</v>
      </c>
      <c r="C38" s="449">
        <v>601</v>
      </c>
      <c r="D38" s="477"/>
      <c r="E38" s="450"/>
      <c r="F38" s="450"/>
      <c r="G38" s="423"/>
      <c r="H38" s="526"/>
      <c r="I38" s="527"/>
      <c r="J38" s="526"/>
      <c r="K38" s="479"/>
      <c r="L38" s="426"/>
      <c r="M38" s="499"/>
      <c r="N38" s="528"/>
      <c r="O38" s="514"/>
      <c r="P38" s="454"/>
    </row>
    <row r="39" spans="1:16" ht="15">
      <c r="A39" s="481" t="s">
        <v>578</v>
      </c>
      <c r="B39" s="410" t="s">
        <v>579</v>
      </c>
      <c r="C39" s="455">
        <v>602</v>
      </c>
      <c r="D39" s="354">
        <v>2018</v>
      </c>
      <c r="E39" s="431"/>
      <c r="F39" s="431">
        <v>2033</v>
      </c>
      <c r="G39" s="432">
        <v>601</v>
      </c>
      <c r="H39" s="526">
        <f>N39-G39</f>
        <v>604</v>
      </c>
      <c r="I39" s="527">
        <f>O39-N39</f>
        <v>201</v>
      </c>
      <c r="J39" s="526">
        <f>P39-O39</f>
        <v>627</v>
      </c>
      <c r="K39" s="482">
        <f>SUM(G39:J39)</f>
        <v>2033</v>
      </c>
      <c r="L39" s="435">
        <f>(K39/F39)*100</f>
        <v>100</v>
      </c>
      <c r="M39" s="499"/>
      <c r="N39" s="376">
        <v>1205</v>
      </c>
      <c r="O39" s="513">
        <v>1406</v>
      </c>
      <c r="P39" s="436">
        <v>2033</v>
      </c>
    </row>
    <row r="40" spans="1:16" ht="15">
      <c r="A40" s="481" t="s">
        <v>580</v>
      </c>
      <c r="B40" s="410" t="s">
        <v>581</v>
      </c>
      <c r="C40" s="455">
        <v>604</v>
      </c>
      <c r="D40" s="354"/>
      <c r="E40" s="431"/>
      <c r="F40" s="431"/>
      <c r="G40" s="432"/>
      <c r="H40" s="526"/>
      <c r="I40" s="527"/>
      <c r="J40" s="526"/>
      <c r="K40" s="482"/>
      <c r="L40" s="435"/>
      <c r="M40" s="499"/>
      <c r="N40" s="376"/>
      <c r="O40" s="513"/>
      <c r="P40" s="436"/>
    </row>
    <row r="41" spans="1:16" ht="15">
      <c r="A41" s="481" t="s">
        <v>582</v>
      </c>
      <c r="B41" s="410" t="s">
        <v>583</v>
      </c>
      <c r="C41" s="455" t="s">
        <v>584</v>
      </c>
      <c r="D41" s="354">
        <v>14720</v>
      </c>
      <c r="E41" s="431">
        <v>15233</v>
      </c>
      <c r="F41" s="431">
        <v>15600</v>
      </c>
      <c r="G41" s="432">
        <v>3585</v>
      </c>
      <c r="H41" s="526">
        <f>N41-G41</f>
        <v>3607</v>
      </c>
      <c r="I41" s="527">
        <f>O41-N41</f>
        <v>3662</v>
      </c>
      <c r="J41" s="526">
        <f>P41-O41</f>
        <v>4746</v>
      </c>
      <c r="K41" s="482">
        <f>SUM(G41:J41)</f>
        <v>15600</v>
      </c>
      <c r="L41" s="435">
        <f>(K41/F41)*100</f>
        <v>100</v>
      </c>
      <c r="M41" s="499"/>
      <c r="N41" s="376">
        <v>7192</v>
      </c>
      <c r="O41" s="513">
        <v>10854</v>
      </c>
      <c r="P41" s="436">
        <v>15600</v>
      </c>
    </row>
    <row r="42" spans="1:16" ht="15.75" thickBot="1">
      <c r="A42" s="483" t="s">
        <v>585</v>
      </c>
      <c r="B42" s="379"/>
      <c r="C42" s="460" t="s">
        <v>586</v>
      </c>
      <c r="D42" s="381">
        <v>52</v>
      </c>
      <c r="E42" s="462"/>
      <c r="F42" s="462">
        <v>170</v>
      </c>
      <c r="G42" s="463">
        <v>41</v>
      </c>
      <c r="H42" s="526">
        <f>N42-G42</f>
        <v>15</v>
      </c>
      <c r="I42" s="527">
        <f>O42-N42</f>
        <v>58</v>
      </c>
      <c r="J42" s="526">
        <f>P42-O42</f>
        <v>56</v>
      </c>
      <c r="K42" s="484">
        <f>SUM(G42:J42)</f>
        <v>170</v>
      </c>
      <c r="L42" s="485">
        <f>(K42/F42)*100</f>
        <v>100</v>
      </c>
      <c r="M42" s="499"/>
      <c r="N42" s="418">
        <v>56</v>
      </c>
      <c r="O42" s="512">
        <v>114</v>
      </c>
      <c r="P42" s="466">
        <v>170</v>
      </c>
    </row>
    <row r="43" spans="1:16" ht="15.75" thickBot="1">
      <c r="A43" s="467" t="s">
        <v>587</v>
      </c>
      <c r="B43" s="468" t="s">
        <v>588</v>
      </c>
      <c r="C43" s="469" t="s">
        <v>517</v>
      </c>
      <c r="D43" s="470">
        <f t="shared" ref="D43:J43" si="5">SUM(D38:D42)</f>
        <v>16790</v>
      </c>
      <c r="E43" s="471">
        <f t="shared" si="5"/>
        <v>15233</v>
      </c>
      <c r="F43" s="471">
        <f t="shared" si="5"/>
        <v>17803</v>
      </c>
      <c r="G43" s="472">
        <f t="shared" si="5"/>
        <v>4227</v>
      </c>
      <c r="H43" s="486">
        <f t="shared" si="5"/>
        <v>4226</v>
      </c>
      <c r="I43" s="472">
        <f t="shared" si="5"/>
        <v>3921</v>
      </c>
      <c r="J43" s="487">
        <f t="shared" si="5"/>
        <v>5429</v>
      </c>
      <c r="K43" s="472">
        <f>SUM(G43:J43)</f>
        <v>17803</v>
      </c>
      <c r="L43" s="474">
        <f>(K43/F43)*100</f>
        <v>100</v>
      </c>
      <c r="M43" s="499"/>
      <c r="N43" s="472">
        <f>SUM(N38:N42)</f>
        <v>8453</v>
      </c>
      <c r="O43" s="475">
        <f>SUM(O38:O42)</f>
        <v>12374</v>
      </c>
      <c r="P43" s="472">
        <f>SUM(P38:P42)</f>
        <v>17803</v>
      </c>
    </row>
    <row r="44" spans="1:16" ht="5.25" customHeight="1" thickBot="1">
      <c r="A44" s="483"/>
      <c r="B44" s="525"/>
      <c r="C44" s="489"/>
      <c r="D44" s="524"/>
      <c r="E44" s="491"/>
      <c r="F44" s="491"/>
      <c r="G44" s="523"/>
      <c r="H44" s="521"/>
      <c r="I44" s="522"/>
      <c r="J44" s="521"/>
      <c r="K44" s="495"/>
      <c r="L44" s="426"/>
      <c r="M44" s="499"/>
      <c r="N44" s="520"/>
      <c r="O44" s="497"/>
      <c r="P44" s="497"/>
    </row>
    <row r="45" spans="1:16" ht="15.75" thickBot="1">
      <c r="A45" s="498" t="s">
        <v>589</v>
      </c>
      <c r="B45" s="468" t="s">
        <v>551</v>
      </c>
      <c r="C45" s="469" t="s">
        <v>517</v>
      </c>
      <c r="D45" s="472">
        <f t="shared" ref="D45:J45" si="6">D43-D41</f>
        <v>2070</v>
      </c>
      <c r="E45" s="470">
        <f t="shared" si="6"/>
        <v>0</v>
      </c>
      <c r="F45" s="470">
        <f t="shared" si="6"/>
        <v>2203</v>
      </c>
      <c r="G45" s="472">
        <f t="shared" si="6"/>
        <v>642</v>
      </c>
      <c r="H45" s="486">
        <f t="shared" si="6"/>
        <v>619</v>
      </c>
      <c r="I45" s="472">
        <f t="shared" si="6"/>
        <v>259</v>
      </c>
      <c r="J45" s="475">
        <f t="shared" si="6"/>
        <v>683</v>
      </c>
      <c r="K45" s="495">
        <f>SUM(G45:J45)</f>
        <v>2203</v>
      </c>
      <c r="L45" s="426">
        <f>(K45/F45)*100</f>
        <v>100</v>
      </c>
      <c r="M45" s="499"/>
      <c r="N45" s="472">
        <f>N43-N41</f>
        <v>1261</v>
      </c>
      <c r="O45" s="475">
        <f>O43-O41</f>
        <v>1520</v>
      </c>
      <c r="P45" s="472">
        <f>P43-P41</f>
        <v>2203</v>
      </c>
    </row>
    <row r="46" spans="1:16" ht="15.75" thickBot="1">
      <c r="A46" s="467" t="s">
        <v>590</v>
      </c>
      <c r="B46" s="468" t="s">
        <v>591</v>
      </c>
      <c r="C46" s="469" t="s">
        <v>517</v>
      </c>
      <c r="D46" s="472">
        <f t="shared" ref="D46:J46" si="7">D43-D37</f>
        <v>113</v>
      </c>
      <c r="E46" s="470">
        <f t="shared" si="7"/>
        <v>0</v>
      </c>
      <c r="F46" s="470">
        <f t="shared" si="7"/>
        <v>9</v>
      </c>
      <c r="G46" s="472">
        <f t="shared" si="7"/>
        <v>274</v>
      </c>
      <c r="H46" s="486">
        <f t="shared" si="7"/>
        <v>139</v>
      </c>
      <c r="I46" s="472">
        <f t="shared" si="7"/>
        <v>-58</v>
      </c>
      <c r="J46" s="475">
        <f t="shared" si="7"/>
        <v>-346</v>
      </c>
      <c r="K46" s="495">
        <f>SUM(G46:J46)</f>
        <v>9</v>
      </c>
      <c r="L46" s="426">
        <f>(K46/F46)*100</f>
        <v>100</v>
      </c>
      <c r="M46" s="499"/>
      <c r="N46" s="472">
        <f>N43-N37</f>
        <v>413</v>
      </c>
      <c r="O46" s="475">
        <f>O43-O37</f>
        <v>355</v>
      </c>
      <c r="P46" s="472">
        <f>P43-P37</f>
        <v>9</v>
      </c>
    </row>
    <row r="47" spans="1:16" ht="15.75" thickBot="1">
      <c r="A47" s="500" t="s">
        <v>592</v>
      </c>
      <c r="B47" s="501" t="s">
        <v>551</v>
      </c>
      <c r="C47" s="502" t="s">
        <v>517</v>
      </c>
      <c r="D47" s="472">
        <f t="shared" ref="D47:J47" si="8">D46-D41</f>
        <v>-14607</v>
      </c>
      <c r="E47" s="470">
        <f t="shared" si="8"/>
        <v>-15233</v>
      </c>
      <c r="F47" s="470">
        <f t="shared" si="8"/>
        <v>-15591</v>
      </c>
      <c r="G47" s="472">
        <f t="shared" si="8"/>
        <v>-3311</v>
      </c>
      <c r="H47" s="486">
        <f t="shared" si="8"/>
        <v>-3468</v>
      </c>
      <c r="I47" s="472">
        <f t="shared" si="8"/>
        <v>-3720</v>
      </c>
      <c r="J47" s="475">
        <f t="shared" si="8"/>
        <v>-5092</v>
      </c>
      <c r="K47" s="495">
        <f>SUM(G47:J47)</f>
        <v>-15591</v>
      </c>
      <c r="L47" s="474">
        <f>(K47/F47)*100</f>
        <v>100</v>
      </c>
      <c r="M47" s="499"/>
      <c r="N47" s="472">
        <f>N46-N41</f>
        <v>-6779</v>
      </c>
      <c r="O47" s="475">
        <f>O46-O41</f>
        <v>-10499</v>
      </c>
      <c r="P47" s="472">
        <f>P46-P41</f>
        <v>-15591</v>
      </c>
    </row>
    <row r="50" spans="1:11" ht="14.25">
      <c r="A50" s="503" t="s">
        <v>593</v>
      </c>
    </row>
    <row r="51" spans="1:11" ht="14.25">
      <c r="A51" s="504" t="s">
        <v>594</v>
      </c>
    </row>
    <row r="52" spans="1:11" ht="14.25">
      <c r="A52" s="508" t="s">
        <v>595</v>
      </c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6" spans="1:11">
      <c r="A56" s="519" t="s">
        <v>660</v>
      </c>
    </row>
    <row r="57" spans="1:11">
      <c r="A57" s="920">
        <v>43139</v>
      </c>
    </row>
    <row r="58" spans="1:11">
      <c r="A58" s="519" t="s">
        <v>659</v>
      </c>
    </row>
    <row r="60" spans="1:11">
      <c r="A60" s="519" t="s">
        <v>658</v>
      </c>
    </row>
    <row r="61" spans="1:11">
      <c r="A61" s="519" t="s">
        <v>657</v>
      </c>
    </row>
    <row r="62" spans="1:11">
      <c r="A62" s="519" t="s">
        <v>656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14"/>
  <sheetViews>
    <sheetView zoomScale="96" zoomScaleNormal="96" zoomScaleSheetLayoutView="100" workbookViewId="0">
      <pane xSplit="5" ySplit="3" topLeftCell="F6" activePane="bottomRight" state="frozen"/>
      <selection pane="topRight" activeCell="F1" sqref="F1"/>
      <selection pane="bottomLeft" activeCell="A7" sqref="A7"/>
      <selection pane="bottomRight" activeCell="E1" sqref="E1"/>
    </sheetView>
  </sheetViews>
  <sheetFormatPr defaultColWidth="9.140625" defaultRowHeight="12.75"/>
  <cols>
    <col min="1" max="1" width="10.42578125" style="191" customWidth="1"/>
    <col min="2" max="2" width="10" style="191" customWidth="1"/>
    <col min="3" max="3" width="73.140625" style="191" customWidth="1"/>
    <col min="4" max="4" width="13.85546875" style="191" customWidth="1"/>
    <col min="5" max="6" width="15.85546875" style="191" customWidth="1"/>
    <col min="7" max="7" width="13.28515625" style="191" customWidth="1"/>
    <col min="8" max="8" width="9.140625" style="191"/>
    <col min="9" max="9" width="10.140625" style="191" bestFit="1" customWidth="1"/>
    <col min="10" max="16384" width="9.140625" style="191"/>
  </cols>
  <sheetData>
    <row r="1" spans="1:7" ht="21" customHeight="1">
      <c r="A1" s="186" t="s">
        <v>198</v>
      </c>
      <c r="B1" s="181"/>
      <c r="C1" s="188"/>
      <c r="D1" s="189"/>
      <c r="E1" s="190"/>
      <c r="F1" s="190"/>
      <c r="G1" s="190"/>
    </row>
    <row r="2" spans="1:7" ht="15.75" customHeight="1">
      <c r="A2" s="186"/>
      <c r="B2" s="181"/>
      <c r="C2" s="192"/>
      <c r="E2" s="193"/>
    </row>
    <row r="3" spans="1:7" s="198" customFormat="1" ht="24" customHeight="1">
      <c r="A3" s="194" t="s">
        <v>330</v>
      </c>
      <c r="B3" s="194"/>
      <c r="C3" s="194"/>
      <c r="D3" s="195"/>
      <c r="E3" s="196"/>
      <c r="F3" s="197"/>
      <c r="G3" s="197"/>
    </row>
    <row r="4" spans="1:7" s="42" customFormat="1" ht="12.75" hidden="1" customHeight="1">
      <c r="A4" s="46"/>
      <c r="B4" s="48"/>
      <c r="C4" s="199"/>
      <c r="D4" s="200"/>
      <c r="E4" s="200"/>
      <c r="F4" s="200"/>
      <c r="G4" s="200"/>
    </row>
    <row r="5" spans="1:7" s="42" customFormat="1" ht="12.75" hidden="1" customHeight="1">
      <c r="A5" s="46"/>
      <c r="B5" s="48"/>
      <c r="C5" s="199"/>
      <c r="D5" s="200"/>
      <c r="E5" s="200"/>
      <c r="F5" s="200"/>
      <c r="G5" s="200"/>
    </row>
    <row r="6" spans="1:7" s="42" customFormat="1" ht="15.75" customHeight="1" thickBot="1">
      <c r="B6" s="201"/>
      <c r="F6" s="202" t="s">
        <v>3</v>
      </c>
    </row>
    <row r="7" spans="1:7" s="42" customFormat="1" ht="15.75">
      <c r="A7" s="203" t="s">
        <v>57</v>
      </c>
      <c r="B7" s="204" t="s">
        <v>56</v>
      </c>
      <c r="C7" s="203" t="s">
        <v>54</v>
      </c>
      <c r="D7" s="203" t="s">
        <v>53</v>
      </c>
      <c r="E7" s="203" t="s">
        <v>53</v>
      </c>
      <c r="F7" s="93" t="s">
        <v>7</v>
      </c>
      <c r="G7" s="203" t="s">
        <v>199</v>
      </c>
    </row>
    <row r="8" spans="1:7" s="42" customFormat="1" ht="15.75" customHeight="1" thickBot="1">
      <c r="A8" s="205"/>
      <c r="B8" s="206"/>
      <c r="C8" s="207"/>
      <c r="D8" s="208" t="s">
        <v>51</v>
      </c>
      <c r="E8" s="208" t="s">
        <v>50</v>
      </c>
      <c r="F8" s="90" t="s">
        <v>331</v>
      </c>
      <c r="G8" s="208" t="s">
        <v>200</v>
      </c>
    </row>
    <row r="9" spans="1:7" s="42" customFormat="1" ht="16.5" customHeight="1" thickTop="1">
      <c r="A9" s="209">
        <v>20</v>
      </c>
      <c r="B9" s="210"/>
      <c r="C9" s="114" t="s">
        <v>201</v>
      </c>
      <c r="D9" s="136"/>
      <c r="E9" s="135"/>
      <c r="F9" s="130"/>
      <c r="G9" s="136"/>
    </row>
    <row r="10" spans="1:7" s="42" customFormat="1" ht="16.5" customHeight="1">
      <c r="A10" s="209"/>
      <c r="B10" s="210"/>
      <c r="C10" s="114"/>
      <c r="D10" s="136"/>
      <c r="E10" s="135"/>
      <c r="F10" s="130"/>
      <c r="G10" s="136"/>
    </row>
    <row r="11" spans="1:7" s="42" customFormat="1" ht="15" customHeight="1">
      <c r="A11" s="145"/>
      <c r="B11" s="211"/>
      <c r="C11" s="114" t="s">
        <v>202</v>
      </c>
      <c r="D11" s="134"/>
      <c r="E11" s="133"/>
      <c r="F11" s="212"/>
      <c r="G11" s="134"/>
    </row>
    <row r="12" spans="1:7" s="42" customFormat="1" ht="15">
      <c r="A12" s="140"/>
      <c r="B12" s="213">
        <v>2143</v>
      </c>
      <c r="C12" s="141" t="s">
        <v>203</v>
      </c>
      <c r="D12" s="123">
        <v>50</v>
      </c>
      <c r="E12" s="68">
        <v>9</v>
      </c>
      <c r="F12" s="67">
        <v>8.6</v>
      </c>
      <c r="G12" s="134">
        <f t="shared" ref="G12:G56" si="0">(F12/E12)*100</f>
        <v>95.555555555555543</v>
      </c>
    </row>
    <row r="13" spans="1:7" s="42" customFormat="1" ht="15">
      <c r="A13" s="140"/>
      <c r="B13" s="213">
        <v>2212</v>
      </c>
      <c r="C13" s="141" t="s">
        <v>204</v>
      </c>
      <c r="D13" s="123">
        <v>34525</v>
      </c>
      <c r="E13" s="68">
        <v>39656.1</v>
      </c>
      <c r="F13" s="67">
        <v>26877.9</v>
      </c>
      <c r="G13" s="134">
        <f t="shared" si="0"/>
        <v>67.777466770559897</v>
      </c>
    </row>
    <row r="14" spans="1:7" s="42" customFormat="1" ht="15" customHeight="1">
      <c r="A14" s="140"/>
      <c r="B14" s="213">
        <v>2219</v>
      </c>
      <c r="C14" s="141" t="s">
        <v>205</v>
      </c>
      <c r="D14" s="123">
        <v>56140</v>
      </c>
      <c r="E14" s="68">
        <v>77617.600000000006</v>
      </c>
      <c r="F14" s="67">
        <v>40170.9</v>
      </c>
      <c r="G14" s="134">
        <f t="shared" si="0"/>
        <v>51.754885489888892</v>
      </c>
    </row>
    <row r="15" spans="1:7" s="42" customFormat="1" ht="15">
      <c r="A15" s="140"/>
      <c r="B15" s="213">
        <v>2221</v>
      </c>
      <c r="C15" s="141" t="s">
        <v>206</v>
      </c>
      <c r="D15" s="123">
        <v>400</v>
      </c>
      <c r="E15" s="68">
        <v>116.3</v>
      </c>
      <c r="F15" s="67">
        <v>116.1</v>
      </c>
      <c r="G15" s="134">
        <f t="shared" si="0"/>
        <v>99.828030954428201</v>
      </c>
    </row>
    <row r="16" spans="1:7" s="42" customFormat="1" ht="15" hidden="1">
      <c r="A16" s="140"/>
      <c r="B16" s="213">
        <v>2229</v>
      </c>
      <c r="C16" s="141" t="s">
        <v>207</v>
      </c>
      <c r="D16" s="123"/>
      <c r="E16" s="68"/>
      <c r="F16" s="67">
        <v>0</v>
      </c>
      <c r="G16" s="134" t="e">
        <f t="shared" si="0"/>
        <v>#DIV/0!</v>
      </c>
    </row>
    <row r="17" spans="1:7" s="42" customFormat="1" ht="15" hidden="1">
      <c r="A17" s="140"/>
      <c r="B17" s="213">
        <v>2241</v>
      </c>
      <c r="C17" s="141" t="s">
        <v>208</v>
      </c>
      <c r="D17" s="123"/>
      <c r="E17" s="68"/>
      <c r="F17" s="67">
        <v>0</v>
      </c>
      <c r="G17" s="134" t="e">
        <f t="shared" si="0"/>
        <v>#DIV/0!</v>
      </c>
    </row>
    <row r="18" spans="1:7" s="44" customFormat="1" ht="15.75" hidden="1">
      <c r="A18" s="140"/>
      <c r="B18" s="213">
        <v>2249</v>
      </c>
      <c r="C18" s="141" t="s">
        <v>209</v>
      </c>
      <c r="D18" s="134"/>
      <c r="E18" s="133"/>
      <c r="F18" s="67">
        <v>0</v>
      </c>
      <c r="G18" s="134" t="e">
        <f t="shared" si="0"/>
        <v>#DIV/0!</v>
      </c>
    </row>
    <row r="19" spans="1:7" s="42" customFormat="1" ht="15" hidden="1">
      <c r="A19" s="140"/>
      <c r="B19" s="213">
        <v>2310</v>
      </c>
      <c r="C19" s="141" t="s">
        <v>210</v>
      </c>
      <c r="D19" s="123"/>
      <c r="E19" s="68"/>
      <c r="F19" s="67">
        <v>0</v>
      </c>
      <c r="G19" s="134" t="e">
        <f t="shared" si="0"/>
        <v>#DIV/0!</v>
      </c>
    </row>
    <row r="20" spans="1:7" s="42" customFormat="1" ht="15">
      <c r="A20" s="140"/>
      <c r="B20" s="213">
        <v>2321</v>
      </c>
      <c r="C20" s="141" t="s">
        <v>417</v>
      </c>
      <c r="D20" s="123">
        <v>2000</v>
      </c>
      <c r="E20" s="68">
        <v>3068.6</v>
      </c>
      <c r="F20" s="67">
        <v>3056.2</v>
      </c>
      <c r="G20" s="134">
        <f t="shared" si="0"/>
        <v>99.595906928240879</v>
      </c>
    </row>
    <row r="21" spans="1:7" s="44" customFormat="1" ht="15.75" hidden="1">
      <c r="A21" s="140"/>
      <c r="B21" s="213">
        <v>2331</v>
      </c>
      <c r="C21" s="141" t="s">
        <v>211</v>
      </c>
      <c r="D21" s="134"/>
      <c r="E21" s="133"/>
      <c r="F21" s="67">
        <v>0</v>
      </c>
      <c r="G21" s="134" t="e">
        <f t="shared" si="0"/>
        <v>#DIV/0!</v>
      </c>
    </row>
    <row r="22" spans="1:7" s="42" customFormat="1" ht="15">
      <c r="A22" s="140"/>
      <c r="B22" s="213">
        <v>3111</v>
      </c>
      <c r="C22" s="214" t="s">
        <v>212</v>
      </c>
      <c r="D22" s="123">
        <v>590</v>
      </c>
      <c r="E22" s="68">
        <v>1224.9000000000001</v>
      </c>
      <c r="F22" s="67">
        <v>646.5</v>
      </c>
      <c r="G22" s="134">
        <f t="shared" si="0"/>
        <v>52.779818760715159</v>
      </c>
    </row>
    <row r="23" spans="1:7" s="42" customFormat="1" ht="15">
      <c r="A23" s="140"/>
      <c r="B23" s="213">
        <v>3113</v>
      </c>
      <c r="C23" s="214" t="s">
        <v>213</v>
      </c>
      <c r="D23" s="123">
        <v>4350</v>
      </c>
      <c r="E23" s="68">
        <v>9373.6</v>
      </c>
      <c r="F23" s="67">
        <v>7993.5</v>
      </c>
      <c r="G23" s="134">
        <f t="shared" si="0"/>
        <v>85.276734659042418</v>
      </c>
    </row>
    <row r="24" spans="1:7" s="44" customFormat="1" ht="15.75">
      <c r="A24" s="140"/>
      <c r="B24" s="213">
        <v>3231</v>
      </c>
      <c r="C24" s="141" t="s">
        <v>214</v>
      </c>
      <c r="D24" s="134">
        <v>0</v>
      </c>
      <c r="E24" s="133">
        <v>6.1</v>
      </c>
      <c r="F24" s="67">
        <v>6.1</v>
      </c>
      <c r="G24" s="134">
        <f t="shared" si="0"/>
        <v>100</v>
      </c>
    </row>
    <row r="25" spans="1:7" s="44" customFormat="1" ht="15.75">
      <c r="A25" s="140"/>
      <c r="B25" s="213">
        <v>3313</v>
      </c>
      <c r="C25" s="141" t="s">
        <v>215</v>
      </c>
      <c r="D25" s="134">
        <v>100</v>
      </c>
      <c r="E25" s="133">
        <v>3287.3</v>
      </c>
      <c r="F25" s="67">
        <v>2715.6</v>
      </c>
      <c r="G25" s="134">
        <f t="shared" si="0"/>
        <v>82.608827913485229</v>
      </c>
    </row>
    <row r="26" spans="1:7" s="42" customFormat="1" ht="15">
      <c r="A26" s="178"/>
      <c r="B26" s="213">
        <v>3314</v>
      </c>
      <c r="C26" s="214" t="s">
        <v>216</v>
      </c>
      <c r="D26" s="139">
        <v>300</v>
      </c>
      <c r="E26" s="113">
        <v>234.8</v>
      </c>
      <c r="F26" s="67">
        <v>234.7</v>
      </c>
      <c r="G26" s="134">
        <f t="shared" si="0"/>
        <v>99.95741056218057</v>
      </c>
    </row>
    <row r="27" spans="1:7" s="44" customFormat="1" ht="15.75" hidden="1">
      <c r="A27" s="140"/>
      <c r="B27" s="213">
        <v>3319</v>
      </c>
      <c r="C27" s="214" t="s">
        <v>217</v>
      </c>
      <c r="D27" s="134"/>
      <c r="E27" s="133"/>
      <c r="F27" s="67">
        <v>0</v>
      </c>
      <c r="G27" s="134" t="e">
        <f t="shared" si="0"/>
        <v>#DIV/0!</v>
      </c>
    </row>
    <row r="28" spans="1:7" s="42" customFormat="1" ht="15">
      <c r="A28" s="140"/>
      <c r="B28" s="213">
        <v>3322</v>
      </c>
      <c r="C28" s="214" t="s">
        <v>218</v>
      </c>
      <c r="D28" s="123">
        <v>8250</v>
      </c>
      <c r="E28" s="68">
        <v>153.80000000000001</v>
      </c>
      <c r="F28" s="67">
        <v>152</v>
      </c>
      <c r="G28" s="134">
        <f t="shared" si="0"/>
        <v>98.829648894668395</v>
      </c>
    </row>
    <row r="29" spans="1:7" s="42" customFormat="1" ht="15">
      <c r="A29" s="140"/>
      <c r="B29" s="213">
        <v>3326</v>
      </c>
      <c r="C29" s="214" t="s">
        <v>219</v>
      </c>
      <c r="D29" s="123">
        <v>50</v>
      </c>
      <c r="E29" s="68">
        <v>68.599999999999994</v>
      </c>
      <c r="F29" s="67">
        <v>58.5</v>
      </c>
      <c r="G29" s="134">
        <f t="shared" si="0"/>
        <v>85.276967930029159</v>
      </c>
    </row>
    <row r="30" spans="1:7" s="44" customFormat="1" ht="15.75">
      <c r="A30" s="140"/>
      <c r="B30" s="213">
        <v>3392</v>
      </c>
      <c r="C30" s="141" t="s">
        <v>418</v>
      </c>
      <c r="D30" s="134">
        <v>2000</v>
      </c>
      <c r="E30" s="133">
        <v>63.7</v>
      </c>
      <c r="F30" s="67">
        <v>48.4</v>
      </c>
      <c r="G30" s="134">
        <f t="shared" si="0"/>
        <v>75.981161695447412</v>
      </c>
    </row>
    <row r="31" spans="1:7" s="42" customFormat="1" ht="15">
      <c r="A31" s="140"/>
      <c r="B31" s="213">
        <v>3412</v>
      </c>
      <c r="C31" s="214" t="s">
        <v>220</v>
      </c>
      <c r="D31" s="123">
        <v>6000</v>
      </c>
      <c r="E31" s="68">
        <v>5623.1</v>
      </c>
      <c r="F31" s="67">
        <v>3808.3</v>
      </c>
      <c r="G31" s="134">
        <f t="shared" si="0"/>
        <v>67.72598744464797</v>
      </c>
    </row>
    <row r="32" spans="1:7" s="42" customFormat="1" ht="15">
      <c r="A32" s="140"/>
      <c r="B32" s="213">
        <v>3421</v>
      </c>
      <c r="C32" s="214" t="s">
        <v>221</v>
      </c>
      <c r="D32" s="123">
        <v>491</v>
      </c>
      <c r="E32" s="68">
        <v>1867.7</v>
      </c>
      <c r="F32" s="67">
        <v>1850.5</v>
      </c>
      <c r="G32" s="134">
        <f t="shared" si="0"/>
        <v>99.079081222894473</v>
      </c>
    </row>
    <row r="33" spans="1:7" s="42" customFormat="1" ht="15">
      <c r="A33" s="140"/>
      <c r="B33" s="213">
        <v>3612</v>
      </c>
      <c r="C33" s="214" t="s">
        <v>222</v>
      </c>
      <c r="D33" s="123">
        <v>150</v>
      </c>
      <c r="E33" s="68">
        <v>450</v>
      </c>
      <c r="F33" s="67">
        <v>0</v>
      </c>
      <c r="G33" s="134">
        <f t="shared" si="0"/>
        <v>0</v>
      </c>
    </row>
    <row r="34" spans="1:7" s="42" customFormat="1" ht="15">
      <c r="A34" s="140"/>
      <c r="B34" s="213">
        <v>3613</v>
      </c>
      <c r="C34" s="214" t="s">
        <v>223</v>
      </c>
      <c r="D34" s="123">
        <v>0</v>
      </c>
      <c r="E34" s="68">
        <v>297.60000000000002</v>
      </c>
      <c r="F34" s="67">
        <v>297.60000000000002</v>
      </c>
      <c r="G34" s="134">
        <f t="shared" si="0"/>
        <v>100</v>
      </c>
    </row>
    <row r="35" spans="1:7" s="42" customFormat="1" ht="15">
      <c r="A35" s="140"/>
      <c r="B35" s="213">
        <v>3631</v>
      </c>
      <c r="C35" s="214" t="s">
        <v>224</v>
      </c>
      <c r="D35" s="123">
        <v>11010</v>
      </c>
      <c r="E35" s="68">
        <v>8715.1</v>
      </c>
      <c r="F35" s="67">
        <v>6112</v>
      </c>
      <c r="G35" s="134">
        <f t="shared" si="0"/>
        <v>70.131151679269308</v>
      </c>
    </row>
    <row r="36" spans="1:7" s="44" customFormat="1" ht="15.75">
      <c r="A36" s="140"/>
      <c r="B36" s="213">
        <v>3632</v>
      </c>
      <c r="C36" s="141" t="s">
        <v>225</v>
      </c>
      <c r="D36" s="134">
        <v>8100</v>
      </c>
      <c r="E36" s="133">
        <v>25236.6</v>
      </c>
      <c r="F36" s="67">
        <v>13224.9</v>
      </c>
      <c r="G36" s="134">
        <f t="shared" si="0"/>
        <v>52.403651838995749</v>
      </c>
    </row>
    <row r="37" spans="1:7" s="42" customFormat="1" ht="15">
      <c r="A37" s="140"/>
      <c r="B37" s="213">
        <v>3635</v>
      </c>
      <c r="C37" s="214" t="s">
        <v>226</v>
      </c>
      <c r="D37" s="123">
        <v>3370</v>
      </c>
      <c r="E37" s="68">
        <v>918.6</v>
      </c>
      <c r="F37" s="67">
        <v>592.6</v>
      </c>
      <c r="G37" s="134">
        <f t="shared" si="0"/>
        <v>64.511212715001093</v>
      </c>
    </row>
    <row r="38" spans="1:7" s="44" customFormat="1" ht="15.75" hidden="1">
      <c r="A38" s="140"/>
      <c r="B38" s="213">
        <v>3639</v>
      </c>
      <c r="C38" s="141" t="s">
        <v>227</v>
      </c>
      <c r="D38" s="134"/>
      <c r="E38" s="133"/>
      <c r="F38" s="67">
        <v>0</v>
      </c>
      <c r="G38" s="134" t="e">
        <f t="shared" si="0"/>
        <v>#DIV/0!</v>
      </c>
    </row>
    <row r="39" spans="1:7" s="42" customFormat="1" ht="15">
      <c r="A39" s="140"/>
      <c r="B39" s="213">
        <v>3699</v>
      </c>
      <c r="C39" s="214" t="s">
        <v>228</v>
      </c>
      <c r="D39" s="139">
        <v>205</v>
      </c>
      <c r="E39" s="113">
        <v>590.29999999999995</v>
      </c>
      <c r="F39" s="67">
        <v>466.4</v>
      </c>
      <c r="G39" s="134">
        <f t="shared" si="0"/>
        <v>79.010672539386746</v>
      </c>
    </row>
    <row r="40" spans="1:7" s="42" customFormat="1" ht="15">
      <c r="A40" s="140"/>
      <c r="B40" s="213">
        <v>3722</v>
      </c>
      <c r="C40" s="214" t="s">
        <v>229</v>
      </c>
      <c r="D40" s="123">
        <v>20470</v>
      </c>
      <c r="E40" s="68">
        <v>20942.5</v>
      </c>
      <c r="F40" s="67">
        <v>20841.900000000001</v>
      </c>
      <c r="G40" s="134">
        <f t="shared" si="0"/>
        <v>99.519637101587691</v>
      </c>
    </row>
    <row r="41" spans="1:7" s="44" customFormat="1" ht="15.75">
      <c r="A41" s="140"/>
      <c r="B41" s="213">
        <v>3725</v>
      </c>
      <c r="C41" s="141" t="s">
        <v>419</v>
      </c>
      <c r="D41" s="134">
        <v>500</v>
      </c>
      <c r="E41" s="133">
        <v>0</v>
      </c>
      <c r="F41" s="67">
        <v>0</v>
      </c>
      <c r="G41" s="134" t="e">
        <f t="shared" si="0"/>
        <v>#DIV/0!</v>
      </c>
    </row>
    <row r="42" spans="1:7" s="44" customFormat="1" ht="15.75">
      <c r="A42" s="140"/>
      <c r="B42" s="213">
        <v>3726</v>
      </c>
      <c r="C42" s="141" t="s">
        <v>230</v>
      </c>
      <c r="D42" s="134">
        <v>230</v>
      </c>
      <c r="E42" s="133">
        <v>0</v>
      </c>
      <c r="F42" s="67">
        <v>0</v>
      </c>
      <c r="G42" s="134" t="e">
        <f t="shared" si="0"/>
        <v>#DIV/0!</v>
      </c>
    </row>
    <row r="43" spans="1:7" s="44" customFormat="1" ht="15.75">
      <c r="A43" s="140"/>
      <c r="B43" s="213">
        <v>3733</v>
      </c>
      <c r="C43" s="141" t="s">
        <v>231</v>
      </c>
      <c r="D43" s="134">
        <v>40</v>
      </c>
      <c r="E43" s="133">
        <v>30.8</v>
      </c>
      <c r="F43" s="67">
        <v>30.8</v>
      </c>
      <c r="G43" s="134">
        <f t="shared" si="0"/>
        <v>100</v>
      </c>
    </row>
    <row r="44" spans="1:7" s="44" customFormat="1" ht="15.75">
      <c r="A44" s="140"/>
      <c r="B44" s="213">
        <v>3744</v>
      </c>
      <c r="C44" s="141" t="s">
        <v>232</v>
      </c>
      <c r="D44" s="134">
        <v>4000</v>
      </c>
      <c r="E44" s="133">
        <v>9896.5</v>
      </c>
      <c r="F44" s="67">
        <v>9750</v>
      </c>
      <c r="G44" s="134">
        <f t="shared" si="0"/>
        <v>98.519678674278794</v>
      </c>
    </row>
    <row r="45" spans="1:7" s="44" customFormat="1" ht="15.75">
      <c r="A45" s="140"/>
      <c r="B45" s="213">
        <v>3745</v>
      </c>
      <c r="C45" s="141" t="s">
        <v>233</v>
      </c>
      <c r="D45" s="215">
        <v>24947</v>
      </c>
      <c r="E45" s="133">
        <v>24407.3</v>
      </c>
      <c r="F45" s="67">
        <v>22585.4</v>
      </c>
      <c r="G45" s="134">
        <f t="shared" si="0"/>
        <v>92.535429973819319</v>
      </c>
    </row>
    <row r="46" spans="1:7" s="44" customFormat="1" ht="15.75">
      <c r="A46" s="140"/>
      <c r="B46" s="213">
        <v>4349</v>
      </c>
      <c r="C46" s="141" t="s">
        <v>474</v>
      </c>
      <c r="D46" s="139">
        <v>0</v>
      </c>
      <c r="E46" s="113">
        <v>750</v>
      </c>
      <c r="F46" s="67">
        <v>3.6</v>
      </c>
      <c r="G46" s="134">
        <f t="shared" si="0"/>
        <v>0.48000000000000004</v>
      </c>
    </row>
    <row r="47" spans="1:7" s="44" customFormat="1" ht="15.75">
      <c r="A47" s="178"/>
      <c r="B47" s="213">
        <v>4351</v>
      </c>
      <c r="C47" s="214" t="s">
        <v>420</v>
      </c>
      <c r="D47" s="139">
        <v>1000</v>
      </c>
      <c r="E47" s="113">
        <v>519.20000000000005</v>
      </c>
      <c r="F47" s="67">
        <v>519.1</v>
      </c>
      <c r="G47" s="134">
        <f t="shared" si="0"/>
        <v>99.980739599383668</v>
      </c>
    </row>
    <row r="48" spans="1:7" s="44" customFormat="1" ht="15.75">
      <c r="A48" s="178"/>
      <c r="B48" s="213">
        <v>4357</v>
      </c>
      <c r="C48" s="214" t="s">
        <v>234</v>
      </c>
      <c r="D48" s="139">
        <v>2950</v>
      </c>
      <c r="E48" s="113">
        <v>7455.9</v>
      </c>
      <c r="F48" s="67">
        <v>1006</v>
      </c>
      <c r="G48" s="134">
        <f t="shared" si="0"/>
        <v>13.492670234311083</v>
      </c>
    </row>
    <row r="49" spans="1:7" s="44" customFormat="1" ht="15.75">
      <c r="A49" s="140"/>
      <c r="B49" s="213">
        <v>4359</v>
      </c>
      <c r="C49" s="214" t="s">
        <v>448</v>
      </c>
      <c r="D49" s="134">
        <v>0</v>
      </c>
      <c r="E49" s="133">
        <v>682.7</v>
      </c>
      <c r="F49" s="67">
        <v>682.6</v>
      </c>
      <c r="G49" s="134">
        <f t="shared" si="0"/>
        <v>99.985352277720807</v>
      </c>
    </row>
    <row r="50" spans="1:7" s="44" customFormat="1" ht="15.75">
      <c r="A50" s="178"/>
      <c r="B50" s="213">
        <v>4374</v>
      </c>
      <c r="C50" s="214" t="s">
        <v>235</v>
      </c>
      <c r="D50" s="139">
        <v>0</v>
      </c>
      <c r="E50" s="113">
        <v>199.6</v>
      </c>
      <c r="F50" s="67">
        <v>195.9</v>
      </c>
      <c r="G50" s="134">
        <f t="shared" si="0"/>
        <v>98.146292585170343</v>
      </c>
    </row>
    <row r="51" spans="1:7" s="42" customFormat="1" ht="15">
      <c r="A51" s="178"/>
      <c r="B51" s="213">
        <v>5311</v>
      </c>
      <c r="C51" s="214" t="s">
        <v>236</v>
      </c>
      <c r="D51" s="139">
        <v>4500</v>
      </c>
      <c r="E51" s="113">
        <v>1118.0999999999999</v>
      </c>
      <c r="F51" s="67">
        <v>138.5</v>
      </c>
      <c r="G51" s="134">
        <f t="shared" si="0"/>
        <v>12.387085233878903</v>
      </c>
    </row>
    <row r="52" spans="1:7" s="42" customFormat="1" ht="15">
      <c r="A52" s="178"/>
      <c r="B52" s="213">
        <v>5512</v>
      </c>
      <c r="C52" s="214" t="s">
        <v>422</v>
      </c>
      <c r="D52" s="139">
        <v>500</v>
      </c>
      <c r="E52" s="113">
        <v>587</v>
      </c>
      <c r="F52" s="67">
        <v>89.5</v>
      </c>
      <c r="G52" s="134">
        <f t="shared" si="0"/>
        <v>15.247018739352642</v>
      </c>
    </row>
    <row r="53" spans="1:7" s="42" customFormat="1" ht="15">
      <c r="A53" s="178"/>
      <c r="B53" s="213">
        <v>6171</v>
      </c>
      <c r="C53" s="214" t="s">
        <v>310</v>
      </c>
      <c r="D53" s="139">
        <v>3500</v>
      </c>
      <c r="E53" s="113">
        <v>1620</v>
      </c>
      <c r="F53" s="67">
        <v>1617.6</v>
      </c>
      <c r="G53" s="134">
        <f t="shared" si="0"/>
        <v>99.851851851851848</v>
      </c>
    </row>
    <row r="54" spans="1:7" s="42" customFormat="1" ht="15" hidden="1">
      <c r="A54" s="178"/>
      <c r="B54" s="213">
        <v>6399</v>
      </c>
      <c r="C54" s="214" t="s">
        <v>237</v>
      </c>
      <c r="D54" s="139"/>
      <c r="E54" s="113"/>
      <c r="F54" s="67">
        <v>0</v>
      </c>
      <c r="G54" s="134" t="e">
        <f t="shared" si="0"/>
        <v>#DIV/0!</v>
      </c>
    </row>
    <row r="55" spans="1:7" s="42" customFormat="1" ht="15">
      <c r="A55" s="178"/>
      <c r="B55" s="213">
        <v>6402</v>
      </c>
      <c r="C55" s="214" t="s">
        <v>421</v>
      </c>
      <c r="D55" s="139">
        <v>3437</v>
      </c>
      <c r="E55" s="113">
        <v>0</v>
      </c>
      <c r="F55" s="67">
        <v>0</v>
      </c>
      <c r="G55" s="134" t="e">
        <f t="shared" si="0"/>
        <v>#DIV/0!</v>
      </c>
    </row>
    <row r="56" spans="1:7" s="42" customFormat="1" ht="15">
      <c r="A56" s="178">
        <v>6409</v>
      </c>
      <c r="B56" s="213">
        <v>6409</v>
      </c>
      <c r="C56" s="214" t="s">
        <v>238</v>
      </c>
      <c r="D56" s="139">
        <v>2400</v>
      </c>
      <c r="E56" s="113">
        <v>0</v>
      </c>
      <c r="F56" s="67">
        <v>0</v>
      </c>
      <c r="G56" s="134" t="e">
        <f t="shared" si="0"/>
        <v>#DIV/0!</v>
      </c>
    </row>
    <row r="57" spans="1:7" s="44" customFormat="1" ht="16.5" thickBot="1">
      <c r="A57" s="140"/>
      <c r="B57" s="213"/>
      <c r="C57" s="141"/>
      <c r="D57" s="134"/>
      <c r="E57" s="133"/>
      <c r="F57" s="212"/>
      <c r="G57" s="134"/>
    </row>
    <row r="58" spans="1:7" s="192" customFormat="1" ht="16.5" hidden="1" customHeight="1">
      <c r="A58" s="126"/>
      <c r="B58" s="220"/>
      <c r="C58" s="142" t="s">
        <v>239</v>
      </c>
      <c r="D58" s="221" t="e">
        <f>SUM(#REF!+#REF!+#REF!+#REF!)</f>
        <v>#REF!</v>
      </c>
      <c r="E58" s="222" t="e">
        <f>SUM(#REF!+92+#REF!+#REF!)</f>
        <v>#REF!</v>
      </c>
      <c r="F58" s="223" t="e">
        <f>SUM(#REF!+#REF!+#REF!+#REF!)</f>
        <v>#REF!</v>
      </c>
      <c r="G58" s="134" t="e">
        <f>(F58/E58)*100</f>
        <v>#REF!</v>
      </c>
    </row>
    <row r="59" spans="1:7" s="44" customFormat="1" ht="15.75" hidden="1" customHeight="1">
      <c r="A59" s="140"/>
      <c r="B59" s="213"/>
      <c r="C59" s="141"/>
      <c r="D59" s="134"/>
      <c r="E59" s="133"/>
      <c r="F59" s="212"/>
      <c r="G59" s="134"/>
    </row>
    <row r="60" spans="1:7" s="44" customFormat="1" ht="12.75" hidden="1" customHeight="1" thickBot="1">
      <c r="A60" s="224"/>
      <c r="B60" s="225"/>
      <c r="C60" s="226"/>
      <c r="D60" s="227"/>
      <c r="E60" s="228"/>
      <c r="F60" s="229"/>
      <c r="G60" s="227"/>
    </row>
    <row r="61" spans="1:7" s="42" customFormat="1" ht="18.75" customHeight="1" thickTop="1" thickBot="1">
      <c r="A61" s="230"/>
      <c r="B61" s="231"/>
      <c r="C61" s="232" t="s">
        <v>240</v>
      </c>
      <c r="D61" s="233">
        <f t="shared" ref="D61:F61" si="1">SUM(D12:D57)</f>
        <v>206555</v>
      </c>
      <c r="E61" s="234">
        <f t="shared" si="1"/>
        <v>246789.00000000003</v>
      </c>
      <c r="F61" s="235">
        <f t="shared" si="1"/>
        <v>165898.20000000001</v>
      </c>
      <c r="G61" s="233">
        <f>(F61/E61)*100</f>
        <v>67.222688207335011</v>
      </c>
    </row>
    <row r="62" spans="1:7" s="44" customFormat="1" ht="16.5" customHeight="1">
      <c r="A62" s="199"/>
      <c r="B62" s="236"/>
      <c r="C62" s="199"/>
      <c r="D62" s="200"/>
      <c r="E62" s="237"/>
      <c r="F62" s="190"/>
      <c r="G62" s="190"/>
    </row>
    <row r="63" spans="1:7" s="42" customFormat="1" ht="12.75" hidden="1" customHeight="1">
      <c r="A63" s="46"/>
      <c r="B63" s="48"/>
      <c r="C63" s="199"/>
      <c r="D63" s="200"/>
      <c r="E63" s="200"/>
      <c r="F63" s="200"/>
      <c r="G63" s="200"/>
    </row>
    <row r="64" spans="1:7" s="42" customFormat="1" ht="12.75" hidden="1" customHeight="1">
      <c r="A64" s="46"/>
      <c r="B64" s="48"/>
      <c r="C64" s="199"/>
      <c r="D64" s="200"/>
      <c r="E64" s="200"/>
      <c r="F64" s="200"/>
      <c r="G64" s="200"/>
    </row>
    <row r="65" spans="1:7" s="42" customFormat="1" ht="12.75" hidden="1" customHeight="1">
      <c r="A65" s="46"/>
      <c r="B65" s="48"/>
      <c r="C65" s="199"/>
      <c r="D65" s="200"/>
      <c r="E65" s="200"/>
      <c r="F65" s="200"/>
      <c r="G65" s="200"/>
    </row>
    <row r="66" spans="1:7" s="42" customFormat="1" ht="12.75" hidden="1" customHeight="1">
      <c r="A66" s="46"/>
      <c r="B66" s="48"/>
      <c r="C66" s="199"/>
      <c r="D66" s="200"/>
      <c r="E66" s="200"/>
      <c r="F66" s="200"/>
      <c r="G66" s="200"/>
    </row>
    <row r="67" spans="1:7" s="42" customFormat="1" ht="12.75" hidden="1" customHeight="1">
      <c r="A67" s="46"/>
      <c r="B67" s="48"/>
      <c r="C67" s="199"/>
      <c r="D67" s="200"/>
      <c r="E67" s="200"/>
      <c r="F67" s="200"/>
      <c r="G67" s="200"/>
    </row>
    <row r="68" spans="1:7" s="42" customFormat="1" ht="12.75" hidden="1" customHeight="1">
      <c r="A68" s="46"/>
      <c r="B68" s="48"/>
      <c r="C68" s="199"/>
      <c r="D68" s="200"/>
      <c r="E68" s="200"/>
      <c r="F68" s="200"/>
      <c r="G68" s="200"/>
    </row>
    <row r="69" spans="1:7" s="42" customFormat="1" ht="15.75" customHeight="1" thickBot="1">
      <c r="A69" s="46"/>
      <c r="B69" s="48"/>
      <c r="C69" s="199"/>
      <c r="D69" s="200"/>
      <c r="E69" s="197"/>
      <c r="F69" s="197"/>
      <c r="G69" s="197"/>
    </row>
    <row r="70" spans="1:7" s="42" customFormat="1" ht="15.75">
      <c r="A70" s="203" t="s">
        <v>57</v>
      </c>
      <c r="B70" s="204" t="s">
        <v>56</v>
      </c>
      <c r="C70" s="203" t="s">
        <v>54</v>
      </c>
      <c r="D70" s="203" t="s">
        <v>53</v>
      </c>
      <c r="E70" s="203" t="s">
        <v>53</v>
      </c>
      <c r="F70" s="93" t="s">
        <v>7</v>
      </c>
      <c r="G70" s="203" t="s">
        <v>199</v>
      </c>
    </row>
    <row r="71" spans="1:7" s="42" customFormat="1" ht="15.75" customHeight="1" thickBot="1">
      <c r="A71" s="205"/>
      <c r="B71" s="206"/>
      <c r="C71" s="207"/>
      <c r="D71" s="208" t="s">
        <v>51</v>
      </c>
      <c r="E71" s="208" t="s">
        <v>50</v>
      </c>
      <c r="F71" s="90" t="s">
        <v>331</v>
      </c>
      <c r="G71" s="208" t="s">
        <v>200</v>
      </c>
    </row>
    <row r="72" spans="1:7" s="42" customFormat="1" ht="16.5" customHeight="1" thickTop="1">
      <c r="A72" s="209">
        <v>30</v>
      </c>
      <c r="B72" s="209"/>
      <c r="C72" s="126" t="s">
        <v>168</v>
      </c>
      <c r="D72" s="136"/>
      <c r="E72" s="135"/>
      <c r="F72" s="130"/>
      <c r="G72" s="136"/>
    </row>
    <row r="73" spans="1:7" s="42" customFormat="1" ht="16.5" customHeight="1">
      <c r="A73" s="238">
        <v>31</v>
      </c>
      <c r="B73" s="238"/>
      <c r="C73" s="126"/>
      <c r="D73" s="134"/>
      <c r="E73" s="133"/>
      <c r="F73" s="212"/>
      <c r="G73" s="134"/>
    </row>
    <row r="74" spans="1:7" s="42" customFormat="1" ht="15">
      <c r="A74" s="140"/>
      <c r="B74" s="217">
        <v>3341</v>
      </c>
      <c r="C74" s="46" t="s">
        <v>241</v>
      </c>
      <c r="D74" s="134">
        <v>30</v>
      </c>
      <c r="E74" s="133">
        <v>30</v>
      </c>
      <c r="F74" s="212">
        <v>0</v>
      </c>
      <c r="G74" s="134">
        <f t="shared" ref="G74:G88" si="2">(F74/E74)*100</f>
        <v>0</v>
      </c>
    </row>
    <row r="75" spans="1:7" s="42" customFormat="1" ht="15.75" customHeight="1">
      <c r="A75" s="140"/>
      <c r="B75" s="217">
        <v>3349</v>
      </c>
      <c r="C75" s="141" t="s">
        <v>242</v>
      </c>
      <c r="D75" s="134">
        <v>720</v>
      </c>
      <c r="E75" s="133">
        <v>720</v>
      </c>
      <c r="F75" s="212">
        <v>606.9</v>
      </c>
      <c r="G75" s="134">
        <f t="shared" si="2"/>
        <v>84.291666666666671</v>
      </c>
    </row>
    <row r="76" spans="1:7" s="42" customFormat="1" ht="15.75" customHeight="1">
      <c r="A76" s="140"/>
      <c r="B76" s="217">
        <v>5212</v>
      </c>
      <c r="C76" s="140" t="s">
        <v>243</v>
      </c>
      <c r="D76" s="239">
        <v>20</v>
      </c>
      <c r="E76" s="240">
        <v>20</v>
      </c>
      <c r="F76" s="212">
        <v>0</v>
      </c>
      <c r="G76" s="134">
        <f t="shared" si="2"/>
        <v>0</v>
      </c>
    </row>
    <row r="77" spans="1:7" s="42" customFormat="1" ht="15.75" customHeight="1">
      <c r="A77" s="140"/>
      <c r="B77" s="217">
        <v>5272</v>
      </c>
      <c r="C77" s="140" t="s">
        <v>244</v>
      </c>
      <c r="D77" s="239">
        <v>50</v>
      </c>
      <c r="E77" s="240">
        <v>21</v>
      </c>
      <c r="F77" s="212">
        <v>0</v>
      </c>
      <c r="G77" s="134">
        <f t="shared" si="2"/>
        <v>0</v>
      </c>
    </row>
    <row r="78" spans="1:7" s="42" customFormat="1" ht="15.75" customHeight="1">
      <c r="A78" s="140"/>
      <c r="B78" s="217">
        <v>5279</v>
      </c>
      <c r="C78" s="140" t="s">
        <v>245</v>
      </c>
      <c r="D78" s="239">
        <v>50</v>
      </c>
      <c r="E78" s="240">
        <v>79</v>
      </c>
      <c r="F78" s="212">
        <v>35</v>
      </c>
      <c r="G78" s="134">
        <f t="shared" si="2"/>
        <v>44.303797468354425</v>
      </c>
    </row>
    <row r="79" spans="1:7" s="42" customFormat="1" ht="15.75" customHeight="1">
      <c r="A79" s="140"/>
      <c r="B79" s="217">
        <v>5311</v>
      </c>
      <c r="C79" s="140" t="s">
        <v>465</v>
      </c>
      <c r="D79" s="239">
        <v>0</v>
      </c>
      <c r="E79" s="240">
        <v>0</v>
      </c>
      <c r="F79" s="212">
        <v>0</v>
      </c>
      <c r="G79" s="134" t="e">
        <f t="shared" si="2"/>
        <v>#DIV/0!</v>
      </c>
    </row>
    <row r="80" spans="1:7" s="42" customFormat="1" ht="15">
      <c r="A80" s="140"/>
      <c r="B80" s="217">
        <v>5512</v>
      </c>
      <c r="C80" s="46" t="s">
        <v>246</v>
      </c>
      <c r="D80" s="134">
        <v>1423</v>
      </c>
      <c r="E80" s="133">
        <v>1504.2</v>
      </c>
      <c r="F80" s="212">
        <v>950.3</v>
      </c>
      <c r="G80" s="134">
        <f t="shared" si="2"/>
        <v>63.176439303284141</v>
      </c>
    </row>
    <row r="81" spans="1:7" s="42" customFormat="1" ht="15.75" customHeight="1">
      <c r="A81" s="140"/>
      <c r="B81" s="217">
        <v>6112</v>
      </c>
      <c r="C81" s="141" t="s">
        <v>247</v>
      </c>
      <c r="D81" s="134">
        <v>5535</v>
      </c>
      <c r="E81" s="133">
        <v>5812.3</v>
      </c>
      <c r="F81" s="212">
        <v>5549.3</v>
      </c>
      <c r="G81" s="134">
        <f t="shared" si="2"/>
        <v>95.475113122171948</v>
      </c>
    </row>
    <row r="82" spans="1:7" s="42" customFormat="1" ht="15.75" customHeight="1">
      <c r="A82" s="140"/>
      <c r="B82" s="217">
        <v>6114</v>
      </c>
      <c r="C82" s="141" t="s">
        <v>248</v>
      </c>
      <c r="D82" s="134">
        <v>0</v>
      </c>
      <c r="E82" s="133">
        <v>530</v>
      </c>
      <c r="F82" s="212">
        <v>472.8</v>
      </c>
      <c r="G82" s="134">
        <f t="shared" si="2"/>
        <v>89.20754716981132</v>
      </c>
    </row>
    <row r="83" spans="1:7" s="42" customFormat="1" ht="15.75" hidden="1" customHeight="1">
      <c r="A83" s="140"/>
      <c r="B83" s="217">
        <v>6115</v>
      </c>
      <c r="C83" s="141" t="s">
        <v>249</v>
      </c>
      <c r="D83" s="134"/>
      <c r="E83" s="133"/>
      <c r="F83" s="212">
        <v>0</v>
      </c>
      <c r="G83" s="134" t="e">
        <f t="shared" si="2"/>
        <v>#DIV/0!</v>
      </c>
    </row>
    <row r="84" spans="1:7" s="42" customFormat="1" ht="15.75" hidden="1" customHeight="1">
      <c r="A84" s="140"/>
      <c r="B84" s="217">
        <v>6117</v>
      </c>
      <c r="C84" s="141" t="s">
        <v>250</v>
      </c>
      <c r="D84" s="134"/>
      <c r="E84" s="133"/>
      <c r="F84" s="212">
        <v>0</v>
      </c>
      <c r="G84" s="134" t="e">
        <f t="shared" si="2"/>
        <v>#DIV/0!</v>
      </c>
    </row>
    <row r="85" spans="1:7" s="42" customFormat="1" ht="15.75" customHeight="1">
      <c r="A85" s="140"/>
      <c r="B85" s="217">
        <v>6118</v>
      </c>
      <c r="C85" s="141" t="s">
        <v>251</v>
      </c>
      <c r="D85" s="239">
        <v>0</v>
      </c>
      <c r="E85" s="240">
        <v>30</v>
      </c>
      <c r="F85" s="212">
        <v>0</v>
      </c>
      <c r="G85" s="134">
        <f t="shared" si="2"/>
        <v>0</v>
      </c>
    </row>
    <row r="86" spans="1:7" s="42" customFormat="1" ht="15.75" hidden="1" customHeight="1">
      <c r="A86" s="140"/>
      <c r="B86" s="217">
        <v>6149</v>
      </c>
      <c r="C86" s="141" t="s">
        <v>252</v>
      </c>
      <c r="D86" s="239"/>
      <c r="E86" s="240"/>
      <c r="F86" s="212">
        <v>0</v>
      </c>
      <c r="G86" s="134" t="e">
        <f t="shared" si="2"/>
        <v>#DIV/0!</v>
      </c>
    </row>
    <row r="87" spans="1:7" s="42" customFormat="1" ht="17.25" customHeight="1">
      <c r="A87" s="217" t="s">
        <v>253</v>
      </c>
      <c r="B87" s="217">
        <v>6171</v>
      </c>
      <c r="C87" s="141" t="s">
        <v>254</v>
      </c>
      <c r="D87" s="134">
        <v>110341</v>
      </c>
      <c r="E87" s="133">
        <v>124376</v>
      </c>
      <c r="F87" s="212">
        <v>112555.7</v>
      </c>
      <c r="G87" s="134">
        <f t="shared" si="2"/>
        <v>90.496317617546794</v>
      </c>
    </row>
    <row r="88" spans="1:7" s="42" customFormat="1" ht="17.25" customHeight="1">
      <c r="A88" s="217"/>
      <c r="B88" s="217">
        <v>6402</v>
      </c>
      <c r="C88" s="141" t="s">
        <v>255</v>
      </c>
      <c r="D88" s="134">
        <v>0</v>
      </c>
      <c r="E88" s="133">
        <v>216.9</v>
      </c>
      <c r="F88" s="212">
        <v>216.9</v>
      </c>
      <c r="G88" s="134">
        <f t="shared" si="2"/>
        <v>100</v>
      </c>
    </row>
    <row r="89" spans="1:7" s="42" customFormat="1" ht="15.75" customHeight="1" thickBot="1">
      <c r="A89" s="241"/>
      <c r="B89" s="242"/>
      <c r="C89" s="243"/>
      <c r="D89" s="239"/>
      <c r="E89" s="240"/>
      <c r="F89" s="244"/>
      <c r="G89" s="239"/>
    </row>
    <row r="90" spans="1:7" s="42" customFormat="1" ht="18.75" customHeight="1" thickTop="1" thickBot="1">
      <c r="A90" s="230"/>
      <c r="B90" s="245"/>
      <c r="C90" s="246" t="s">
        <v>256</v>
      </c>
      <c r="D90" s="233">
        <f t="shared" ref="D90:F90" si="3">SUM(D74:D89)</f>
        <v>118169</v>
      </c>
      <c r="E90" s="234">
        <f t="shared" si="3"/>
        <v>133339.4</v>
      </c>
      <c r="F90" s="235">
        <f t="shared" si="3"/>
        <v>120386.9</v>
      </c>
      <c r="G90" s="233">
        <f>(F90/E90)*100</f>
        <v>90.286066983952225</v>
      </c>
    </row>
    <row r="91" spans="1:7" s="42" customFormat="1" ht="15.75" customHeight="1">
      <c r="A91" s="46"/>
      <c r="B91" s="48"/>
      <c r="C91" s="199"/>
      <c r="D91" s="200"/>
      <c r="E91" s="247"/>
      <c r="F91" s="200"/>
      <c r="G91" s="200"/>
    </row>
    <row r="92" spans="1:7" s="42" customFormat="1" ht="12.75" hidden="1" customHeight="1">
      <c r="A92" s="46"/>
      <c r="B92" s="48"/>
      <c r="C92" s="199"/>
      <c r="D92" s="200"/>
      <c r="E92" s="200"/>
      <c r="F92" s="200"/>
      <c r="G92" s="200"/>
    </row>
    <row r="93" spans="1:7" s="42" customFormat="1" ht="12.75" hidden="1" customHeight="1">
      <c r="A93" s="46"/>
      <c r="B93" s="48"/>
      <c r="C93" s="199"/>
      <c r="D93" s="200"/>
      <c r="E93" s="200"/>
      <c r="F93" s="200"/>
      <c r="G93" s="200"/>
    </row>
    <row r="94" spans="1:7" s="42" customFormat="1" ht="12.75" hidden="1" customHeight="1">
      <c r="A94" s="46"/>
      <c r="B94" s="48"/>
      <c r="C94" s="199"/>
      <c r="D94" s="200"/>
      <c r="E94" s="200"/>
      <c r="F94" s="200"/>
      <c r="G94" s="200"/>
    </row>
    <row r="95" spans="1:7" s="42" customFormat="1" ht="12.75" hidden="1" customHeight="1">
      <c r="A95" s="46"/>
      <c r="B95" s="48"/>
      <c r="C95" s="199"/>
      <c r="D95" s="200"/>
      <c r="E95" s="200"/>
      <c r="F95" s="200"/>
      <c r="G95" s="200"/>
    </row>
    <row r="96" spans="1:7" s="42" customFormat="1" ht="15.75" customHeight="1" thickBot="1">
      <c r="A96" s="46"/>
      <c r="B96" s="48"/>
      <c r="C96" s="199"/>
      <c r="D96" s="200"/>
      <c r="E96" s="200"/>
      <c r="F96" s="200"/>
      <c r="G96" s="200"/>
    </row>
    <row r="97" spans="1:7" s="42" customFormat="1" ht="15.75">
      <c r="A97" s="203" t="s">
        <v>57</v>
      </c>
      <c r="B97" s="204" t="s">
        <v>56</v>
      </c>
      <c r="C97" s="203" t="s">
        <v>54</v>
      </c>
      <c r="D97" s="203" t="s">
        <v>53</v>
      </c>
      <c r="E97" s="203" t="s">
        <v>53</v>
      </c>
      <c r="F97" s="93" t="s">
        <v>7</v>
      </c>
      <c r="G97" s="203" t="s">
        <v>199</v>
      </c>
    </row>
    <row r="98" spans="1:7" s="42" customFormat="1" ht="15.75" customHeight="1" thickBot="1">
      <c r="A98" s="205"/>
      <c r="B98" s="206"/>
      <c r="C98" s="207"/>
      <c r="D98" s="208" t="s">
        <v>51</v>
      </c>
      <c r="E98" s="208" t="s">
        <v>50</v>
      </c>
      <c r="F98" s="90" t="s">
        <v>331</v>
      </c>
      <c r="G98" s="208" t="s">
        <v>200</v>
      </c>
    </row>
    <row r="99" spans="1:7" s="42" customFormat="1" ht="16.5" thickTop="1">
      <c r="A99" s="209">
        <v>50</v>
      </c>
      <c r="B99" s="210"/>
      <c r="C99" s="216" t="s">
        <v>145</v>
      </c>
      <c r="D99" s="136"/>
      <c r="E99" s="135"/>
      <c r="F99" s="130"/>
      <c r="G99" s="136"/>
    </row>
    <row r="100" spans="1:7" s="42" customFormat="1" ht="14.25" customHeight="1">
      <c r="A100" s="209"/>
      <c r="B100" s="210"/>
      <c r="C100" s="216"/>
      <c r="D100" s="136"/>
      <c r="E100" s="135"/>
      <c r="F100" s="130"/>
      <c r="G100" s="136"/>
    </row>
    <row r="101" spans="1:7" s="42" customFormat="1" ht="15.75">
      <c r="A101" s="140"/>
      <c r="B101" s="213">
        <v>2143</v>
      </c>
      <c r="C101" s="140" t="s">
        <v>444</v>
      </c>
      <c r="D101" s="123">
        <v>665</v>
      </c>
      <c r="E101" s="68">
        <v>832.5</v>
      </c>
      <c r="F101" s="67">
        <v>748.8</v>
      </c>
      <c r="G101" s="134">
        <f t="shared" ref="G101:G147" si="4">(F101/E101)*100</f>
        <v>89.945945945945937</v>
      </c>
    </row>
    <row r="102" spans="1:7" s="42" customFormat="1" ht="15">
      <c r="A102" s="140"/>
      <c r="B102" s="213">
        <v>3111</v>
      </c>
      <c r="C102" s="140" t="s">
        <v>257</v>
      </c>
      <c r="D102" s="123">
        <v>8150</v>
      </c>
      <c r="E102" s="68">
        <v>9979.2999999999993</v>
      </c>
      <c r="F102" s="67">
        <v>9976.5</v>
      </c>
      <c r="G102" s="134">
        <f t="shared" si="4"/>
        <v>99.97194191977394</v>
      </c>
    </row>
    <row r="103" spans="1:7" s="42" customFormat="1" ht="15">
      <c r="A103" s="140"/>
      <c r="B103" s="213">
        <v>3113</v>
      </c>
      <c r="C103" s="140" t="s">
        <v>258</v>
      </c>
      <c r="D103" s="123">
        <v>30850</v>
      </c>
      <c r="E103" s="68">
        <v>35503.699999999997</v>
      </c>
      <c r="F103" s="67">
        <v>35416.5</v>
      </c>
      <c r="G103" s="134">
        <f t="shared" si="4"/>
        <v>99.75439179578467</v>
      </c>
    </row>
    <row r="104" spans="1:7" s="42" customFormat="1" ht="15" hidden="1">
      <c r="A104" s="140"/>
      <c r="B104" s="213">
        <v>3114</v>
      </c>
      <c r="C104" s="140" t="s">
        <v>259</v>
      </c>
      <c r="D104" s="123"/>
      <c r="E104" s="68"/>
      <c r="F104" s="67">
        <v>0</v>
      </c>
      <c r="G104" s="134" t="e">
        <f t="shared" si="4"/>
        <v>#DIV/0!</v>
      </c>
    </row>
    <row r="105" spans="1:7" s="42" customFormat="1" ht="15" hidden="1">
      <c r="A105" s="140"/>
      <c r="B105" s="213">
        <v>3122</v>
      </c>
      <c r="C105" s="140" t="s">
        <v>260</v>
      </c>
      <c r="D105" s="123"/>
      <c r="E105" s="68"/>
      <c r="F105" s="67">
        <v>0</v>
      </c>
      <c r="G105" s="134" t="e">
        <f t="shared" si="4"/>
        <v>#DIV/0!</v>
      </c>
    </row>
    <row r="106" spans="1:7" s="42" customFormat="1" ht="15">
      <c r="A106" s="140"/>
      <c r="B106" s="213">
        <v>3115</v>
      </c>
      <c r="C106" s="140" t="s">
        <v>475</v>
      </c>
      <c r="D106" s="123">
        <v>0</v>
      </c>
      <c r="E106" s="68">
        <v>50</v>
      </c>
      <c r="F106" s="67">
        <v>50</v>
      </c>
      <c r="G106" s="134">
        <f t="shared" si="4"/>
        <v>100</v>
      </c>
    </row>
    <row r="107" spans="1:7" s="42" customFormat="1" ht="15">
      <c r="A107" s="140"/>
      <c r="B107" s="213">
        <v>3231</v>
      </c>
      <c r="C107" s="140" t="s">
        <v>261</v>
      </c>
      <c r="D107" s="123">
        <v>600</v>
      </c>
      <c r="E107" s="68">
        <v>600</v>
      </c>
      <c r="F107" s="67">
        <v>600</v>
      </c>
      <c r="G107" s="134">
        <f t="shared" si="4"/>
        <v>100</v>
      </c>
    </row>
    <row r="108" spans="1:7" s="42" customFormat="1" ht="15">
      <c r="A108" s="140"/>
      <c r="B108" s="213">
        <v>3299</v>
      </c>
      <c r="C108" s="140" t="s">
        <v>476</v>
      </c>
      <c r="D108" s="123">
        <v>0</v>
      </c>
      <c r="E108" s="68">
        <v>97.2</v>
      </c>
      <c r="F108" s="67">
        <v>97.2</v>
      </c>
      <c r="G108" s="134">
        <f t="shared" si="4"/>
        <v>100</v>
      </c>
    </row>
    <row r="109" spans="1:7" s="42" customFormat="1" ht="15">
      <c r="A109" s="140"/>
      <c r="B109" s="213">
        <v>3313</v>
      </c>
      <c r="C109" s="140" t="s">
        <v>262</v>
      </c>
      <c r="D109" s="123">
        <v>1200</v>
      </c>
      <c r="E109" s="68">
        <v>1200</v>
      </c>
      <c r="F109" s="67">
        <v>1200</v>
      </c>
      <c r="G109" s="134">
        <f t="shared" si="4"/>
        <v>100</v>
      </c>
    </row>
    <row r="110" spans="1:7" s="42" customFormat="1" ht="15">
      <c r="A110" s="140"/>
      <c r="B110" s="213">
        <v>3314</v>
      </c>
      <c r="C110" s="140" t="s">
        <v>263</v>
      </c>
      <c r="D110" s="123">
        <v>10259</v>
      </c>
      <c r="E110" s="68">
        <v>10712</v>
      </c>
      <c r="F110" s="67">
        <v>10712</v>
      </c>
      <c r="G110" s="134">
        <f t="shared" si="4"/>
        <v>100</v>
      </c>
    </row>
    <row r="111" spans="1:7" s="42" customFormat="1" ht="15">
      <c r="A111" s="140"/>
      <c r="B111" s="213">
        <v>3315</v>
      </c>
      <c r="C111" s="140" t="s">
        <v>264</v>
      </c>
      <c r="D111" s="123">
        <v>15984</v>
      </c>
      <c r="E111" s="68">
        <v>17883</v>
      </c>
      <c r="F111" s="67">
        <v>17832.7</v>
      </c>
      <c r="G111" s="134">
        <f t="shared" si="4"/>
        <v>99.718727282894378</v>
      </c>
    </row>
    <row r="112" spans="1:7" s="42" customFormat="1" ht="15">
      <c r="A112" s="140"/>
      <c r="B112" s="213">
        <v>3319</v>
      </c>
      <c r="C112" s="140" t="s">
        <v>265</v>
      </c>
      <c r="D112" s="123">
        <v>260</v>
      </c>
      <c r="E112" s="68">
        <v>646</v>
      </c>
      <c r="F112" s="67">
        <v>588.70000000000005</v>
      </c>
      <c r="G112" s="134">
        <f t="shared" si="4"/>
        <v>91.130030959752332</v>
      </c>
    </row>
    <row r="113" spans="1:7" s="42" customFormat="1" ht="15">
      <c r="A113" s="140"/>
      <c r="B113" s="213">
        <v>3322</v>
      </c>
      <c r="C113" s="140" t="s">
        <v>266</v>
      </c>
      <c r="D113" s="123">
        <v>20</v>
      </c>
      <c r="E113" s="68">
        <v>7</v>
      </c>
      <c r="F113" s="67">
        <v>0</v>
      </c>
      <c r="G113" s="134">
        <f t="shared" si="4"/>
        <v>0</v>
      </c>
    </row>
    <row r="114" spans="1:7" s="42" customFormat="1" ht="15">
      <c r="A114" s="140"/>
      <c r="B114" s="213">
        <v>3326</v>
      </c>
      <c r="C114" s="140" t="s">
        <v>267</v>
      </c>
      <c r="D114" s="123">
        <v>20</v>
      </c>
      <c r="E114" s="68">
        <v>20</v>
      </c>
      <c r="F114" s="67">
        <v>0</v>
      </c>
      <c r="G114" s="134">
        <f t="shared" si="4"/>
        <v>0</v>
      </c>
    </row>
    <row r="115" spans="1:7" s="42" customFormat="1" ht="15">
      <c r="A115" s="140"/>
      <c r="B115" s="213">
        <v>3330</v>
      </c>
      <c r="C115" s="140" t="s">
        <v>268</v>
      </c>
      <c r="D115" s="123">
        <v>140</v>
      </c>
      <c r="E115" s="68">
        <v>140</v>
      </c>
      <c r="F115" s="67">
        <v>7</v>
      </c>
      <c r="G115" s="134">
        <f t="shared" si="4"/>
        <v>5</v>
      </c>
    </row>
    <row r="116" spans="1:7" s="42" customFormat="1" ht="15">
      <c r="A116" s="140"/>
      <c r="B116" s="213">
        <v>3392</v>
      </c>
      <c r="C116" s="140" t="s">
        <v>269</v>
      </c>
      <c r="D116" s="123">
        <v>800</v>
      </c>
      <c r="E116" s="68">
        <v>821.2</v>
      </c>
      <c r="F116" s="67">
        <v>819.5</v>
      </c>
      <c r="G116" s="134">
        <f t="shared" si="4"/>
        <v>99.792985874330242</v>
      </c>
    </row>
    <row r="117" spans="1:7" s="42" customFormat="1" ht="15">
      <c r="A117" s="140"/>
      <c r="B117" s="213">
        <v>3412</v>
      </c>
      <c r="C117" s="140" t="s">
        <v>433</v>
      </c>
      <c r="D117" s="123">
        <v>17853</v>
      </c>
      <c r="E117" s="68">
        <v>20003</v>
      </c>
      <c r="F117" s="67">
        <v>20003</v>
      </c>
      <c r="G117" s="134">
        <f t="shared" si="4"/>
        <v>100</v>
      </c>
    </row>
    <row r="118" spans="1:7" s="42" customFormat="1" ht="15">
      <c r="A118" s="140"/>
      <c r="B118" s="213">
        <v>3412</v>
      </c>
      <c r="C118" s="140" t="s">
        <v>429</v>
      </c>
      <c r="D118" s="123">
        <v>150</v>
      </c>
      <c r="E118" s="68">
        <v>150</v>
      </c>
      <c r="F118" s="67">
        <v>84.9</v>
      </c>
      <c r="G118" s="134">
        <f t="shared" si="4"/>
        <v>56.600000000000009</v>
      </c>
    </row>
    <row r="119" spans="1:7" s="42" customFormat="1" ht="15">
      <c r="A119" s="140"/>
      <c r="B119" s="213">
        <v>3419</v>
      </c>
      <c r="C119" s="140" t="s">
        <v>424</v>
      </c>
      <c r="D119" s="123">
        <v>6000</v>
      </c>
      <c r="E119" s="68">
        <v>1345</v>
      </c>
      <c r="F119" s="67">
        <v>465.5</v>
      </c>
      <c r="G119" s="134">
        <f t="shared" si="4"/>
        <v>34.609665427509299</v>
      </c>
    </row>
    <row r="120" spans="1:7" s="42" customFormat="1" ht="15">
      <c r="A120" s="140"/>
      <c r="B120" s="213">
        <v>3421</v>
      </c>
      <c r="C120" s="140" t="s">
        <v>423</v>
      </c>
      <c r="D120" s="123">
        <v>9000</v>
      </c>
      <c r="E120" s="68">
        <v>14337</v>
      </c>
      <c r="F120" s="67">
        <v>14302.3</v>
      </c>
      <c r="G120" s="134">
        <f t="shared" si="4"/>
        <v>99.757968891678871</v>
      </c>
    </row>
    <row r="121" spans="1:7" s="42" customFormat="1" ht="15">
      <c r="A121" s="140"/>
      <c r="B121" s="213">
        <v>3429</v>
      </c>
      <c r="C121" s="140" t="s">
        <v>270</v>
      </c>
      <c r="D121" s="123">
        <v>2000</v>
      </c>
      <c r="E121" s="68">
        <v>2225.8000000000002</v>
      </c>
      <c r="F121" s="67">
        <v>2094.4</v>
      </c>
      <c r="G121" s="134">
        <f t="shared" si="4"/>
        <v>94.096504627549635</v>
      </c>
    </row>
    <row r="122" spans="1:7" s="42" customFormat="1" ht="15">
      <c r="A122" s="140"/>
      <c r="B122" s="213">
        <v>3541</v>
      </c>
      <c r="C122" s="140" t="s">
        <v>271</v>
      </c>
      <c r="D122" s="123">
        <v>198</v>
      </c>
      <c r="E122" s="68">
        <v>463.7</v>
      </c>
      <c r="F122" s="67">
        <v>462.7</v>
      </c>
      <c r="G122" s="134">
        <f t="shared" si="4"/>
        <v>99.784343325425922</v>
      </c>
    </row>
    <row r="123" spans="1:7" s="42" customFormat="1" ht="15">
      <c r="A123" s="140"/>
      <c r="B123" s="213">
        <v>3599</v>
      </c>
      <c r="C123" s="140" t="s">
        <v>272</v>
      </c>
      <c r="D123" s="123">
        <v>5</v>
      </c>
      <c r="E123" s="68">
        <v>5</v>
      </c>
      <c r="F123" s="67">
        <v>2.4</v>
      </c>
      <c r="G123" s="134">
        <f t="shared" si="4"/>
        <v>48</v>
      </c>
    </row>
    <row r="124" spans="1:7" s="42" customFormat="1" ht="15">
      <c r="A124" s="140"/>
      <c r="B124" s="213">
        <v>3639</v>
      </c>
      <c r="C124" s="140" t="s">
        <v>425</v>
      </c>
      <c r="D124" s="123">
        <v>8047</v>
      </c>
      <c r="E124" s="68">
        <v>8185</v>
      </c>
      <c r="F124" s="67">
        <v>8185</v>
      </c>
      <c r="G124" s="134">
        <f t="shared" si="4"/>
        <v>100</v>
      </c>
    </row>
    <row r="125" spans="1:7" s="42" customFormat="1" ht="15" hidden="1">
      <c r="A125" s="140"/>
      <c r="B125" s="213">
        <v>4193</v>
      </c>
      <c r="C125" s="140" t="s">
        <v>273</v>
      </c>
      <c r="D125" s="123"/>
      <c r="E125" s="68"/>
      <c r="F125" s="67">
        <v>0</v>
      </c>
      <c r="G125" s="134" t="e">
        <f t="shared" si="4"/>
        <v>#DIV/0!</v>
      </c>
    </row>
    <row r="126" spans="1:7" s="42" customFormat="1" ht="15">
      <c r="A126" s="248"/>
      <c r="B126" s="213">
        <v>4312</v>
      </c>
      <c r="C126" s="140" t="s">
        <v>426</v>
      </c>
      <c r="D126" s="123">
        <v>520</v>
      </c>
      <c r="E126" s="68">
        <v>675.4</v>
      </c>
      <c r="F126" s="67">
        <v>7</v>
      </c>
      <c r="G126" s="134">
        <f t="shared" si="4"/>
        <v>1.0364228605270951</v>
      </c>
    </row>
    <row r="127" spans="1:7" s="42" customFormat="1" ht="15">
      <c r="A127" s="248"/>
      <c r="B127" s="213">
        <v>4329</v>
      </c>
      <c r="C127" s="140" t="s">
        <v>274</v>
      </c>
      <c r="D127" s="123">
        <v>40</v>
      </c>
      <c r="E127" s="68">
        <v>40</v>
      </c>
      <c r="F127" s="67">
        <v>40</v>
      </c>
      <c r="G127" s="134">
        <f t="shared" si="4"/>
        <v>100</v>
      </c>
    </row>
    <row r="128" spans="1:7" s="42" customFormat="1" ht="15" hidden="1">
      <c r="A128" s="140"/>
      <c r="B128" s="213">
        <v>4333</v>
      </c>
      <c r="C128" s="140" t="s">
        <v>275</v>
      </c>
      <c r="D128" s="123"/>
      <c r="E128" s="68"/>
      <c r="F128" s="67">
        <v>0</v>
      </c>
      <c r="G128" s="134" t="e">
        <f t="shared" si="4"/>
        <v>#DIV/0!</v>
      </c>
    </row>
    <row r="129" spans="1:7" s="42" customFormat="1" ht="15" hidden="1" customHeight="1">
      <c r="A129" s="140"/>
      <c r="B129" s="213">
        <v>4339</v>
      </c>
      <c r="C129" s="140" t="s">
        <v>276</v>
      </c>
      <c r="D129" s="123"/>
      <c r="E129" s="68"/>
      <c r="F129" s="67">
        <v>0</v>
      </c>
      <c r="G129" s="134" t="e">
        <f t="shared" si="4"/>
        <v>#DIV/0!</v>
      </c>
    </row>
    <row r="130" spans="1:7" s="42" customFormat="1" ht="15">
      <c r="A130" s="140"/>
      <c r="B130" s="213">
        <v>4342</v>
      </c>
      <c r="C130" s="140" t="s">
        <v>277</v>
      </c>
      <c r="D130" s="123">
        <v>20</v>
      </c>
      <c r="E130" s="68">
        <v>20</v>
      </c>
      <c r="F130" s="67">
        <v>0</v>
      </c>
      <c r="G130" s="134">
        <f t="shared" si="4"/>
        <v>0</v>
      </c>
    </row>
    <row r="131" spans="1:7" s="42" customFormat="1" ht="15">
      <c r="A131" s="140"/>
      <c r="B131" s="213">
        <v>4343</v>
      </c>
      <c r="C131" s="140" t="s">
        <v>278</v>
      </c>
      <c r="D131" s="123">
        <v>50</v>
      </c>
      <c r="E131" s="68">
        <v>150</v>
      </c>
      <c r="F131" s="67">
        <v>100</v>
      </c>
      <c r="G131" s="134">
        <f t="shared" si="4"/>
        <v>66.666666666666657</v>
      </c>
    </row>
    <row r="132" spans="1:7" s="42" customFormat="1" ht="15">
      <c r="A132" s="140"/>
      <c r="B132" s="213">
        <v>4344</v>
      </c>
      <c r="C132" s="140" t="s">
        <v>449</v>
      </c>
      <c r="D132" s="123">
        <v>0</v>
      </c>
      <c r="E132" s="68">
        <v>11</v>
      </c>
      <c r="F132" s="67">
        <v>11</v>
      </c>
      <c r="G132" s="134">
        <f t="shared" si="4"/>
        <v>100</v>
      </c>
    </row>
    <row r="133" spans="1:7" s="42" customFormat="1" ht="15">
      <c r="A133" s="140"/>
      <c r="B133" s="213">
        <v>4349</v>
      </c>
      <c r="C133" s="140" t="s">
        <v>279</v>
      </c>
      <c r="D133" s="123">
        <v>7500</v>
      </c>
      <c r="E133" s="68">
        <v>5073.3</v>
      </c>
      <c r="F133" s="67">
        <v>1917.9</v>
      </c>
      <c r="G133" s="134">
        <f t="shared" si="4"/>
        <v>37.803796345573886</v>
      </c>
    </row>
    <row r="134" spans="1:7" s="42" customFormat="1" ht="15">
      <c r="A134" s="248"/>
      <c r="B134" s="249">
        <v>4351</v>
      </c>
      <c r="C134" s="248" t="s">
        <v>280</v>
      </c>
      <c r="D134" s="123">
        <v>2552</v>
      </c>
      <c r="E134" s="68">
        <v>2391.4</v>
      </c>
      <c r="F134" s="67">
        <v>2390.3000000000002</v>
      </c>
      <c r="G134" s="134">
        <f t="shared" si="4"/>
        <v>99.954001839926406</v>
      </c>
    </row>
    <row r="135" spans="1:7" s="42" customFormat="1" ht="15">
      <c r="A135" s="248"/>
      <c r="B135" s="249">
        <v>4356</v>
      </c>
      <c r="C135" s="248" t="s">
        <v>427</v>
      </c>
      <c r="D135" s="123">
        <v>1201</v>
      </c>
      <c r="E135" s="68">
        <v>1868.7</v>
      </c>
      <c r="F135" s="67">
        <v>1868.1</v>
      </c>
      <c r="G135" s="134">
        <f t="shared" si="4"/>
        <v>99.96789211751485</v>
      </c>
    </row>
    <row r="136" spans="1:7" s="42" customFormat="1" ht="15">
      <c r="A136" s="248"/>
      <c r="B136" s="249">
        <v>4357</v>
      </c>
      <c r="C136" s="248" t="s">
        <v>428</v>
      </c>
      <c r="D136" s="123">
        <v>16536</v>
      </c>
      <c r="E136" s="68">
        <v>47452.4</v>
      </c>
      <c r="F136" s="67">
        <v>47451.6</v>
      </c>
      <c r="G136" s="134">
        <f t="shared" si="4"/>
        <v>99.998314100024444</v>
      </c>
    </row>
    <row r="137" spans="1:7" s="42" customFormat="1" ht="15">
      <c r="A137" s="248"/>
      <c r="B137" s="249">
        <v>4358</v>
      </c>
      <c r="C137" s="248" t="s">
        <v>431</v>
      </c>
      <c r="D137" s="123">
        <v>298</v>
      </c>
      <c r="E137" s="68">
        <v>507.5</v>
      </c>
      <c r="F137" s="67">
        <v>506.5</v>
      </c>
      <c r="G137" s="134">
        <f t="shared" si="4"/>
        <v>99.802955665024626</v>
      </c>
    </row>
    <row r="138" spans="1:7" s="42" customFormat="1" ht="15">
      <c r="A138" s="248"/>
      <c r="B138" s="249">
        <v>4359</v>
      </c>
      <c r="C138" s="250" t="s">
        <v>430</v>
      </c>
      <c r="D138" s="123">
        <v>485</v>
      </c>
      <c r="E138" s="68">
        <v>851.6</v>
      </c>
      <c r="F138" s="67">
        <v>850.9</v>
      </c>
      <c r="G138" s="134">
        <f t="shared" si="4"/>
        <v>99.917801784875522</v>
      </c>
    </row>
    <row r="139" spans="1:7" s="42" customFormat="1" ht="15" hidden="1">
      <c r="A139" s="140"/>
      <c r="B139" s="213">
        <v>4371</v>
      </c>
      <c r="C139" s="252" t="s">
        <v>281</v>
      </c>
      <c r="D139" s="123"/>
      <c r="E139" s="68"/>
      <c r="F139" s="67">
        <v>0</v>
      </c>
      <c r="G139" s="134" t="e">
        <f t="shared" si="4"/>
        <v>#DIV/0!</v>
      </c>
    </row>
    <row r="140" spans="1:7" s="42" customFormat="1" ht="15" hidden="1">
      <c r="A140" s="140"/>
      <c r="B140" s="213">
        <v>4374</v>
      </c>
      <c r="C140" s="140" t="s">
        <v>282</v>
      </c>
      <c r="D140" s="123"/>
      <c r="E140" s="68"/>
      <c r="F140" s="67">
        <v>0</v>
      </c>
      <c r="G140" s="134" t="e">
        <f t="shared" si="4"/>
        <v>#DIV/0!</v>
      </c>
    </row>
    <row r="141" spans="1:7" s="42" customFormat="1" ht="15">
      <c r="A141" s="140"/>
      <c r="B141" s="249">
        <v>4371</v>
      </c>
      <c r="C141" s="248" t="s">
        <v>281</v>
      </c>
      <c r="D141" s="123">
        <v>0</v>
      </c>
      <c r="E141" s="68">
        <v>390.4</v>
      </c>
      <c r="F141" s="67">
        <v>390.1</v>
      </c>
      <c r="G141" s="134">
        <f t="shared" si="4"/>
        <v>99.923155737704931</v>
      </c>
    </row>
    <row r="142" spans="1:7" s="42" customFormat="1" ht="15">
      <c r="A142" s="140"/>
      <c r="B142" s="249">
        <v>4372</v>
      </c>
      <c r="C142" s="248" t="s">
        <v>450</v>
      </c>
      <c r="D142" s="123">
        <v>0</v>
      </c>
      <c r="E142" s="68">
        <v>35</v>
      </c>
      <c r="F142" s="67">
        <v>32.5</v>
      </c>
      <c r="G142" s="134">
        <f t="shared" si="4"/>
        <v>92.857142857142861</v>
      </c>
    </row>
    <row r="143" spans="1:7" s="42" customFormat="1" ht="15">
      <c r="A143" s="140"/>
      <c r="B143" s="249">
        <v>4374</v>
      </c>
      <c r="C143" s="248" t="s">
        <v>451</v>
      </c>
      <c r="D143" s="123">
        <v>0</v>
      </c>
      <c r="E143" s="68">
        <v>12</v>
      </c>
      <c r="F143" s="67">
        <v>12</v>
      </c>
      <c r="G143" s="134">
        <f t="shared" si="4"/>
        <v>100</v>
      </c>
    </row>
    <row r="144" spans="1:7" s="42" customFormat="1" ht="15">
      <c r="A144" s="140"/>
      <c r="B144" s="249">
        <v>4378</v>
      </c>
      <c r="C144" s="248" t="s">
        <v>452</v>
      </c>
      <c r="D144" s="123">
        <v>0</v>
      </c>
      <c r="E144" s="68">
        <v>74</v>
      </c>
      <c r="F144" s="67">
        <v>74</v>
      </c>
      <c r="G144" s="134">
        <f t="shared" si="4"/>
        <v>100</v>
      </c>
    </row>
    <row r="145" spans="1:7" s="42" customFormat="1" ht="15">
      <c r="A145" s="248"/>
      <c r="B145" s="249">
        <v>4379</v>
      </c>
      <c r="C145" s="248" t="s">
        <v>432</v>
      </c>
      <c r="D145" s="251">
        <v>248</v>
      </c>
      <c r="E145" s="79">
        <v>493.3</v>
      </c>
      <c r="F145" s="67">
        <v>406.7</v>
      </c>
      <c r="G145" s="134">
        <f t="shared" si="4"/>
        <v>82.444759781066281</v>
      </c>
    </row>
    <row r="146" spans="1:7" s="42" customFormat="1" ht="15">
      <c r="A146" s="248"/>
      <c r="B146" s="249">
        <v>4399</v>
      </c>
      <c r="C146" s="248" t="s">
        <v>283</v>
      </c>
      <c r="D146" s="251">
        <v>55</v>
      </c>
      <c r="E146" s="79">
        <v>55</v>
      </c>
      <c r="F146" s="67">
        <v>49</v>
      </c>
      <c r="G146" s="134">
        <f t="shared" si="4"/>
        <v>89.090909090909093</v>
      </c>
    </row>
    <row r="147" spans="1:7" s="42" customFormat="1" ht="15" hidden="1">
      <c r="A147" s="248"/>
      <c r="B147" s="249">
        <v>6402</v>
      </c>
      <c r="C147" s="248" t="s">
        <v>284</v>
      </c>
      <c r="D147" s="239"/>
      <c r="E147" s="240"/>
      <c r="F147" s="67">
        <v>0</v>
      </c>
      <c r="G147" s="134" t="e">
        <f t="shared" si="4"/>
        <v>#DIV/0!</v>
      </c>
    </row>
    <row r="148" spans="1:7" s="42" customFormat="1" ht="15" hidden="1" customHeight="1">
      <c r="A148" s="248"/>
      <c r="B148" s="249">
        <v>6409</v>
      </c>
      <c r="C148" s="248" t="s">
        <v>285</v>
      </c>
      <c r="D148" s="239"/>
      <c r="E148" s="240"/>
      <c r="F148" s="67">
        <v>0</v>
      </c>
      <c r="G148" s="134" t="e">
        <f>(#REF!/E148)*100</f>
        <v>#REF!</v>
      </c>
    </row>
    <row r="149" spans="1:7" s="42" customFormat="1" ht="15">
      <c r="A149" s="140"/>
      <c r="B149" s="213">
        <v>6223</v>
      </c>
      <c r="C149" s="140" t="s">
        <v>286</v>
      </c>
      <c r="D149" s="123">
        <v>70</v>
      </c>
      <c r="E149" s="68">
        <v>70</v>
      </c>
      <c r="F149" s="67">
        <v>2</v>
      </c>
      <c r="G149" s="134">
        <f>(F149/E149)*100</f>
        <v>2.8571428571428572</v>
      </c>
    </row>
    <row r="150" spans="1:7" s="42" customFormat="1" ht="15" hidden="1">
      <c r="A150" s="140"/>
      <c r="B150" s="213">
        <v>6409</v>
      </c>
      <c r="C150" s="140" t="s">
        <v>287</v>
      </c>
      <c r="D150" s="123"/>
      <c r="E150" s="68"/>
      <c r="F150" s="67">
        <v>0</v>
      </c>
      <c r="G150" s="134" t="e">
        <f>(F150/E150)*100</f>
        <v>#DIV/0!</v>
      </c>
    </row>
    <row r="151" spans="1:7" s="42" customFormat="1" ht="15" customHeight="1" thickBot="1">
      <c r="A151" s="248"/>
      <c r="B151" s="249"/>
      <c r="C151" s="248"/>
      <c r="D151" s="239"/>
      <c r="E151" s="240"/>
      <c r="F151" s="244"/>
      <c r="G151" s="134"/>
    </row>
    <row r="152" spans="1:7" s="42" customFormat="1" ht="18.75" customHeight="1" thickTop="1" thickBot="1">
      <c r="A152" s="230"/>
      <c r="B152" s="231"/>
      <c r="C152" s="253" t="s">
        <v>288</v>
      </c>
      <c r="D152" s="233">
        <f t="shared" ref="D152:F152" si="5">SUM(D101:D151)</f>
        <v>141776</v>
      </c>
      <c r="E152" s="234">
        <f t="shared" si="5"/>
        <v>185377.39999999997</v>
      </c>
      <c r="F152" s="235">
        <f t="shared" si="5"/>
        <v>179758.69999999998</v>
      </c>
      <c r="G152" s="233">
        <f>(F152/E152)*100</f>
        <v>96.969048006930734</v>
      </c>
    </row>
    <row r="153" spans="1:7" s="42" customFormat="1" ht="15.75" customHeight="1">
      <c r="A153" s="46"/>
      <c r="B153" s="48"/>
      <c r="C153" s="199"/>
      <c r="D153" s="254"/>
      <c r="E153" s="254"/>
      <c r="F153" s="254"/>
      <c r="G153" s="254"/>
    </row>
    <row r="154" spans="1:7" s="42" customFormat="1" ht="15.75" customHeight="1">
      <c r="A154" s="46"/>
      <c r="B154" s="48"/>
      <c r="C154" s="199"/>
      <c r="D154" s="200"/>
      <c r="E154" s="200"/>
      <c r="F154" s="200"/>
      <c r="G154" s="200"/>
    </row>
    <row r="155" spans="1:7" s="42" customFormat="1" ht="12.75" hidden="1" customHeight="1">
      <c r="A155" s="46"/>
      <c r="C155" s="48"/>
      <c r="D155" s="200"/>
      <c r="E155" s="200"/>
      <c r="F155" s="200"/>
      <c r="G155" s="200"/>
    </row>
    <row r="156" spans="1:7" s="42" customFormat="1" ht="12.75" hidden="1" customHeight="1">
      <c r="A156" s="46"/>
      <c r="B156" s="48"/>
      <c r="C156" s="199"/>
      <c r="D156" s="200"/>
      <c r="E156" s="200"/>
      <c r="F156" s="200"/>
      <c r="G156" s="200"/>
    </row>
    <row r="157" spans="1:7" s="42" customFormat="1" ht="12.75" hidden="1" customHeight="1">
      <c r="A157" s="46"/>
      <c r="B157" s="48"/>
      <c r="C157" s="199"/>
      <c r="D157" s="200"/>
      <c r="E157" s="200"/>
      <c r="F157" s="200"/>
      <c r="G157" s="200"/>
    </row>
    <row r="158" spans="1:7" s="42" customFormat="1" ht="12.75" hidden="1" customHeight="1">
      <c r="A158" s="46"/>
      <c r="B158" s="48"/>
      <c r="C158" s="199"/>
      <c r="D158" s="200"/>
      <c r="E158" s="200"/>
      <c r="F158" s="200"/>
      <c r="G158" s="200"/>
    </row>
    <row r="159" spans="1:7" s="42" customFormat="1" ht="12.75" hidden="1" customHeight="1">
      <c r="A159" s="46"/>
      <c r="B159" s="48"/>
      <c r="C159" s="199"/>
      <c r="D159" s="200"/>
      <c r="E159" s="200"/>
      <c r="F159" s="200"/>
      <c r="G159" s="200"/>
    </row>
    <row r="160" spans="1:7" s="42" customFormat="1" ht="12.75" hidden="1" customHeight="1">
      <c r="A160" s="46"/>
      <c r="B160" s="48"/>
      <c r="C160" s="199"/>
      <c r="D160" s="200"/>
      <c r="E160" s="200"/>
      <c r="F160" s="200"/>
      <c r="G160" s="200"/>
    </row>
    <row r="161" spans="1:7" s="42" customFormat="1" ht="12.75" hidden="1" customHeight="1">
      <c r="A161" s="46"/>
      <c r="B161" s="48"/>
      <c r="C161" s="199"/>
      <c r="D161" s="200"/>
      <c r="E161" s="190"/>
      <c r="F161" s="190"/>
      <c r="G161" s="190"/>
    </row>
    <row r="162" spans="1:7" s="42" customFormat="1" ht="12.75" hidden="1" customHeight="1">
      <c r="A162" s="46"/>
      <c r="B162" s="48"/>
      <c r="C162" s="199"/>
      <c r="D162" s="200"/>
      <c r="E162" s="200"/>
      <c r="F162" s="200"/>
      <c r="G162" s="200"/>
    </row>
    <row r="163" spans="1:7" s="42" customFormat="1" ht="12.75" hidden="1" customHeight="1">
      <c r="A163" s="46"/>
      <c r="B163" s="48"/>
      <c r="C163" s="199"/>
      <c r="D163" s="200"/>
      <c r="E163" s="200"/>
      <c r="F163" s="200"/>
      <c r="G163" s="200"/>
    </row>
    <row r="164" spans="1:7" s="42" customFormat="1" ht="18" hidden="1" customHeight="1">
      <c r="A164" s="46"/>
      <c r="B164" s="48"/>
      <c r="C164" s="199"/>
      <c r="D164" s="200"/>
      <c r="E164" s="190"/>
      <c r="F164" s="190"/>
      <c r="G164" s="190"/>
    </row>
    <row r="165" spans="1:7" s="42" customFormat="1" ht="15.75" customHeight="1" thickBot="1">
      <c r="A165" s="46"/>
      <c r="B165" s="48"/>
      <c r="C165" s="199"/>
      <c r="D165" s="200"/>
      <c r="E165" s="197"/>
      <c r="F165" s="197"/>
      <c r="G165" s="197"/>
    </row>
    <row r="166" spans="1:7" s="42" customFormat="1" ht="15.75">
      <c r="A166" s="203" t="s">
        <v>57</v>
      </c>
      <c r="B166" s="204" t="s">
        <v>56</v>
      </c>
      <c r="C166" s="203" t="s">
        <v>54</v>
      </c>
      <c r="D166" s="203" t="s">
        <v>53</v>
      </c>
      <c r="E166" s="203" t="s">
        <v>53</v>
      </c>
      <c r="F166" s="93" t="s">
        <v>7</v>
      </c>
      <c r="G166" s="203" t="s">
        <v>199</v>
      </c>
    </row>
    <row r="167" spans="1:7" s="42" customFormat="1" ht="15.75" customHeight="1" thickBot="1">
      <c r="A167" s="205"/>
      <c r="B167" s="206"/>
      <c r="C167" s="207"/>
      <c r="D167" s="208" t="s">
        <v>51</v>
      </c>
      <c r="E167" s="208" t="s">
        <v>50</v>
      </c>
      <c r="F167" s="90" t="s">
        <v>331</v>
      </c>
      <c r="G167" s="208" t="s">
        <v>200</v>
      </c>
    </row>
    <row r="168" spans="1:7" s="42" customFormat="1" ht="16.5" thickTop="1">
      <c r="A168" s="209">
        <v>60</v>
      </c>
      <c r="B168" s="210"/>
      <c r="C168" s="216" t="s">
        <v>121</v>
      </c>
      <c r="D168" s="136"/>
      <c r="E168" s="135"/>
      <c r="F168" s="130"/>
      <c r="G168" s="136"/>
    </row>
    <row r="169" spans="1:7" s="42" customFormat="1" ht="15.75">
      <c r="A169" s="145"/>
      <c r="B169" s="211"/>
      <c r="C169" s="145"/>
      <c r="D169" s="134"/>
      <c r="E169" s="133"/>
      <c r="F169" s="212"/>
      <c r="G169" s="134"/>
    </row>
    <row r="170" spans="1:7" s="42" customFormat="1" ht="15">
      <c r="A170" s="140"/>
      <c r="B170" s="213">
        <v>1014</v>
      </c>
      <c r="C170" s="140" t="s">
        <v>289</v>
      </c>
      <c r="D170" s="49">
        <v>625</v>
      </c>
      <c r="E170" s="68">
        <v>625</v>
      </c>
      <c r="F170" s="67">
        <v>484.5</v>
      </c>
      <c r="G170" s="134">
        <f t="shared" ref="G170:G183" si="6">(F170/E170)*100</f>
        <v>77.52</v>
      </c>
    </row>
    <row r="171" spans="1:7" s="42" customFormat="1" ht="15" hidden="1" customHeight="1">
      <c r="A171" s="248"/>
      <c r="B171" s="249">
        <v>1031</v>
      </c>
      <c r="C171" s="248" t="s">
        <v>290</v>
      </c>
      <c r="D171" s="71"/>
      <c r="E171" s="79"/>
      <c r="F171" s="78"/>
      <c r="G171" s="134" t="e">
        <f t="shared" si="6"/>
        <v>#DIV/0!</v>
      </c>
    </row>
    <row r="172" spans="1:7" s="42" customFormat="1" ht="15" hidden="1">
      <c r="A172" s="140"/>
      <c r="B172" s="213">
        <v>1036</v>
      </c>
      <c r="C172" s="140" t="s">
        <v>291</v>
      </c>
      <c r="D172" s="49"/>
      <c r="E172" s="68"/>
      <c r="F172" s="67">
        <v>0</v>
      </c>
      <c r="G172" s="134" t="e">
        <f t="shared" si="6"/>
        <v>#DIV/0!</v>
      </c>
    </row>
    <row r="173" spans="1:7" s="42" customFormat="1" ht="15" hidden="1" customHeight="1">
      <c r="A173" s="248"/>
      <c r="B173" s="249">
        <v>1037</v>
      </c>
      <c r="C173" s="248" t="s">
        <v>292</v>
      </c>
      <c r="D173" s="71"/>
      <c r="E173" s="79"/>
      <c r="F173" s="67">
        <v>0</v>
      </c>
      <c r="G173" s="134" t="e">
        <f t="shared" si="6"/>
        <v>#DIV/0!</v>
      </c>
    </row>
    <row r="174" spans="1:7" s="42" customFormat="1" ht="15" hidden="1">
      <c r="A174" s="248"/>
      <c r="B174" s="249">
        <v>1039</v>
      </c>
      <c r="C174" s="248" t="s">
        <v>293</v>
      </c>
      <c r="D174" s="71"/>
      <c r="E174" s="79"/>
      <c r="F174" s="67">
        <v>0</v>
      </c>
      <c r="G174" s="134" t="e">
        <f t="shared" si="6"/>
        <v>#DIV/0!</v>
      </c>
    </row>
    <row r="175" spans="1:7" s="42" customFormat="1" ht="18" customHeight="1">
      <c r="A175" s="140"/>
      <c r="B175" s="213">
        <v>1036</v>
      </c>
      <c r="C175" s="248" t="s">
        <v>291</v>
      </c>
      <c r="D175" s="49">
        <v>0</v>
      </c>
      <c r="E175" s="68">
        <v>75.3</v>
      </c>
      <c r="F175" s="67">
        <v>75.2</v>
      </c>
      <c r="G175" s="134">
        <f t="shared" si="6"/>
        <v>99.867197875166013</v>
      </c>
    </row>
    <row r="176" spans="1:7" s="42" customFormat="1" ht="18" customHeight="1">
      <c r="A176" s="140"/>
      <c r="B176" s="213">
        <v>1037</v>
      </c>
      <c r="C176" s="248" t="s">
        <v>469</v>
      </c>
      <c r="D176" s="49">
        <v>0</v>
      </c>
      <c r="E176" s="68">
        <v>89</v>
      </c>
      <c r="F176" s="67">
        <v>89</v>
      </c>
      <c r="G176" s="134">
        <f t="shared" si="6"/>
        <v>100</v>
      </c>
    </row>
    <row r="177" spans="1:7" s="42" customFormat="1" ht="15">
      <c r="A177" s="248"/>
      <c r="B177" s="249">
        <v>1070</v>
      </c>
      <c r="C177" s="248" t="s">
        <v>294</v>
      </c>
      <c r="D177" s="71">
        <v>7</v>
      </c>
      <c r="E177" s="79">
        <v>7</v>
      </c>
      <c r="F177" s="67">
        <v>7</v>
      </c>
      <c r="G177" s="134">
        <f t="shared" si="6"/>
        <v>100</v>
      </c>
    </row>
    <row r="178" spans="1:7" s="42" customFormat="1" ht="15" hidden="1">
      <c r="A178" s="248"/>
      <c r="B178" s="249">
        <v>2331</v>
      </c>
      <c r="C178" s="248" t="s">
        <v>295</v>
      </c>
      <c r="D178" s="71"/>
      <c r="E178" s="79"/>
      <c r="F178" s="67">
        <v>0</v>
      </c>
      <c r="G178" s="134" t="e">
        <f t="shared" si="6"/>
        <v>#DIV/0!</v>
      </c>
    </row>
    <row r="179" spans="1:7" s="42" customFormat="1" ht="15">
      <c r="A179" s="140"/>
      <c r="B179" s="217">
        <v>3322</v>
      </c>
      <c r="C179" s="140" t="s">
        <v>434</v>
      </c>
      <c r="D179" s="132">
        <v>30</v>
      </c>
      <c r="E179" s="68">
        <v>30</v>
      </c>
      <c r="F179" s="67">
        <v>0</v>
      </c>
      <c r="G179" s="134">
        <f t="shared" si="6"/>
        <v>0</v>
      </c>
    </row>
    <row r="180" spans="1:7" s="42" customFormat="1" ht="15">
      <c r="A180" s="248"/>
      <c r="B180" s="249">
        <v>3739</v>
      </c>
      <c r="C180" s="248" t="s">
        <v>296</v>
      </c>
      <c r="D180" s="49">
        <v>50</v>
      </c>
      <c r="E180" s="68">
        <v>50</v>
      </c>
      <c r="F180" s="67">
        <v>0</v>
      </c>
      <c r="G180" s="134">
        <f t="shared" si="6"/>
        <v>0</v>
      </c>
    </row>
    <row r="181" spans="1:7" s="42" customFormat="1" ht="15">
      <c r="A181" s="140"/>
      <c r="B181" s="213">
        <v>3749</v>
      </c>
      <c r="C181" s="140" t="s">
        <v>297</v>
      </c>
      <c r="D181" s="49">
        <v>70</v>
      </c>
      <c r="E181" s="68">
        <v>70</v>
      </c>
      <c r="F181" s="67">
        <v>12.4</v>
      </c>
      <c r="G181" s="134">
        <f t="shared" si="6"/>
        <v>17.714285714285715</v>
      </c>
    </row>
    <row r="182" spans="1:7" s="42" customFormat="1" ht="15" hidden="1">
      <c r="A182" s="140"/>
      <c r="B182" s="213">
        <v>5272</v>
      </c>
      <c r="C182" s="140" t="s">
        <v>298</v>
      </c>
      <c r="D182" s="49"/>
      <c r="E182" s="68"/>
      <c r="F182" s="67">
        <v>0</v>
      </c>
      <c r="G182" s="134" t="e">
        <f t="shared" si="6"/>
        <v>#DIV/0!</v>
      </c>
    </row>
    <row r="183" spans="1:7" s="42" customFormat="1" ht="15">
      <c r="A183" s="140"/>
      <c r="B183" s="213">
        <v>6171</v>
      </c>
      <c r="C183" s="140" t="s">
        <v>299</v>
      </c>
      <c r="D183" s="49">
        <v>10</v>
      </c>
      <c r="E183" s="68">
        <v>10</v>
      </c>
      <c r="F183" s="67">
        <v>1.3</v>
      </c>
      <c r="G183" s="134">
        <f t="shared" si="6"/>
        <v>13</v>
      </c>
    </row>
    <row r="184" spans="1:7" s="42" customFormat="1" ht="15.75" thickBot="1">
      <c r="A184" s="255"/>
      <c r="B184" s="256"/>
      <c r="C184" s="255"/>
      <c r="D184" s="239"/>
      <c r="E184" s="240"/>
      <c r="F184" s="244"/>
      <c r="G184" s="239"/>
    </row>
    <row r="185" spans="1:7" s="42" customFormat="1" ht="18.75" customHeight="1" thickTop="1" thickBot="1">
      <c r="A185" s="257"/>
      <c r="B185" s="258"/>
      <c r="C185" s="259" t="s">
        <v>300</v>
      </c>
      <c r="D185" s="233">
        <f>SUM(D168:D184)</f>
        <v>792</v>
      </c>
      <c r="E185" s="234">
        <f>SUM(E169:E184)</f>
        <v>956.3</v>
      </c>
      <c r="F185" s="235">
        <f t="shared" ref="F185" si="7">SUM(F168:F184)</f>
        <v>669.4</v>
      </c>
      <c r="G185" s="233">
        <f>(F185/E185)*100</f>
        <v>69.998954303042979</v>
      </c>
    </row>
    <row r="186" spans="1:7" s="42" customFormat="1" ht="12.75" customHeight="1">
      <c r="A186" s="46"/>
      <c r="B186" s="48"/>
      <c r="C186" s="199"/>
      <c r="D186" s="200"/>
      <c r="E186" s="200"/>
      <c r="F186" s="200"/>
      <c r="G186" s="200"/>
    </row>
    <row r="187" spans="1:7" s="42" customFormat="1" ht="12.75" hidden="1" customHeight="1">
      <c r="A187" s="46"/>
      <c r="B187" s="48"/>
      <c r="C187" s="199"/>
      <c r="D187" s="200"/>
      <c r="E187" s="200"/>
      <c r="F187" s="200"/>
      <c r="G187" s="200"/>
    </row>
    <row r="188" spans="1:7" s="42" customFormat="1" ht="12.75" hidden="1" customHeight="1">
      <c r="A188" s="46"/>
      <c r="B188" s="48"/>
      <c r="C188" s="199"/>
      <c r="D188" s="200"/>
      <c r="E188" s="200"/>
      <c r="F188" s="200"/>
      <c r="G188" s="200"/>
    </row>
    <row r="189" spans="1:7" s="42" customFormat="1" ht="12.75" hidden="1" customHeight="1">
      <c r="A189" s="46"/>
      <c r="B189" s="48"/>
      <c r="C189" s="199"/>
      <c r="D189" s="200"/>
      <c r="E189" s="200"/>
      <c r="F189" s="200"/>
      <c r="G189" s="200"/>
    </row>
    <row r="190" spans="1:7" s="42" customFormat="1" ht="12.75" hidden="1" customHeight="1">
      <c r="B190" s="201"/>
    </row>
    <row r="191" spans="1:7" s="42" customFormat="1" ht="12.75" customHeight="1">
      <c r="B191" s="201"/>
    </row>
    <row r="192" spans="1:7" s="42" customFormat="1" ht="12.75" customHeight="1" thickBot="1">
      <c r="B192" s="201"/>
    </row>
    <row r="193" spans="1:82" s="42" customFormat="1" ht="15.75">
      <c r="A193" s="203" t="s">
        <v>57</v>
      </c>
      <c r="B193" s="204" t="s">
        <v>56</v>
      </c>
      <c r="C193" s="203" t="s">
        <v>54</v>
      </c>
      <c r="D193" s="203" t="s">
        <v>53</v>
      </c>
      <c r="E193" s="203" t="s">
        <v>53</v>
      </c>
      <c r="F193" s="93" t="s">
        <v>7</v>
      </c>
      <c r="G193" s="203" t="s">
        <v>199</v>
      </c>
    </row>
    <row r="194" spans="1:82" s="42" customFormat="1" ht="15.75" customHeight="1" thickBot="1">
      <c r="A194" s="205"/>
      <c r="B194" s="206"/>
      <c r="C194" s="207"/>
      <c r="D194" s="208" t="s">
        <v>51</v>
      </c>
      <c r="E194" s="208" t="s">
        <v>50</v>
      </c>
      <c r="F194" s="90" t="s">
        <v>331</v>
      </c>
      <c r="G194" s="208" t="s">
        <v>200</v>
      </c>
    </row>
    <row r="195" spans="1:82" s="42" customFormat="1" ht="16.5" thickTop="1">
      <c r="A195" s="209">
        <v>80</v>
      </c>
      <c r="B195" s="209"/>
      <c r="C195" s="216" t="s">
        <v>114</v>
      </c>
      <c r="D195" s="136"/>
      <c r="E195" s="135"/>
      <c r="F195" s="130"/>
      <c r="G195" s="136"/>
    </row>
    <row r="196" spans="1:82" s="42" customFormat="1" ht="15.75">
      <c r="A196" s="145"/>
      <c r="B196" s="238"/>
      <c r="C196" s="145"/>
      <c r="D196" s="134"/>
      <c r="E196" s="133"/>
      <c r="F196" s="212"/>
      <c r="G196" s="134"/>
    </row>
    <row r="197" spans="1:82" s="42" customFormat="1" ht="15">
      <c r="A197" s="140"/>
      <c r="B197" s="217">
        <v>2219</v>
      </c>
      <c r="C197" s="140" t="s">
        <v>301</v>
      </c>
      <c r="D197" s="132">
        <v>400</v>
      </c>
      <c r="E197" s="68">
        <v>429.9</v>
      </c>
      <c r="F197" s="67">
        <v>295.89999999999998</v>
      </c>
      <c r="G197" s="134">
        <f t="shared" ref="G197:G205" si="8">(F197/E197)*100</f>
        <v>68.829960455919974</v>
      </c>
    </row>
    <row r="198" spans="1:82" s="46" customFormat="1" ht="15">
      <c r="A198" s="140"/>
      <c r="B198" s="217">
        <v>2229</v>
      </c>
      <c r="C198" s="140" t="s">
        <v>302</v>
      </c>
      <c r="D198" s="132">
        <v>0</v>
      </c>
      <c r="E198" s="68">
        <v>146</v>
      </c>
      <c r="F198" s="67">
        <v>145</v>
      </c>
      <c r="G198" s="134">
        <f t="shared" si="8"/>
        <v>99.315068493150676</v>
      </c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</row>
    <row r="199" spans="1:82" s="46" customFormat="1" ht="15">
      <c r="A199" s="140"/>
      <c r="B199" s="217">
        <v>2292</v>
      </c>
      <c r="C199" s="140" t="s">
        <v>435</v>
      </c>
      <c r="D199" s="49">
        <v>23873</v>
      </c>
      <c r="E199" s="68">
        <v>23797</v>
      </c>
      <c r="F199" s="67">
        <v>22109.4</v>
      </c>
      <c r="G199" s="134">
        <f t="shared" si="8"/>
        <v>92.908349791990602</v>
      </c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</row>
    <row r="200" spans="1:82" s="46" customFormat="1" ht="15" hidden="1">
      <c r="A200" s="140"/>
      <c r="B200" s="217">
        <v>2299</v>
      </c>
      <c r="C200" s="140" t="s">
        <v>302</v>
      </c>
      <c r="D200" s="49"/>
      <c r="E200" s="68"/>
      <c r="F200" s="67">
        <v>0</v>
      </c>
      <c r="G200" s="134" t="e">
        <f t="shared" si="8"/>
        <v>#DIV/0!</v>
      </c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</row>
    <row r="201" spans="1:82" s="46" customFormat="1" ht="15">
      <c r="A201" s="248"/>
      <c r="B201" s="260">
        <v>2299</v>
      </c>
      <c r="C201" s="248" t="s">
        <v>302</v>
      </c>
      <c r="D201" s="134">
        <v>0</v>
      </c>
      <c r="E201" s="133">
        <v>25</v>
      </c>
      <c r="F201" s="67">
        <v>25</v>
      </c>
      <c r="G201" s="134">
        <f t="shared" si="8"/>
        <v>100</v>
      </c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</row>
    <row r="202" spans="1:82" s="46" customFormat="1" ht="15">
      <c r="A202" s="248"/>
      <c r="B202" s="260">
        <v>3399</v>
      </c>
      <c r="C202" s="248" t="s">
        <v>303</v>
      </c>
      <c r="D202" s="134">
        <v>150</v>
      </c>
      <c r="E202" s="133">
        <v>150</v>
      </c>
      <c r="F202" s="67">
        <v>143.9</v>
      </c>
      <c r="G202" s="134">
        <f t="shared" si="8"/>
        <v>95.933333333333337</v>
      </c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</row>
    <row r="203" spans="1:82" s="46" customFormat="1" ht="15">
      <c r="A203" s="248"/>
      <c r="B203" s="260">
        <v>6171</v>
      </c>
      <c r="C203" s="248" t="s">
        <v>436</v>
      </c>
      <c r="D203" s="134">
        <v>0</v>
      </c>
      <c r="E203" s="133">
        <v>2</v>
      </c>
      <c r="F203" s="67">
        <v>2</v>
      </c>
      <c r="G203" s="134">
        <f t="shared" si="8"/>
        <v>100</v>
      </c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</row>
    <row r="204" spans="1:82" s="46" customFormat="1" ht="15" hidden="1">
      <c r="A204" s="248"/>
      <c r="B204" s="260">
        <v>6402</v>
      </c>
      <c r="C204" s="248" t="s">
        <v>304</v>
      </c>
      <c r="D204" s="134"/>
      <c r="E204" s="133"/>
      <c r="F204" s="67">
        <v>0</v>
      </c>
      <c r="G204" s="134" t="e">
        <f t="shared" si="8"/>
        <v>#DIV/0!</v>
      </c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</row>
    <row r="205" spans="1:82" s="46" customFormat="1" ht="15" hidden="1">
      <c r="A205" s="248"/>
      <c r="B205" s="260">
        <v>6409</v>
      </c>
      <c r="C205" s="248" t="s">
        <v>305</v>
      </c>
      <c r="D205" s="134">
        <v>0</v>
      </c>
      <c r="E205" s="133"/>
      <c r="F205" s="212"/>
      <c r="G205" s="134" t="e">
        <f t="shared" si="8"/>
        <v>#DIV/0!</v>
      </c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</row>
    <row r="206" spans="1:82" s="46" customFormat="1" ht="15.75" thickBot="1">
      <c r="A206" s="243"/>
      <c r="B206" s="242"/>
      <c r="C206" s="243"/>
      <c r="D206" s="261"/>
      <c r="E206" s="262"/>
      <c r="F206" s="263"/>
      <c r="G206" s="261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</row>
    <row r="207" spans="1:82" s="46" customFormat="1" ht="18.75" customHeight="1" thickTop="1" thickBot="1">
      <c r="A207" s="257"/>
      <c r="B207" s="264"/>
      <c r="C207" s="259" t="s">
        <v>306</v>
      </c>
      <c r="D207" s="233">
        <f t="shared" ref="D207:F207" si="9">SUM(D197:D205)</f>
        <v>24423</v>
      </c>
      <c r="E207" s="234">
        <f t="shared" si="9"/>
        <v>24549.9</v>
      </c>
      <c r="F207" s="235">
        <f t="shared" si="9"/>
        <v>22721.200000000004</v>
      </c>
      <c r="G207" s="233">
        <f>(F207/E207)*100</f>
        <v>92.551089821139811</v>
      </c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</row>
    <row r="208" spans="1:82" s="46" customFormat="1" ht="15.75" customHeight="1">
      <c r="B208" s="48"/>
      <c r="C208" s="199"/>
      <c r="D208" s="200"/>
      <c r="E208" s="200"/>
      <c r="F208" s="200"/>
      <c r="G208" s="200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</row>
    <row r="209" spans="1:82" s="46" customFormat="1" ht="12.75" hidden="1" customHeight="1">
      <c r="B209" s="48"/>
      <c r="C209" s="199"/>
      <c r="D209" s="200"/>
      <c r="E209" s="200"/>
      <c r="F209" s="200"/>
      <c r="G209" s="200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</row>
    <row r="210" spans="1:82" s="46" customFormat="1" ht="12.75" hidden="1" customHeight="1">
      <c r="B210" s="48"/>
      <c r="C210" s="199"/>
      <c r="D210" s="200"/>
      <c r="E210" s="200"/>
      <c r="F210" s="200"/>
      <c r="G210" s="200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</row>
    <row r="211" spans="1:82" s="46" customFormat="1" ht="12.75" hidden="1" customHeight="1">
      <c r="B211" s="48"/>
      <c r="C211" s="199"/>
      <c r="D211" s="200"/>
      <c r="E211" s="200"/>
      <c r="F211" s="200"/>
      <c r="G211" s="200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</row>
    <row r="212" spans="1:82" s="46" customFormat="1" ht="12.75" hidden="1" customHeight="1">
      <c r="B212" s="48"/>
      <c r="C212" s="199"/>
      <c r="D212" s="200"/>
      <c r="E212" s="200"/>
      <c r="F212" s="200"/>
      <c r="G212" s="200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</row>
    <row r="213" spans="1:82" s="46" customFormat="1" ht="12.75" hidden="1" customHeight="1">
      <c r="B213" s="48"/>
      <c r="C213" s="199"/>
      <c r="D213" s="200"/>
      <c r="E213" s="200"/>
      <c r="F213" s="200"/>
      <c r="G213" s="200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</row>
    <row r="214" spans="1:82" s="46" customFormat="1" ht="12.75" hidden="1" customHeight="1">
      <c r="B214" s="48"/>
      <c r="C214" s="199"/>
      <c r="D214" s="200"/>
      <c r="E214" s="200"/>
      <c r="F214" s="200"/>
      <c r="G214" s="200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</row>
    <row r="215" spans="1:82" s="46" customFormat="1" ht="12.75" hidden="1" customHeight="1">
      <c r="B215" s="48"/>
      <c r="C215" s="199"/>
      <c r="D215" s="200"/>
      <c r="E215" s="200"/>
      <c r="F215" s="200"/>
      <c r="G215" s="200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</row>
    <row r="216" spans="1:82" s="46" customFormat="1" ht="15.75" customHeight="1">
      <c r="B216" s="48"/>
      <c r="C216" s="199"/>
      <c r="D216" s="200"/>
      <c r="E216" s="190"/>
      <c r="F216" s="190"/>
      <c r="G216" s="190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</row>
    <row r="217" spans="1:82" s="46" customFormat="1" ht="1.1499999999999999" customHeight="1" thickBot="1">
      <c r="B217" s="48"/>
      <c r="C217" s="199"/>
      <c r="D217" s="200"/>
      <c r="E217" s="200"/>
      <c r="F217" s="200"/>
      <c r="G217" s="200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</row>
    <row r="218" spans="1:82" s="46" customFormat="1" ht="15.6" hidden="1" customHeight="1" thickBot="1">
      <c r="B218" s="48"/>
      <c r="C218" s="199"/>
      <c r="D218" s="200"/>
      <c r="E218" s="197"/>
      <c r="F218" s="197"/>
      <c r="G218" s="197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</row>
    <row r="219" spans="1:82" s="46" customFormat="1" ht="15.75" customHeight="1">
      <c r="A219" s="203" t="s">
        <v>57</v>
      </c>
      <c r="B219" s="204" t="s">
        <v>56</v>
      </c>
      <c r="C219" s="203" t="s">
        <v>54</v>
      </c>
      <c r="D219" s="203" t="s">
        <v>53</v>
      </c>
      <c r="E219" s="203" t="s">
        <v>53</v>
      </c>
      <c r="F219" s="93" t="s">
        <v>7</v>
      </c>
      <c r="G219" s="203" t="s">
        <v>199</v>
      </c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</row>
    <row r="220" spans="1:82" s="42" customFormat="1" ht="15.75" customHeight="1" thickBot="1">
      <c r="A220" s="205"/>
      <c r="B220" s="206"/>
      <c r="C220" s="207"/>
      <c r="D220" s="208" t="s">
        <v>51</v>
      </c>
      <c r="E220" s="208" t="s">
        <v>50</v>
      </c>
      <c r="F220" s="90" t="s">
        <v>331</v>
      </c>
      <c r="G220" s="208" t="s">
        <v>200</v>
      </c>
    </row>
    <row r="221" spans="1:82" s="42" customFormat="1" ht="16.5" thickTop="1">
      <c r="A221" s="209">
        <v>90</v>
      </c>
      <c r="B221" s="209"/>
      <c r="C221" s="216" t="s">
        <v>107</v>
      </c>
      <c r="D221" s="136"/>
      <c r="E221" s="135"/>
      <c r="F221" s="130"/>
      <c r="G221" s="136"/>
    </row>
    <row r="222" spans="1:82" s="42" customFormat="1" ht="15.75">
      <c r="A222" s="145"/>
      <c r="B222" s="238"/>
      <c r="C222" s="145"/>
      <c r="D222" s="134"/>
      <c r="E222" s="133"/>
      <c r="F222" s="212"/>
      <c r="G222" s="134"/>
    </row>
    <row r="223" spans="1:82" s="42" customFormat="1" ht="15">
      <c r="A223" s="140"/>
      <c r="B223" s="217">
        <v>2219</v>
      </c>
      <c r="C223" s="140" t="s">
        <v>205</v>
      </c>
      <c r="D223" s="134">
        <v>2574</v>
      </c>
      <c r="E223" s="133">
        <v>2485</v>
      </c>
      <c r="F223" s="212">
        <v>2219.6999999999998</v>
      </c>
      <c r="G223" s="134">
        <f>(F223/E223)*100</f>
        <v>89.323943661971825</v>
      </c>
    </row>
    <row r="224" spans="1:82" s="42" customFormat="1" ht="15">
      <c r="A224" s="140"/>
      <c r="B224" s="217">
        <v>3421</v>
      </c>
      <c r="C224" s="140" t="s">
        <v>461</v>
      </c>
      <c r="D224" s="134">
        <v>0</v>
      </c>
      <c r="E224" s="133">
        <v>646</v>
      </c>
      <c r="F224" s="212">
        <v>521.1</v>
      </c>
      <c r="G224" s="134">
        <f>(F224/E224)*100</f>
        <v>80.6656346749226</v>
      </c>
    </row>
    <row r="225" spans="1:82" s="42" customFormat="1" ht="15">
      <c r="A225" s="140"/>
      <c r="B225" s="217">
        <v>4349</v>
      </c>
      <c r="C225" s="140" t="s">
        <v>437</v>
      </c>
      <c r="D225" s="134">
        <v>2092</v>
      </c>
      <c r="E225" s="133">
        <v>2317.9</v>
      </c>
      <c r="F225" s="212">
        <v>2019.8</v>
      </c>
      <c r="G225" s="134">
        <f>(F225/E225)*100</f>
        <v>87.139220846455828</v>
      </c>
    </row>
    <row r="226" spans="1:82" s="42" customFormat="1" ht="15">
      <c r="A226" s="140"/>
      <c r="B226" s="217">
        <v>5311</v>
      </c>
      <c r="C226" s="140" t="s">
        <v>307</v>
      </c>
      <c r="D226" s="134">
        <v>23645</v>
      </c>
      <c r="E226" s="133">
        <v>25049</v>
      </c>
      <c r="F226" s="212">
        <v>24330.5</v>
      </c>
      <c r="G226" s="134">
        <f>(F226/E226)*100</f>
        <v>97.13162202083916</v>
      </c>
    </row>
    <row r="227" spans="1:82" s="42" customFormat="1" ht="15.75">
      <c r="A227" s="238"/>
      <c r="B227" s="218">
        <v>6402</v>
      </c>
      <c r="C227" s="219" t="s">
        <v>304</v>
      </c>
      <c r="D227" s="123">
        <v>0</v>
      </c>
      <c r="E227" s="68">
        <v>0.1</v>
      </c>
      <c r="F227" s="212">
        <v>0.1</v>
      </c>
      <c r="G227" s="134">
        <f>(F227/E227)*100</f>
        <v>100</v>
      </c>
    </row>
    <row r="228" spans="1:82" s="42" customFormat="1" ht="16.5" thickBot="1">
      <c r="A228" s="241"/>
      <c r="B228" s="241"/>
      <c r="C228" s="265"/>
      <c r="D228" s="266"/>
      <c r="E228" s="267"/>
      <c r="F228" s="268"/>
      <c r="G228" s="266"/>
    </row>
    <row r="229" spans="1:82" s="42" customFormat="1" ht="18.75" customHeight="1" thickTop="1" thickBot="1">
      <c r="A229" s="257"/>
      <c r="B229" s="264"/>
      <c r="C229" s="259" t="s">
        <v>308</v>
      </c>
      <c r="D229" s="233">
        <f t="shared" ref="D229:F229" si="10">SUM(D221:D228)</f>
        <v>28311</v>
      </c>
      <c r="E229" s="234">
        <f t="shared" si="10"/>
        <v>30498</v>
      </c>
      <c r="F229" s="235">
        <f t="shared" si="10"/>
        <v>29091.199999999997</v>
      </c>
      <c r="G229" s="233">
        <f>(F229/E229)*100</f>
        <v>95.387238507443101</v>
      </c>
    </row>
    <row r="230" spans="1:82" s="42" customFormat="1" ht="15.75" customHeight="1">
      <c r="A230" s="46"/>
      <c r="B230" s="48"/>
      <c r="C230" s="199"/>
      <c r="D230" s="200"/>
      <c r="E230" s="200"/>
      <c r="F230" s="200"/>
      <c r="G230" s="200"/>
    </row>
    <row r="231" spans="1:82" s="42" customFormat="1" ht="7.9" customHeight="1" thickBot="1">
      <c r="A231" s="46"/>
      <c r="B231" s="48"/>
      <c r="C231" s="199"/>
      <c r="D231" s="200"/>
      <c r="E231" s="200"/>
      <c r="F231" s="200"/>
      <c r="G231" s="200"/>
    </row>
    <row r="232" spans="1:82" s="46" customFormat="1" ht="15.75" customHeight="1">
      <c r="A232" s="203" t="s">
        <v>57</v>
      </c>
      <c r="B232" s="204" t="s">
        <v>56</v>
      </c>
      <c r="C232" s="203" t="s">
        <v>54</v>
      </c>
      <c r="D232" s="203" t="s">
        <v>53</v>
      </c>
      <c r="E232" s="203" t="s">
        <v>53</v>
      </c>
      <c r="F232" s="93" t="s">
        <v>7</v>
      </c>
      <c r="G232" s="203" t="s">
        <v>199</v>
      </c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</row>
    <row r="233" spans="1:82" s="42" customFormat="1" ht="15.75" customHeight="1" thickBot="1">
      <c r="A233" s="205"/>
      <c r="B233" s="206"/>
      <c r="C233" s="207"/>
      <c r="D233" s="208" t="s">
        <v>51</v>
      </c>
      <c r="E233" s="208" t="s">
        <v>50</v>
      </c>
      <c r="F233" s="90" t="s">
        <v>331</v>
      </c>
      <c r="G233" s="208" t="s">
        <v>200</v>
      </c>
    </row>
    <row r="234" spans="1:82" s="42" customFormat="1" ht="16.5" thickTop="1">
      <c r="A234" s="209">
        <v>100</v>
      </c>
      <c r="B234" s="209"/>
      <c r="C234" s="145" t="s">
        <v>99</v>
      </c>
      <c r="D234" s="136"/>
      <c r="E234" s="135"/>
      <c r="F234" s="130"/>
      <c r="G234" s="136"/>
    </row>
    <row r="235" spans="1:82" s="42" customFormat="1" ht="15.75">
      <c r="A235" s="145"/>
      <c r="B235" s="238"/>
      <c r="C235" s="145"/>
      <c r="D235" s="134"/>
      <c r="E235" s="133"/>
      <c r="F235" s="212"/>
      <c r="G235" s="134"/>
    </row>
    <row r="236" spans="1:82" s="42" customFormat="1" ht="15.75">
      <c r="A236" s="145"/>
      <c r="B236" s="238"/>
      <c r="C236" s="145"/>
      <c r="D236" s="134"/>
      <c r="E236" s="133"/>
      <c r="F236" s="212"/>
      <c r="G236" s="134"/>
    </row>
    <row r="237" spans="1:82" s="42" customFormat="1" ht="15.75">
      <c r="A237" s="238"/>
      <c r="B237" s="218">
        <v>2169</v>
      </c>
      <c r="C237" s="219" t="s">
        <v>309</v>
      </c>
      <c r="D237" s="123">
        <v>300</v>
      </c>
      <c r="E237" s="68">
        <v>300</v>
      </c>
      <c r="F237" s="67">
        <v>23</v>
      </c>
      <c r="G237" s="134">
        <f>(F237/E237)*100</f>
        <v>7.6666666666666661</v>
      </c>
    </row>
    <row r="238" spans="1:82" s="42" customFormat="1" ht="15.75" hidden="1">
      <c r="A238" s="238"/>
      <c r="B238" s="218">
        <v>6171</v>
      </c>
      <c r="C238" s="219" t="s">
        <v>310</v>
      </c>
      <c r="D238" s="123"/>
      <c r="E238" s="68"/>
      <c r="F238" s="67">
        <v>0</v>
      </c>
      <c r="G238" s="134" t="e">
        <f>(F238/E238)*100</f>
        <v>#DIV/0!</v>
      </c>
    </row>
    <row r="239" spans="1:82" s="42" customFormat="1" ht="16.5" thickBot="1">
      <c r="A239" s="241"/>
      <c r="B239" s="269"/>
      <c r="C239" s="270"/>
      <c r="D239" s="271"/>
      <c r="E239" s="119"/>
      <c r="F239" s="118"/>
      <c r="G239" s="134"/>
    </row>
    <row r="240" spans="1:82" s="42" customFormat="1" ht="18.75" customHeight="1" thickTop="1" thickBot="1">
      <c r="A240" s="257"/>
      <c r="B240" s="264"/>
      <c r="C240" s="259" t="s">
        <v>311</v>
      </c>
      <c r="D240" s="233">
        <f t="shared" ref="D240:F240" si="11">SUM(D234:D239)</f>
        <v>300</v>
      </c>
      <c r="E240" s="234">
        <f t="shared" si="11"/>
        <v>300</v>
      </c>
      <c r="F240" s="235">
        <f t="shared" si="11"/>
        <v>23</v>
      </c>
      <c r="G240" s="233">
        <f>(F240/E240)*100</f>
        <v>7.6666666666666661</v>
      </c>
    </row>
    <row r="241" spans="1:7" s="42" customFormat="1" ht="15.75" customHeight="1">
      <c r="A241" s="46"/>
      <c r="B241" s="48"/>
      <c r="C241" s="199"/>
      <c r="D241" s="200"/>
      <c r="E241" s="200"/>
      <c r="F241" s="200"/>
      <c r="G241" s="200"/>
    </row>
    <row r="242" spans="1:7" s="42" customFormat="1" ht="15.75" customHeight="1">
      <c r="A242" s="46"/>
      <c r="B242" s="48"/>
      <c r="C242" s="199"/>
      <c r="D242" s="200"/>
      <c r="E242" s="200"/>
      <c r="F242" s="200"/>
      <c r="G242" s="200"/>
    </row>
    <row r="243" spans="1:7" s="42" customFormat="1" ht="15.75" customHeight="1" thickBot="1">
      <c r="B243" s="201"/>
    </row>
    <row r="244" spans="1:7" s="42" customFormat="1" ht="15.75">
      <c r="A244" s="203" t="s">
        <v>57</v>
      </c>
      <c r="B244" s="204" t="s">
        <v>56</v>
      </c>
      <c r="C244" s="203" t="s">
        <v>54</v>
      </c>
      <c r="D244" s="203" t="s">
        <v>53</v>
      </c>
      <c r="E244" s="203" t="s">
        <v>53</v>
      </c>
      <c r="F244" s="93" t="s">
        <v>7</v>
      </c>
      <c r="G244" s="203" t="s">
        <v>199</v>
      </c>
    </row>
    <row r="245" spans="1:7" s="42" customFormat="1" ht="15.75" customHeight="1" thickBot="1">
      <c r="A245" s="205"/>
      <c r="B245" s="206"/>
      <c r="C245" s="207"/>
      <c r="D245" s="208" t="s">
        <v>51</v>
      </c>
      <c r="E245" s="208" t="s">
        <v>50</v>
      </c>
      <c r="F245" s="90" t="s">
        <v>331</v>
      </c>
      <c r="G245" s="208" t="s">
        <v>200</v>
      </c>
    </row>
    <row r="246" spans="1:7" s="42" customFormat="1" ht="16.5" thickTop="1">
      <c r="A246" s="209">
        <v>110</v>
      </c>
      <c r="B246" s="209"/>
      <c r="C246" s="216" t="s">
        <v>95</v>
      </c>
      <c r="D246" s="136"/>
      <c r="E246" s="135"/>
      <c r="F246" s="130"/>
      <c r="G246" s="136"/>
    </row>
    <row r="247" spans="1:7" s="42" customFormat="1" ht="15" customHeight="1">
      <c r="A247" s="145"/>
      <c r="B247" s="238"/>
      <c r="C247" s="145"/>
      <c r="D247" s="134"/>
      <c r="E247" s="133"/>
      <c r="F247" s="212"/>
      <c r="G247" s="134"/>
    </row>
    <row r="248" spans="1:7" s="42" customFormat="1" ht="15" customHeight="1">
      <c r="A248" s="140"/>
      <c r="B248" s="217">
        <v>6171</v>
      </c>
      <c r="C248" s="140" t="s">
        <v>438</v>
      </c>
      <c r="D248" s="134">
        <v>5</v>
      </c>
      <c r="E248" s="133">
        <v>5</v>
      </c>
      <c r="F248" s="212">
        <v>0</v>
      </c>
      <c r="G248" s="134">
        <f t="shared" ref="G248:G253" si="12">(F248/E248)*100</f>
        <v>0</v>
      </c>
    </row>
    <row r="249" spans="1:7" s="42" customFormat="1" ht="15">
      <c r="A249" s="140"/>
      <c r="B249" s="217">
        <v>6310</v>
      </c>
      <c r="C249" s="140" t="s">
        <v>312</v>
      </c>
      <c r="D249" s="134">
        <v>760</v>
      </c>
      <c r="E249" s="133">
        <v>906.1</v>
      </c>
      <c r="F249" s="212">
        <v>885.2</v>
      </c>
      <c r="G249" s="134">
        <f t="shared" si="12"/>
        <v>97.693411323253514</v>
      </c>
    </row>
    <row r="250" spans="1:7" s="42" customFormat="1" ht="15">
      <c r="A250" s="140"/>
      <c r="B250" s="217">
        <v>6399</v>
      </c>
      <c r="C250" s="140" t="s">
        <v>313</v>
      </c>
      <c r="D250" s="134">
        <v>12311</v>
      </c>
      <c r="E250" s="133">
        <v>15119.4</v>
      </c>
      <c r="F250" s="212">
        <v>13654.8</v>
      </c>
      <c r="G250" s="134">
        <f t="shared" si="12"/>
        <v>90.313107663002498</v>
      </c>
    </row>
    <row r="251" spans="1:7" s="42" customFormat="1" ht="18" hidden="1" customHeight="1">
      <c r="A251" s="140"/>
      <c r="B251" s="217">
        <v>6402</v>
      </c>
      <c r="C251" s="140" t="s">
        <v>314</v>
      </c>
      <c r="D251" s="134"/>
      <c r="E251" s="133"/>
      <c r="F251" s="212"/>
      <c r="G251" s="134" t="e">
        <f t="shared" si="12"/>
        <v>#DIV/0!</v>
      </c>
    </row>
    <row r="252" spans="1:7" s="42" customFormat="1" ht="15">
      <c r="A252" s="140"/>
      <c r="B252" s="217">
        <v>6409</v>
      </c>
      <c r="C252" s="140" t="s">
        <v>315</v>
      </c>
      <c r="D252" s="134">
        <v>0</v>
      </c>
      <c r="E252" s="133">
        <v>0</v>
      </c>
      <c r="F252" s="212">
        <v>0</v>
      </c>
      <c r="G252" s="134" t="e">
        <f t="shared" si="12"/>
        <v>#DIV/0!</v>
      </c>
    </row>
    <row r="253" spans="1:7" s="44" customFormat="1" ht="15.75" customHeight="1">
      <c r="A253" s="216"/>
      <c r="B253" s="209">
        <v>6409</v>
      </c>
      <c r="C253" s="216" t="s">
        <v>316</v>
      </c>
      <c r="D253" s="272">
        <v>5000</v>
      </c>
      <c r="E253" s="273">
        <v>10066</v>
      </c>
      <c r="F253" s="130">
        <v>0</v>
      </c>
      <c r="G253" s="134">
        <f t="shared" si="12"/>
        <v>0</v>
      </c>
    </row>
    <row r="254" spans="1:7" s="42" customFormat="1" ht="15.75" thickBot="1">
      <c r="A254" s="243"/>
      <c r="B254" s="242"/>
      <c r="C254" s="243"/>
      <c r="D254" s="274"/>
      <c r="E254" s="275"/>
      <c r="F254" s="276"/>
      <c r="G254" s="274"/>
    </row>
    <row r="255" spans="1:7" s="42" customFormat="1" ht="18.75" customHeight="1" thickTop="1" thickBot="1">
      <c r="A255" s="257"/>
      <c r="B255" s="264"/>
      <c r="C255" s="259" t="s">
        <v>317</v>
      </c>
      <c r="D255" s="277">
        <f t="shared" ref="D255:F255" si="13">SUM(D247:D253)</f>
        <v>18076</v>
      </c>
      <c r="E255" s="278">
        <f t="shared" si="13"/>
        <v>26096.5</v>
      </c>
      <c r="F255" s="279">
        <f t="shared" si="13"/>
        <v>14540</v>
      </c>
      <c r="G255" s="233">
        <f>(F255/E255)*100</f>
        <v>55.716283792845786</v>
      </c>
    </row>
    <row r="256" spans="1:7" s="42" customFormat="1" ht="18.75" customHeight="1">
      <c r="A256" s="46"/>
      <c r="B256" s="48"/>
      <c r="C256" s="199"/>
      <c r="D256" s="200"/>
      <c r="E256" s="200"/>
      <c r="F256" s="200"/>
      <c r="G256" s="200"/>
    </row>
    <row r="257" spans="1:7" s="42" customFormat="1" ht="13.5" hidden="1" customHeight="1">
      <c r="A257" s="46"/>
      <c r="B257" s="48"/>
      <c r="C257" s="199"/>
      <c r="D257" s="200"/>
      <c r="E257" s="200"/>
      <c r="F257" s="200"/>
      <c r="G257" s="200"/>
    </row>
    <row r="258" spans="1:7" s="42" customFormat="1" ht="13.5" hidden="1" customHeight="1">
      <c r="A258" s="46"/>
      <c r="B258" s="48"/>
      <c r="C258" s="199"/>
      <c r="D258" s="200"/>
      <c r="E258" s="200"/>
      <c r="F258" s="200"/>
      <c r="G258" s="200"/>
    </row>
    <row r="259" spans="1:7" s="42" customFormat="1" ht="13.5" hidden="1" customHeight="1">
      <c r="A259" s="46"/>
      <c r="B259" s="48"/>
      <c r="C259" s="199"/>
      <c r="D259" s="200"/>
      <c r="E259" s="200"/>
      <c r="F259" s="200"/>
      <c r="G259" s="200"/>
    </row>
    <row r="260" spans="1:7" s="42" customFormat="1" ht="13.5" hidden="1" customHeight="1">
      <c r="A260" s="46"/>
      <c r="B260" s="48"/>
      <c r="C260" s="199"/>
      <c r="D260" s="200"/>
      <c r="E260" s="200"/>
      <c r="F260" s="200"/>
      <c r="G260" s="200"/>
    </row>
    <row r="261" spans="1:7" s="42" customFormat="1" ht="13.5" hidden="1" customHeight="1">
      <c r="A261" s="46"/>
      <c r="B261" s="48"/>
      <c r="C261" s="199"/>
      <c r="D261" s="200"/>
      <c r="E261" s="200"/>
      <c r="F261" s="200"/>
      <c r="G261" s="200"/>
    </row>
    <row r="262" spans="1:7" s="42" customFormat="1" ht="16.5" customHeight="1">
      <c r="A262" s="46"/>
      <c r="B262" s="48"/>
      <c r="C262" s="199"/>
      <c r="D262" s="200"/>
      <c r="E262" s="200"/>
      <c r="F262" s="200"/>
      <c r="G262" s="200"/>
    </row>
    <row r="263" spans="1:7" s="42" customFormat="1" ht="15.75" customHeight="1" thickBot="1">
      <c r="A263" s="46"/>
      <c r="B263" s="48"/>
      <c r="C263" s="199"/>
      <c r="D263" s="200"/>
      <c r="E263" s="200"/>
      <c r="F263" s="200"/>
      <c r="G263" s="200"/>
    </row>
    <row r="264" spans="1:7" s="42" customFormat="1" ht="15.75">
      <c r="A264" s="203" t="s">
        <v>57</v>
      </c>
      <c r="B264" s="204" t="s">
        <v>56</v>
      </c>
      <c r="C264" s="203" t="s">
        <v>54</v>
      </c>
      <c r="D264" s="203" t="s">
        <v>53</v>
      </c>
      <c r="E264" s="203" t="s">
        <v>53</v>
      </c>
      <c r="F264" s="93" t="s">
        <v>7</v>
      </c>
      <c r="G264" s="203" t="s">
        <v>199</v>
      </c>
    </row>
    <row r="265" spans="1:7" s="42" customFormat="1" ht="15.75" customHeight="1" thickBot="1">
      <c r="A265" s="205"/>
      <c r="B265" s="206"/>
      <c r="C265" s="207"/>
      <c r="D265" s="208" t="s">
        <v>51</v>
      </c>
      <c r="E265" s="208" t="s">
        <v>50</v>
      </c>
      <c r="F265" s="90" t="s">
        <v>331</v>
      </c>
      <c r="G265" s="208" t="s">
        <v>200</v>
      </c>
    </row>
    <row r="266" spans="1:7" s="42" customFormat="1" ht="16.5" thickTop="1">
      <c r="A266" s="209">
        <v>120</v>
      </c>
      <c r="B266" s="209"/>
      <c r="C266" s="126" t="s">
        <v>76</v>
      </c>
      <c r="D266" s="136"/>
      <c r="E266" s="135"/>
      <c r="F266" s="130"/>
      <c r="G266" s="136"/>
    </row>
    <row r="267" spans="1:7" s="42" customFormat="1" ht="15" customHeight="1">
      <c r="A267" s="145"/>
      <c r="B267" s="238"/>
      <c r="C267" s="126"/>
      <c r="D267" s="134"/>
      <c r="E267" s="133"/>
      <c r="F267" s="212"/>
      <c r="G267" s="134"/>
    </row>
    <row r="268" spans="1:7" s="42" customFormat="1" ht="15" customHeight="1">
      <c r="A268" s="145"/>
      <c r="B268" s="238"/>
      <c r="C268" s="126"/>
      <c r="D268" s="239"/>
      <c r="E268" s="240"/>
      <c r="F268" s="244"/>
      <c r="G268" s="134"/>
    </row>
    <row r="269" spans="1:7" s="42" customFormat="1" ht="15.75">
      <c r="A269" s="145"/>
      <c r="B269" s="217">
        <v>1014</v>
      </c>
      <c r="C269" s="140" t="s">
        <v>439</v>
      </c>
      <c r="D269" s="239">
        <v>120</v>
      </c>
      <c r="E269" s="240">
        <v>175</v>
      </c>
      <c r="F269" s="244">
        <v>165.6</v>
      </c>
      <c r="G269" s="134">
        <f t="shared" ref="G269:G285" si="14">(F269/E269)*100</f>
        <v>94.628571428571433</v>
      </c>
    </row>
    <row r="270" spans="1:7" s="42" customFormat="1" ht="15.75">
      <c r="A270" s="145"/>
      <c r="B270" s="217">
        <v>2310</v>
      </c>
      <c r="C270" s="140" t="s">
        <v>318</v>
      </c>
      <c r="D270" s="239">
        <v>20</v>
      </c>
      <c r="E270" s="240">
        <v>20</v>
      </c>
      <c r="F270" s="244">
        <v>0</v>
      </c>
      <c r="G270" s="134">
        <f t="shared" si="14"/>
        <v>0</v>
      </c>
    </row>
    <row r="271" spans="1:7" s="42" customFormat="1" ht="15">
      <c r="A271" s="140"/>
      <c r="B271" s="217">
        <v>3313</v>
      </c>
      <c r="C271" s="140" t="s">
        <v>440</v>
      </c>
      <c r="D271" s="134">
        <v>95</v>
      </c>
      <c r="E271" s="133">
        <v>95</v>
      </c>
      <c r="F271" s="244">
        <v>72.400000000000006</v>
      </c>
      <c r="G271" s="134">
        <f t="shared" si="14"/>
        <v>76.21052631578948</v>
      </c>
    </row>
    <row r="272" spans="1:7" s="42" customFormat="1" ht="15">
      <c r="A272" s="140"/>
      <c r="B272" s="217">
        <v>3412</v>
      </c>
      <c r="C272" s="140" t="s">
        <v>220</v>
      </c>
      <c r="D272" s="134">
        <v>9</v>
      </c>
      <c r="E272" s="133">
        <v>99.5</v>
      </c>
      <c r="F272" s="244">
        <v>78</v>
      </c>
      <c r="G272" s="134">
        <f t="shared" si="14"/>
        <v>78.391959798994975</v>
      </c>
    </row>
    <row r="273" spans="1:7" s="42" customFormat="1" ht="15">
      <c r="A273" s="140"/>
      <c r="B273" s="217">
        <v>3612</v>
      </c>
      <c r="C273" s="140" t="s">
        <v>319</v>
      </c>
      <c r="D273" s="134">
        <v>8730</v>
      </c>
      <c r="E273" s="133">
        <v>8169.5</v>
      </c>
      <c r="F273" s="244">
        <v>5909.2</v>
      </c>
      <c r="G273" s="134">
        <f t="shared" si="14"/>
        <v>72.332456086663811</v>
      </c>
    </row>
    <row r="274" spans="1:7" s="42" customFormat="1" ht="15">
      <c r="A274" s="140"/>
      <c r="B274" s="217">
        <v>3613</v>
      </c>
      <c r="C274" s="140" t="s">
        <v>320</v>
      </c>
      <c r="D274" s="134">
        <v>7549</v>
      </c>
      <c r="E274" s="133">
        <v>9064.5</v>
      </c>
      <c r="F274" s="244">
        <v>8096.2</v>
      </c>
      <c r="G274" s="134">
        <f t="shared" si="14"/>
        <v>89.317667825031705</v>
      </c>
    </row>
    <row r="275" spans="1:7" s="42" customFormat="1" ht="15">
      <c r="A275" s="140"/>
      <c r="B275" s="217">
        <v>3632</v>
      </c>
      <c r="C275" s="140" t="s">
        <v>225</v>
      </c>
      <c r="D275" s="134">
        <v>1618</v>
      </c>
      <c r="E275" s="133">
        <v>1868.2</v>
      </c>
      <c r="F275" s="244">
        <v>1701.8</v>
      </c>
      <c r="G275" s="134">
        <f t="shared" si="14"/>
        <v>91.093030724761803</v>
      </c>
    </row>
    <row r="276" spans="1:7" s="42" customFormat="1" ht="15">
      <c r="A276" s="140"/>
      <c r="B276" s="217">
        <v>3634</v>
      </c>
      <c r="C276" s="140" t="s">
        <v>321</v>
      </c>
      <c r="D276" s="134">
        <v>1000</v>
      </c>
      <c r="E276" s="133">
        <v>1955.9</v>
      </c>
      <c r="F276" s="244">
        <v>1662.8</v>
      </c>
      <c r="G276" s="134">
        <f t="shared" si="14"/>
        <v>85.014571297101071</v>
      </c>
    </row>
    <row r="277" spans="1:7" s="42" customFormat="1" ht="15">
      <c r="A277" s="140"/>
      <c r="B277" s="217">
        <v>3639</v>
      </c>
      <c r="C277" s="140" t="s">
        <v>322</v>
      </c>
      <c r="D277" s="134">
        <f>14518-11920</f>
        <v>2598</v>
      </c>
      <c r="E277" s="133">
        <v>3722.4</v>
      </c>
      <c r="F277" s="244">
        <v>3093.2</v>
      </c>
      <c r="G277" s="134">
        <f t="shared" si="14"/>
        <v>83.09692671394798</v>
      </c>
    </row>
    <row r="278" spans="1:7" s="42" customFormat="1" ht="15" hidden="1" customHeight="1">
      <c r="A278" s="140"/>
      <c r="B278" s="217">
        <v>3639</v>
      </c>
      <c r="C278" s="140" t="s">
        <v>323</v>
      </c>
      <c r="D278" s="134"/>
      <c r="E278" s="133"/>
      <c r="F278" s="244">
        <v>0</v>
      </c>
      <c r="G278" s="134" t="e">
        <f t="shared" si="14"/>
        <v>#DIV/0!</v>
      </c>
    </row>
    <row r="279" spans="1:7" s="42" customFormat="1" ht="15">
      <c r="A279" s="140"/>
      <c r="B279" s="217">
        <v>3639</v>
      </c>
      <c r="C279" s="140" t="s">
        <v>324</v>
      </c>
      <c r="D279" s="134">
        <v>11920</v>
      </c>
      <c r="E279" s="133">
        <v>10101.6</v>
      </c>
      <c r="F279" s="244">
        <v>4590</v>
      </c>
      <c r="G279" s="134">
        <f t="shared" si="14"/>
        <v>45.438346400570204</v>
      </c>
    </row>
    <row r="280" spans="1:7" s="42" customFormat="1" ht="15">
      <c r="A280" s="140"/>
      <c r="B280" s="217">
        <v>3729</v>
      </c>
      <c r="C280" s="140" t="s">
        <v>325</v>
      </c>
      <c r="D280" s="134">
        <v>1</v>
      </c>
      <c r="E280" s="133">
        <v>1</v>
      </c>
      <c r="F280" s="244">
        <v>0.5</v>
      </c>
      <c r="G280" s="134">
        <f t="shared" si="14"/>
        <v>50</v>
      </c>
    </row>
    <row r="281" spans="1:7" s="42" customFormat="1" ht="15">
      <c r="A281" s="248"/>
      <c r="B281" s="260">
        <v>4349</v>
      </c>
      <c r="C281" s="248" t="s">
        <v>326</v>
      </c>
      <c r="D281" s="239">
        <v>8</v>
      </c>
      <c r="E281" s="240">
        <v>8</v>
      </c>
      <c r="F281" s="244">
        <v>7.3</v>
      </c>
      <c r="G281" s="134">
        <f t="shared" si="14"/>
        <v>91.25</v>
      </c>
    </row>
    <row r="282" spans="1:7" s="42" customFormat="1" ht="15">
      <c r="A282" s="248"/>
      <c r="B282" s="260">
        <v>4374</v>
      </c>
      <c r="C282" s="248" t="s">
        <v>482</v>
      </c>
      <c r="D282" s="239">
        <v>0</v>
      </c>
      <c r="E282" s="240">
        <v>195</v>
      </c>
      <c r="F282" s="244">
        <v>66</v>
      </c>
      <c r="G282" s="134">
        <f t="shared" si="14"/>
        <v>33.846153846153847</v>
      </c>
    </row>
    <row r="283" spans="1:7" s="42" customFormat="1" ht="15">
      <c r="A283" s="248"/>
      <c r="B283" s="260">
        <v>5512</v>
      </c>
      <c r="C283" s="248" t="s">
        <v>422</v>
      </c>
      <c r="D283" s="239">
        <v>466</v>
      </c>
      <c r="E283" s="240">
        <v>569</v>
      </c>
      <c r="F283" s="244">
        <v>457.3</v>
      </c>
      <c r="G283" s="134">
        <f t="shared" si="14"/>
        <v>80.369068541300521</v>
      </c>
    </row>
    <row r="284" spans="1:7" s="42" customFormat="1" ht="15" hidden="1">
      <c r="A284" s="248"/>
      <c r="B284" s="260">
        <v>6409</v>
      </c>
      <c r="C284" s="248" t="s">
        <v>327</v>
      </c>
      <c r="D284" s="239"/>
      <c r="E284" s="240"/>
      <c r="F284" s="244">
        <v>0</v>
      </c>
      <c r="G284" s="134" t="e">
        <f t="shared" si="14"/>
        <v>#DIV/0!</v>
      </c>
    </row>
    <row r="285" spans="1:7" s="42" customFormat="1" ht="15">
      <c r="A285" s="248"/>
      <c r="B285" s="260">
        <v>5599</v>
      </c>
      <c r="C285" s="248" t="s">
        <v>492</v>
      </c>
      <c r="D285" s="239">
        <v>0</v>
      </c>
      <c r="E285" s="240">
        <v>15</v>
      </c>
      <c r="F285" s="244">
        <v>15</v>
      </c>
      <c r="G285" s="134">
        <f t="shared" si="14"/>
        <v>100</v>
      </c>
    </row>
    <row r="286" spans="1:7" s="42" customFormat="1" ht="15" customHeight="1" thickBot="1">
      <c r="A286" s="241"/>
      <c r="B286" s="241"/>
      <c r="C286" s="265"/>
      <c r="D286" s="274"/>
      <c r="E286" s="275"/>
      <c r="F286" s="276"/>
      <c r="G286" s="274"/>
    </row>
    <row r="287" spans="1:7" s="42" customFormat="1" ht="18.75" customHeight="1" thickTop="1" thickBot="1">
      <c r="A287" s="230"/>
      <c r="B287" s="264"/>
      <c r="C287" s="259" t="s">
        <v>328</v>
      </c>
      <c r="D287" s="277">
        <f t="shared" ref="D287" si="15">SUM(D269:D284)</f>
        <v>34134</v>
      </c>
      <c r="E287" s="278">
        <f>SUM(E269:E286)</f>
        <v>36059.600000000006</v>
      </c>
      <c r="F287" s="279">
        <f>SUM(F269:F286)</f>
        <v>25915.3</v>
      </c>
      <c r="G287" s="233">
        <f>(F287/E287)*100</f>
        <v>71.86796303896881</v>
      </c>
    </row>
    <row r="288" spans="1:7" s="42" customFormat="1" ht="15.75" customHeight="1">
      <c r="A288" s="46"/>
      <c r="B288" s="48"/>
      <c r="C288" s="199"/>
      <c r="D288" s="200"/>
      <c r="E288" s="200"/>
      <c r="F288" s="200"/>
      <c r="G288" s="200"/>
    </row>
    <row r="289" spans="1:7" s="42" customFormat="1" ht="15.75" customHeight="1">
      <c r="A289" s="46"/>
      <c r="B289" s="48"/>
      <c r="C289" s="199"/>
      <c r="D289" s="200"/>
      <c r="E289" s="200"/>
      <c r="F289" s="200"/>
      <c r="G289" s="200"/>
    </row>
    <row r="290" spans="1:7" s="42" customFormat="1" ht="15.75" customHeight="1" thickBot="1"/>
    <row r="291" spans="1:7" s="42" customFormat="1" ht="15.75">
      <c r="A291" s="203" t="s">
        <v>57</v>
      </c>
      <c r="B291" s="204" t="s">
        <v>56</v>
      </c>
      <c r="C291" s="203" t="s">
        <v>54</v>
      </c>
      <c r="D291" s="203" t="s">
        <v>53</v>
      </c>
      <c r="E291" s="203" t="s">
        <v>53</v>
      </c>
      <c r="F291" s="93" t="s">
        <v>7</v>
      </c>
      <c r="G291" s="203" t="s">
        <v>199</v>
      </c>
    </row>
    <row r="292" spans="1:7" s="42" customFormat="1" ht="15.75" customHeight="1" thickBot="1">
      <c r="A292" s="205"/>
      <c r="B292" s="206"/>
      <c r="C292" s="207"/>
      <c r="D292" s="208" t="s">
        <v>51</v>
      </c>
      <c r="E292" s="208" t="s">
        <v>50</v>
      </c>
      <c r="F292" s="90" t="s">
        <v>331</v>
      </c>
      <c r="G292" s="208" t="s">
        <v>200</v>
      </c>
    </row>
    <row r="293" spans="1:7" s="42" customFormat="1" ht="38.25" customHeight="1" thickTop="1" thickBot="1">
      <c r="A293" s="259"/>
      <c r="B293" s="280"/>
      <c r="C293" s="281" t="s">
        <v>329</v>
      </c>
      <c r="D293" s="282">
        <f>SUM(D61,D90,D152,D185,D207,D229,D240,D255,D287,)</f>
        <v>572536</v>
      </c>
      <c r="E293" s="283">
        <f>SUM(E61,E90,E152,E185,E207,E229,E240,E255,E287)</f>
        <v>683966.10000000009</v>
      </c>
      <c r="F293" s="284">
        <f t="shared" ref="F293" si="16">SUM(F61,F90,F152,F185,F207,F229,F240,F255,F287,)</f>
        <v>559003.9</v>
      </c>
      <c r="G293" s="285">
        <f>(F293/E293)*100</f>
        <v>81.729767016230767</v>
      </c>
    </row>
    <row r="294" spans="1:7" ht="15">
      <c r="A294" s="51"/>
      <c r="B294" s="51"/>
      <c r="C294" s="51"/>
      <c r="D294" s="51"/>
      <c r="E294" s="51"/>
      <c r="F294" s="51"/>
      <c r="G294" s="51"/>
    </row>
    <row r="295" spans="1:7" ht="15" customHeight="1">
      <c r="A295" s="51"/>
      <c r="B295" s="51"/>
      <c r="C295" s="51"/>
      <c r="D295" s="51"/>
      <c r="E295" s="51"/>
      <c r="F295" s="51"/>
      <c r="G295" s="51"/>
    </row>
    <row r="296" spans="1:7" ht="15" customHeight="1">
      <c r="A296" s="51"/>
      <c r="B296" s="51"/>
      <c r="C296" s="51"/>
      <c r="D296" s="51"/>
      <c r="E296" s="51"/>
      <c r="F296" s="51"/>
      <c r="G296" s="51"/>
    </row>
    <row r="297" spans="1:7" ht="15" customHeight="1">
      <c r="A297" s="51"/>
      <c r="B297" s="51"/>
      <c r="C297" s="50"/>
      <c r="D297" s="51"/>
      <c r="E297" s="51"/>
      <c r="F297" s="51"/>
      <c r="G297" s="51"/>
    </row>
    <row r="298" spans="1:7" ht="15">
      <c r="A298" s="51"/>
      <c r="B298" s="51"/>
      <c r="C298" s="51"/>
      <c r="D298" s="51"/>
      <c r="E298" s="51"/>
      <c r="F298" s="51"/>
      <c r="G298" s="51"/>
    </row>
    <row r="299" spans="1:7" ht="15">
      <c r="A299" s="51"/>
      <c r="B299" s="51"/>
      <c r="C299" s="51"/>
      <c r="D299" s="51"/>
      <c r="E299" s="51"/>
      <c r="F299" s="51"/>
      <c r="G299" s="51"/>
    </row>
    <row r="300" spans="1:7" ht="15">
      <c r="A300" s="51"/>
      <c r="B300" s="51"/>
      <c r="C300" s="50"/>
      <c r="D300" s="51"/>
      <c r="E300" s="51"/>
      <c r="F300" s="51"/>
      <c r="G300" s="51"/>
    </row>
    <row r="301" spans="1:7" ht="15">
      <c r="A301" s="51"/>
      <c r="B301" s="51"/>
      <c r="C301" s="51"/>
      <c r="D301" s="51"/>
      <c r="E301" s="51"/>
      <c r="F301" s="51"/>
      <c r="G301" s="51"/>
    </row>
    <row r="302" spans="1:7" ht="15">
      <c r="A302" s="51"/>
      <c r="B302" s="51"/>
      <c r="C302" s="51"/>
      <c r="D302" s="51"/>
      <c r="E302" s="51"/>
      <c r="F302" s="51"/>
      <c r="G302" s="51"/>
    </row>
    <row r="303" spans="1:7" ht="15">
      <c r="A303" s="51"/>
      <c r="B303" s="51"/>
      <c r="C303" s="51"/>
      <c r="D303" s="51"/>
      <c r="E303" s="51"/>
      <c r="F303" s="51"/>
      <c r="G303" s="51"/>
    </row>
    <row r="304" spans="1:7" ht="15">
      <c r="A304" s="51"/>
      <c r="B304" s="51"/>
      <c r="C304" s="51"/>
      <c r="D304" s="51"/>
      <c r="E304" s="51"/>
      <c r="F304" s="51"/>
      <c r="G304" s="51"/>
    </row>
    <row r="305" spans="1:7" ht="15">
      <c r="A305" s="51"/>
      <c r="B305" s="51"/>
      <c r="C305" s="51"/>
      <c r="D305" s="51"/>
      <c r="E305" s="51"/>
      <c r="F305" s="51"/>
      <c r="G305" s="51"/>
    </row>
    <row r="306" spans="1:7" ht="15">
      <c r="A306" s="51"/>
      <c r="B306" s="51"/>
      <c r="C306" s="51"/>
      <c r="D306" s="51"/>
      <c r="E306" s="51"/>
      <c r="F306" s="51"/>
      <c r="G306" s="51"/>
    </row>
    <row r="307" spans="1:7" ht="15">
      <c r="A307" s="51"/>
      <c r="B307" s="51"/>
      <c r="C307" s="51"/>
      <c r="D307" s="51"/>
      <c r="E307" s="51"/>
      <c r="F307" s="51"/>
      <c r="G307" s="51"/>
    </row>
    <row r="308" spans="1:7" ht="15">
      <c r="A308" s="51"/>
      <c r="B308" s="51"/>
      <c r="C308" s="51"/>
      <c r="D308" s="51"/>
      <c r="E308" s="51"/>
      <c r="F308" s="51"/>
      <c r="G308" s="51"/>
    </row>
    <row r="309" spans="1:7" ht="15">
      <c r="A309" s="51"/>
      <c r="B309" s="51"/>
      <c r="C309" s="51"/>
      <c r="D309" s="51"/>
      <c r="E309" s="51"/>
      <c r="F309" s="51"/>
      <c r="G309" s="51"/>
    </row>
    <row r="310" spans="1:7" ht="15">
      <c r="A310" s="51"/>
      <c r="B310" s="51"/>
      <c r="C310" s="51"/>
      <c r="D310" s="51"/>
      <c r="E310" s="51"/>
      <c r="F310" s="51"/>
      <c r="G310" s="51"/>
    </row>
    <row r="311" spans="1:7" ht="15">
      <c r="A311" s="51"/>
      <c r="B311" s="51"/>
      <c r="C311" s="51"/>
      <c r="D311" s="51"/>
      <c r="E311" s="51"/>
      <c r="F311" s="51"/>
      <c r="G311" s="51"/>
    </row>
    <row r="312" spans="1:7" ht="15">
      <c r="A312" s="51"/>
      <c r="B312" s="51"/>
      <c r="C312" s="51"/>
      <c r="D312" s="51"/>
      <c r="E312" s="51"/>
      <c r="F312" s="51"/>
      <c r="G312" s="51"/>
    </row>
    <row r="313" spans="1:7" ht="15">
      <c r="A313" s="51"/>
      <c r="B313" s="51"/>
      <c r="C313" s="51"/>
      <c r="D313" s="51"/>
      <c r="E313" s="51"/>
      <c r="F313" s="51"/>
      <c r="G313" s="51"/>
    </row>
    <row r="314" spans="1:7" ht="15">
      <c r="A314" s="51"/>
      <c r="B314" s="51"/>
      <c r="C314" s="51"/>
      <c r="D314" s="51"/>
      <c r="E314" s="51"/>
      <c r="F314" s="51"/>
      <c r="G314" s="51"/>
    </row>
  </sheetData>
  <pageMargins left="0.19685039370078741" right="0.31496062992125984" top="0.19685039370078741" bottom="0.19685039370078741" header="0.31496062992125984" footer="0.35433070866141736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topLeftCell="A5" zoomScaleNormal="100" workbookViewId="0">
      <selection activeCell="A49" sqref="A11:A49"/>
    </sheetView>
  </sheetViews>
  <sheetFormatPr defaultColWidth="8.7109375" defaultRowHeight="12.75"/>
  <cols>
    <col min="1" max="1" width="37.7109375" style="291" customWidth="1"/>
    <col min="2" max="2" width="13.5703125" style="290" hidden="1" customWidth="1"/>
    <col min="3" max="3" width="7.28515625" style="292" customWidth="1"/>
    <col min="4" max="5" width="11.5703125" style="290" customWidth="1"/>
    <col min="6" max="6" width="11.5703125" style="293" customWidth="1"/>
    <col min="7" max="7" width="11.42578125" style="293" customWidth="1"/>
    <col min="8" max="8" width="9.85546875" style="293" customWidth="1"/>
    <col min="9" max="9" width="9.140625" style="293" customWidth="1"/>
    <col min="10" max="10" width="9.28515625" style="293" customWidth="1"/>
    <col min="11" max="11" width="9.140625" style="293" customWidth="1"/>
    <col min="12" max="12" width="12" style="290" customWidth="1"/>
    <col min="13" max="13" width="8.7109375" style="290"/>
    <col min="14" max="14" width="11.85546875" style="290" customWidth="1"/>
    <col min="15" max="15" width="12.5703125" style="290" customWidth="1"/>
    <col min="16" max="16" width="11.85546875" style="290" customWidth="1"/>
    <col min="17" max="17" width="12" style="290" customWidth="1"/>
    <col min="18" max="16384" width="8.7109375" style="290"/>
  </cols>
  <sheetData>
    <row r="1" spans="1:17" ht="24" customHeight="1">
      <c r="A1" s="989"/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298"/>
      <c r="G4" s="296"/>
      <c r="H4" s="296"/>
    </row>
    <row r="5" spans="1:17">
      <c r="A5" s="299"/>
      <c r="G5" s="296"/>
      <c r="H5" s="296"/>
    </row>
    <row r="6" spans="1:17" ht="6" customHeight="1" thickBot="1">
      <c r="B6" s="300"/>
      <c r="C6" s="301"/>
      <c r="D6" s="300"/>
      <c r="G6" s="296"/>
      <c r="H6" s="296"/>
    </row>
    <row r="7" spans="1:17" ht="24.75" customHeight="1" thickBot="1">
      <c r="A7" s="302" t="s">
        <v>494</v>
      </c>
      <c r="B7" s="303"/>
      <c r="C7" s="304"/>
      <c r="D7" s="991" t="s">
        <v>495</v>
      </c>
      <c r="E7" s="992"/>
      <c r="F7" s="992"/>
      <c r="G7" s="992"/>
      <c r="H7" s="993"/>
      <c r="I7" s="993"/>
      <c r="J7" s="993"/>
      <c r="K7" s="993"/>
      <c r="L7" s="994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306"/>
      <c r="C9" s="997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0"/>
      <c r="I9" s="1000"/>
      <c r="J9" s="1001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996"/>
      <c r="B10" s="313" t="s">
        <v>505</v>
      </c>
      <c r="C10" s="998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325"/>
      <c r="C11" s="326"/>
      <c r="D11" s="327">
        <v>21</v>
      </c>
      <c r="E11" s="328">
        <v>17</v>
      </c>
      <c r="F11" s="328">
        <v>19</v>
      </c>
      <c r="G11" s="329">
        <v>22</v>
      </c>
      <c r="H11" s="330">
        <f>N11</f>
        <v>17</v>
      </c>
      <c r="I11" s="331">
        <f>O11</f>
        <v>19</v>
      </c>
      <c r="J11" s="332">
        <f>P11</f>
        <v>19</v>
      </c>
      <c r="K11" s="333" t="s">
        <v>517</v>
      </c>
      <c r="L11" s="334" t="s">
        <v>517</v>
      </c>
      <c r="M11" s="298"/>
      <c r="N11" s="335">
        <v>17</v>
      </c>
      <c r="O11" s="331">
        <v>19</v>
      </c>
      <c r="P11" s="336">
        <v>19</v>
      </c>
    </row>
    <row r="12" spans="1:17" ht="13.5" thickBot="1">
      <c r="A12" s="337" t="s">
        <v>518</v>
      </c>
      <c r="B12" s="338"/>
      <c r="C12" s="339"/>
      <c r="D12" s="340">
        <v>16</v>
      </c>
      <c r="E12" s="341">
        <v>17</v>
      </c>
      <c r="F12" s="341">
        <v>19</v>
      </c>
      <c r="G12" s="342">
        <v>18</v>
      </c>
      <c r="H12" s="343">
        <f t="shared" ref="H12:J27" si="0">N12</f>
        <v>17</v>
      </c>
      <c r="I12" s="344">
        <f t="shared" si="0"/>
        <v>19</v>
      </c>
      <c r="J12" s="345">
        <f t="shared" si="0"/>
        <v>19</v>
      </c>
      <c r="K12" s="346"/>
      <c r="L12" s="347" t="s">
        <v>517</v>
      </c>
      <c r="M12" s="298"/>
      <c r="N12" s="348">
        <v>17</v>
      </c>
      <c r="O12" s="349">
        <v>19</v>
      </c>
      <c r="P12" s="350">
        <v>19</v>
      </c>
    </row>
    <row r="13" spans="1:17">
      <c r="A13" s="351" t="s">
        <v>519</v>
      </c>
      <c r="B13" s="352" t="s">
        <v>520</v>
      </c>
      <c r="C13" s="353" t="s">
        <v>521</v>
      </c>
      <c r="D13" s="354">
        <v>11460</v>
      </c>
      <c r="E13" s="355" t="s">
        <v>517</v>
      </c>
      <c r="F13" s="355" t="s">
        <v>517</v>
      </c>
      <c r="G13" s="356">
        <v>11570</v>
      </c>
      <c r="H13" s="357">
        <f t="shared" si="0"/>
        <v>11466</v>
      </c>
      <c r="I13" s="358">
        <f>O13</f>
        <v>11533</v>
      </c>
      <c r="J13" s="359">
        <f t="shared" si="0"/>
        <v>11820</v>
      </c>
      <c r="K13" s="360" t="s">
        <v>517</v>
      </c>
      <c r="L13" s="361" t="s">
        <v>517</v>
      </c>
      <c r="M13" s="298"/>
      <c r="N13" s="362">
        <v>11466</v>
      </c>
      <c r="O13" s="363">
        <v>11533</v>
      </c>
      <c r="P13" s="364">
        <v>11820</v>
      </c>
    </row>
    <row r="14" spans="1:17">
      <c r="A14" s="365" t="s">
        <v>522</v>
      </c>
      <c r="B14" s="366" t="s">
        <v>523</v>
      </c>
      <c r="C14" s="367" t="s">
        <v>524</v>
      </c>
      <c r="D14" s="354">
        <v>8969</v>
      </c>
      <c r="E14" s="368" t="s">
        <v>517</v>
      </c>
      <c r="F14" s="368" t="s">
        <v>517</v>
      </c>
      <c r="G14" s="356">
        <v>9252</v>
      </c>
      <c r="H14" s="369">
        <f t="shared" si="0"/>
        <v>9277</v>
      </c>
      <c r="I14" s="370">
        <f t="shared" si="0"/>
        <v>9821</v>
      </c>
      <c r="J14" s="371">
        <f t="shared" si="0"/>
        <v>10058</v>
      </c>
      <c r="K14" s="360" t="s">
        <v>517</v>
      </c>
      <c r="L14" s="372" t="s">
        <v>517</v>
      </c>
      <c r="M14" s="298"/>
      <c r="N14" s="373">
        <v>9277</v>
      </c>
      <c r="O14" s="374">
        <v>9821</v>
      </c>
      <c r="P14" s="364">
        <v>10058</v>
      </c>
    </row>
    <row r="15" spans="1:17">
      <c r="A15" s="365" t="s">
        <v>525</v>
      </c>
      <c r="B15" s="366"/>
      <c r="C15" s="367" t="s">
        <v>526</v>
      </c>
      <c r="D15" s="354"/>
      <c r="E15" s="368" t="s">
        <v>517</v>
      </c>
      <c r="F15" s="368" t="s">
        <v>517</v>
      </c>
      <c r="G15" s="356"/>
      <c r="H15" s="369">
        <v>226</v>
      </c>
      <c r="I15" s="370">
        <f t="shared" si="0"/>
        <v>369</v>
      </c>
      <c r="J15" s="371">
        <f>P15</f>
        <v>845</v>
      </c>
      <c r="K15" s="368" t="s">
        <v>517</v>
      </c>
      <c r="L15" s="375" t="s">
        <v>517</v>
      </c>
      <c r="M15" s="298"/>
      <c r="N15" s="373">
        <v>226</v>
      </c>
      <c r="O15" s="374">
        <v>369</v>
      </c>
      <c r="P15" s="364">
        <v>845</v>
      </c>
    </row>
    <row r="16" spans="1:17">
      <c r="A16" s="365" t="s">
        <v>527</v>
      </c>
      <c r="B16" s="366"/>
      <c r="C16" s="367"/>
      <c r="D16" s="354"/>
      <c r="E16" s="368" t="s">
        <v>517</v>
      </c>
      <c r="F16" s="368" t="s">
        <v>517</v>
      </c>
      <c r="G16" s="356"/>
      <c r="H16" s="369">
        <v>226</v>
      </c>
      <c r="I16" s="370">
        <f t="shared" si="0"/>
        <v>167</v>
      </c>
      <c r="J16" s="371">
        <f>P16</f>
        <v>0</v>
      </c>
      <c r="K16" s="368" t="s">
        <v>517</v>
      </c>
      <c r="L16" s="375" t="s">
        <v>517</v>
      </c>
      <c r="M16" s="298"/>
      <c r="N16" s="373">
        <v>226</v>
      </c>
      <c r="O16" s="374">
        <v>167</v>
      </c>
      <c r="P16" s="364">
        <v>0</v>
      </c>
    </row>
    <row r="17" spans="1:16">
      <c r="A17" s="365" t="s">
        <v>528</v>
      </c>
      <c r="B17" s="366" t="s">
        <v>529</v>
      </c>
      <c r="C17" s="367" t="s">
        <v>530</v>
      </c>
      <c r="D17" s="354">
        <v>301</v>
      </c>
      <c r="E17" s="368" t="s">
        <v>517</v>
      </c>
      <c r="F17" s="368" t="s">
        <v>517</v>
      </c>
      <c r="G17" s="356">
        <v>362</v>
      </c>
      <c r="H17" s="369">
        <f t="shared" si="0"/>
        <v>397</v>
      </c>
      <c r="I17" s="370">
        <f t="shared" si="0"/>
        <v>436</v>
      </c>
      <c r="J17" s="371">
        <f t="shared" si="0"/>
        <v>288</v>
      </c>
      <c r="K17" s="360" t="s">
        <v>517</v>
      </c>
      <c r="L17" s="372" t="s">
        <v>517</v>
      </c>
      <c r="M17" s="298"/>
      <c r="N17" s="373">
        <v>397</v>
      </c>
      <c r="O17" s="374">
        <v>436</v>
      </c>
      <c r="P17" s="364">
        <v>288</v>
      </c>
    </row>
    <row r="18" spans="1:16">
      <c r="A18" s="365" t="s">
        <v>531</v>
      </c>
      <c r="B18" s="366" t="s">
        <v>532</v>
      </c>
      <c r="C18" s="367" t="s">
        <v>517</v>
      </c>
      <c r="D18" s="354">
        <v>404</v>
      </c>
      <c r="E18" s="368" t="s">
        <v>517</v>
      </c>
      <c r="F18" s="368" t="s">
        <v>517</v>
      </c>
      <c r="G18" s="356">
        <v>259</v>
      </c>
      <c r="H18" s="369">
        <f t="shared" si="0"/>
        <v>267</v>
      </c>
      <c r="I18" s="370">
        <f t="shared" si="0"/>
        <v>544</v>
      </c>
      <c r="J18" s="371">
        <f t="shared" si="0"/>
        <v>490</v>
      </c>
      <c r="K18" s="360" t="s">
        <v>517</v>
      </c>
      <c r="L18" s="372" t="s">
        <v>517</v>
      </c>
      <c r="M18" s="298"/>
      <c r="N18" s="376">
        <v>267</v>
      </c>
      <c r="O18" s="377">
        <v>544</v>
      </c>
      <c r="P18" s="364">
        <v>490</v>
      </c>
    </row>
    <row r="19" spans="1:16" ht="13.5" thickBot="1">
      <c r="A19" s="378" t="s">
        <v>533</v>
      </c>
      <c r="B19" s="379" t="s">
        <v>534</v>
      </c>
      <c r="C19" s="380" t="s">
        <v>535</v>
      </c>
      <c r="D19" s="381">
        <v>2946</v>
      </c>
      <c r="E19" s="382" t="s">
        <v>517</v>
      </c>
      <c r="F19" s="382" t="s">
        <v>517</v>
      </c>
      <c r="G19" s="356">
        <v>5556</v>
      </c>
      <c r="H19" s="383">
        <f t="shared" si="0"/>
        <v>6106</v>
      </c>
      <c r="I19" s="384">
        <f t="shared" si="0"/>
        <v>6152</v>
      </c>
      <c r="J19" s="385">
        <f t="shared" si="0"/>
        <v>4240</v>
      </c>
      <c r="K19" s="334" t="s">
        <v>517</v>
      </c>
      <c r="L19" s="386" t="s">
        <v>517</v>
      </c>
      <c r="M19" s="298"/>
      <c r="N19" s="387">
        <v>6106</v>
      </c>
      <c r="O19" s="388">
        <v>6152</v>
      </c>
      <c r="P19" s="389">
        <v>4240</v>
      </c>
    </row>
    <row r="20" spans="1:16" ht="13.5" thickBot="1">
      <c r="A20" s="390" t="s">
        <v>536</v>
      </c>
      <c r="B20" s="391"/>
      <c r="C20" s="392"/>
      <c r="D20" s="393">
        <f>D13-D14+D17+D18+D19</f>
        <v>6142</v>
      </c>
      <c r="E20" s="394" t="s">
        <v>517</v>
      </c>
      <c r="F20" s="394" t="s">
        <v>517</v>
      </c>
      <c r="G20" s="395">
        <f>G13-G14+G17+G18+G19</f>
        <v>8495</v>
      </c>
      <c r="H20" s="395">
        <f>H13-H14+H15-H16+H17+H18+H19</f>
        <v>8959</v>
      </c>
      <c r="I20" s="395">
        <f>I13-I14+I15-I16+I17+I18+I19</f>
        <v>9046</v>
      </c>
      <c r="J20" s="396">
        <f t="shared" ref="J20" si="1">J13-J14+J17+J18+J19</f>
        <v>6780</v>
      </c>
      <c r="K20" s="397" t="s">
        <v>517</v>
      </c>
      <c r="L20" s="397" t="s">
        <v>517</v>
      </c>
      <c r="M20" s="298"/>
      <c r="N20" s="398">
        <f>N13-N14+N15-N16+N17+N18+N19</f>
        <v>8959</v>
      </c>
      <c r="O20" s="398">
        <f t="shared" ref="O20:P20" si="2">O13-O14+O15-O16+O17+O18+O19</f>
        <v>9046</v>
      </c>
      <c r="P20" s="398">
        <f t="shared" si="2"/>
        <v>7625</v>
      </c>
    </row>
    <row r="21" spans="1:16">
      <c r="A21" s="378" t="s">
        <v>537</v>
      </c>
      <c r="B21" s="352" t="s">
        <v>538</v>
      </c>
      <c r="C21" s="399">
        <v>401</v>
      </c>
      <c r="D21" s="381">
        <v>2335</v>
      </c>
      <c r="E21" s="355" t="s">
        <v>517</v>
      </c>
      <c r="F21" s="355" t="s">
        <v>517</v>
      </c>
      <c r="G21" s="400">
        <v>2169</v>
      </c>
      <c r="H21" s="401">
        <f t="shared" si="0"/>
        <v>2232</v>
      </c>
      <c r="I21" s="402">
        <f t="shared" si="0"/>
        <v>1485</v>
      </c>
      <c r="J21" s="403">
        <f t="shared" si="0"/>
        <v>2610</v>
      </c>
      <c r="K21" s="334" t="s">
        <v>517</v>
      </c>
      <c r="L21" s="334" t="s">
        <v>517</v>
      </c>
      <c r="M21" s="298"/>
      <c r="N21" s="404">
        <v>2232</v>
      </c>
      <c r="O21" s="405">
        <v>1485</v>
      </c>
      <c r="P21" s="389">
        <v>2610</v>
      </c>
    </row>
    <row r="22" spans="1:16">
      <c r="A22" s="365" t="s">
        <v>539</v>
      </c>
      <c r="B22" s="366" t="s">
        <v>540</v>
      </c>
      <c r="C22" s="367" t="s">
        <v>541</v>
      </c>
      <c r="D22" s="354">
        <v>1141</v>
      </c>
      <c r="E22" s="368" t="s">
        <v>517</v>
      </c>
      <c r="F22" s="368" t="s">
        <v>517</v>
      </c>
      <c r="G22" s="406">
        <v>1312</v>
      </c>
      <c r="H22" s="369">
        <f t="shared" si="0"/>
        <v>2076</v>
      </c>
      <c r="I22" s="407">
        <f t="shared" si="0"/>
        <v>2462</v>
      </c>
      <c r="J22" s="408">
        <f t="shared" si="0"/>
        <v>2409</v>
      </c>
      <c r="K22" s="360" t="s">
        <v>517</v>
      </c>
      <c r="L22" s="360" t="s">
        <v>517</v>
      </c>
      <c r="M22" s="298"/>
      <c r="N22" s="373">
        <v>2076</v>
      </c>
      <c r="O22" s="409">
        <v>2462</v>
      </c>
      <c r="P22" s="364">
        <v>2409</v>
      </c>
    </row>
    <row r="23" spans="1:16">
      <c r="A23" s="365" t="s">
        <v>542</v>
      </c>
      <c r="B23" s="410" t="s">
        <v>543</v>
      </c>
      <c r="C23" s="367" t="s">
        <v>517</v>
      </c>
      <c r="D23" s="354"/>
      <c r="E23" s="368" t="s">
        <v>517</v>
      </c>
      <c r="F23" s="368" t="s">
        <v>517</v>
      </c>
      <c r="G23" s="406">
        <v>0</v>
      </c>
      <c r="H23" s="369">
        <f t="shared" si="0"/>
        <v>0</v>
      </c>
      <c r="I23" s="407">
        <f t="shared" si="0"/>
        <v>0</v>
      </c>
      <c r="J23" s="408">
        <f t="shared" si="0"/>
        <v>0</v>
      </c>
      <c r="K23" s="360" t="s">
        <v>517</v>
      </c>
      <c r="L23" s="360" t="s">
        <v>517</v>
      </c>
      <c r="M23" s="298"/>
      <c r="N23" s="373">
        <v>0</v>
      </c>
      <c r="O23" s="364">
        <v>0</v>
      </c>
      <c r="P23" s="364">
        <v>0</v>
      </c>
    </row>
    <row r="24" spans="1:16">
      <c r="A24" s="365" t="s">
        <v>544</v>
      </c>
      <c r="B24" s="410" t="s">
        <v>545</v>
      </c>
      <c r="C24" s="367" t="s">
        <v>517</v>
      </c>
      <c r="D24" s="354">
        <v>1633</v>
      </c>
      <c r="E24" s="368" t="s">
        <v>517</v>
      </c>
      <c r="F24" s="368" t="s">
        <v>517</v>
      </c>
      <c r="G24" s="406">
        <v>1098</v>
      </c>
      <c r="H24" s="369">
        <f t="shared" si="0"/>
        <v>1091</v>
      </c>
      <c r="I24" s="407">
        <f t="shared" si="0"/>
        <v>1288</v>
      </c>
      <c r="J24" s="408">
        <f t="shared" si="0"/>
        <v>2077</v>
      </c>
      <c r="K24" s="360" t="s">
        <v>517</v>
      </c>
      <c r="L24" s="360" t="s">
        <v>517</v>
      </c>
      <c r="M24" s="298"/>
      <c r="N24" s="373">
        <v>1091</v>
      </c>
      <c r="O24" s="409">
        <v>1288</v>
      </c>
      <c r="P24" s="364">
        <v>2077</v>
      </c>
    </row>
    <row r="25" spans="1:16" ht="13.5" thickBot="1">
      <c r="A25" s="337" t="s">
        <v>546</v>
      </c>
      <c r="B25" s="411" t="s">
        <v>547</v>
      </c>
      <c r="C25" s="412" t="s">
        <v>517</v>
      </c>
      <c r="D25" s="354"/>
      <c r="E25" s="382" t="s">
        <v>517</v>
      </c>
      <c r="F25" s="382" t="s">
        <v>517</v>
      </c>
      <c r="G25" s="413">
        <v>0</v>
      </c>
      <c r="H25" s="414">
        <f t="shared" si="0"/>
        <v>0</v>
      </c>
      <c r="I25" s="415">
        <f t="shared" si="0"/>
        <v>0</v>
      </c>
      <c r="J25" s="416">
        <f t="shared" si="0"/>
        <v>0</v>
      </c>
      <c r="K25" s="417" t="s">
        <v>517</v>
      </c>
      <c r="L25" s="417" t="s">
        <v>517</v>
      </c>
      <c r="M25" s="298"/>
      <c r="N25" s="418">
        <v>0</v>
      </c>
      <c r="O25" s="419">
        <v>0</v>
      </c>
      <c r="P25" s="419">
        <v>0</v>
      </c>
    </row>
    <row r="26" spans="1:16" ht="15">
      <c r="A26" s="351" t="s">
        <v>548</v>
      </c>
      <c r="B26" s="352" t="s">
        <v>549</v>
      </c>
      <c r="C26" s="420" t="s">
        <v>517</v>
      </c>
      <c r="D26" s="421">
        <v>14997</v>
      </c>
      <c r="E26" s="422">
        <v>15984</v>
      </c>
      <c r="F26" s="422">
        <v>17883</v>
      </c>
      <c r="G26" s="423">
        <v>5409</v>
      </c>
      <c r="H26" s="424">
        <f>N26-G26</f>
        <v>3953</v>
      </c>
      <c r="I26" s="357">
        <f t="shared" si="0"/>
        <v>13728</v>
      </c>
      <c r="J26" s="424">
        <f>P26-O26</f>
        <v>4155</v>
      </c>
      <c r="K26" s="425">
        <f t="shared" ref="K26:K49" si="3">SUM(G26:J26)</f>
        <v>27245</v>
      </c>
      <c r="L26" s="426">
        <f t="shared" ref="L26:L49" si="4">(K26/F26)*100</f>
        <v>152.35139517977967</v>
      </c>
      <c r="M26" s="298"/>
      <c r="N26" s="427">
        <v>9362</v>
      </c>
      <c r="O26" s="428">
        <v>13728</v>
      </c>
      <c r="P26" s="429">
        <v>17883</v>
      </c>
    </row>
    <row r="27" spans="1:16" ht="15">
      <c r="A27" s="365" t="s">
        <v>550</v>
      </c>
      <c r="B27" s="366" t="s">
        <v>551</v>
      </c>
      <c r="C27" s="430" t="s">
        <v>517</v>
      </c>
      <c r="D27" s="354"/>
      <c r="E27" s="431"/>
      <c r="F27" s="431">
        <v>950</v>
      </c>
      <c r="G27" s="432"/>
      <c r="H27" s="433">
        <f t="shared" ref="H27:H44" si="5">N27-G27</f>
        <v>0</v>
      </c>
      <c r="I27" s="401">
        <f t="shared" si="0"/>
        <v>600</v>
      </c>
      <c r="J27" s="377">
        <f t="shared" ref="J27:J38" si="6">P27-O27</f>
        <v>350</v>
      </c>
      <c r="K27" s="434">
        <f t="shared" si="3"/>
        <v>950</v>
      </c>
      <c r="L27" s="435">
        <f t="shared" si="4"/>
        <v>100</v>
      </c>
      <c r="M27" s="298"/>
      <c r="N27" s="376">
        <v>0</v>
      </c>
      <c r="O27" s="409">
        <v>600</v>
      </c>
      <c r="P27" s="436">
        <v>950</v>
      </c>
    </row>
    <row r="28" spans="1:16" ht="15.75" thickBot="1">
      <c r="A28" s="337" t="s">
        <v>552</v>
      </c>
      <c r="B28" s="437" t="s">
        <v>551</v>
      </c>
      <c r="C28" s="438">
        <v>672</v>
      </c>
      <c r="D28" s="439">
        <v>14997</v>
      </c>
      <c r="E28" s="440">
        <v>15984</v>
      </c>
      <c r="F28" s="440">
        <v>15959</v>
      </c>
      <c r="G28" s="441">
        <v>5409</v>
      </c>
      <c r="H28" s="442">
        <f t="shared" si="5"/>
        <v>3953</v>
      </c>
      <c r="I28" s="443">
        <f t="shared" ref="I28" si="7">O28</f>
        <v>13128</v>
      </c>
      <c r="J28" s="388">
        <f t="shared" si="6"/>
        <v>2831</v>
      </c>
      <c r="K28" s="444">
        <f t="shared" si="3"/>
        <v>25321</v>
      </c>
      <c r="L28" s="445">
        <f t="shared" si="4"/>
        <v>158.66282348518078</v>
      </c>
      <c r="M28" s="298"/>
      <c r="N28" s="446">
        <v>9362</v>
      </c>
      <c r="O28" s="447">
        <f>O26-O27</f>
        <v>13128</v>
      </c>
      <c r="P28" s="448">
        <v>15959</v>
      </c>
    </row>
    <row r="29" spans="1:16" ht="15">
      <c r="A29" s="351" t="s">
        <v>553</v>
      </c>
      <c r="B29" s="352" t="s">
        <v>554</v>
      </c>
      <c r="C29" s="449">
        <v>501</v>
      </c>
      <c r="D29" s="354">
        <v>561</v>
      </c>
      <c r="E29" s="450">
        <v>915</v>
      </c>
      <c r="F29" s="450">
        <v>1204</v>
      </c>
      <c r="G29" s="451">
        <v>118</v>
      </c>
      <c r="H29" s="452">
        <f t="shared" si="5"/>
        <v>194</v>
      </c>
      <c r="I29" s="401">
        <f>O29-N29</f>
        <v>376</v>
      </c>
      <c r="J29" s="424">
        <f t="shared" si="6"/>
        <v>516</v>
      </c>
      <c r="K29" s="425">
        <f t="shared" si="3"/>
        <v>1204</v>
      </c>
      <c r="L29" s="426">
        <f t="shared" si="4"/>
        <v>100</v>
      </c>
      <c r="M29" s="298"/>
      <c r="N29" s="404">
        <v>312</v>
      </c>
      <c r="O29" s="453">
        <v>688</v>
      </c>
      <c r="P29" s="454">
        <v>1204</v>
      </c>
    </row>
    <row r="30" spans="1:16" ht="15">
      <c r="A30" s="365" t="s">
        <v>555</v>
      </c>
      <c r="B30" s="366" t="s">
        <v>556</v>
      </c>
      <c r="C30" s="455">
        <v>502</v>
      </c>
      <c r="D30" s="354">
        <v>565</v>
      </c>
      <c r="E30" s="431">
        <v>987</v>
      </c>
      <c r="F30" s="431">
        <v>577</v>
      </c>
      <c r="G30" s="432">
        <v>-13</v>
      </c>
      <c r="H30" s="452">
        <f t="shared" si="5"/>
        <v>166</v>
      </c>
      <c r="I30" s="401">
        <f t="shared" ref="I30:J44" si="8">O30-N30</f>
        <v>60</v>
      </c>
      <c r="J30" s="377">
        <f t="shared" si="6"/>
        <v>364</v>
      </c>
      <c r="K30" s="434">
        <f t="shared" si="3"/>
        <v>577</v>
      </c>
      <c r="L30" s="435">
        <f t="shared" si="4"/>
        <v>100</v>
      </c>
      <c r="M30" s="298"/>
      <c r="N30" s="373">
        <v>153</v>
      </c>
      <c r="O30" s="456">
        <v>213</v>
      </c>
      <c r="P30" s="436">
        <v>577</v>
      </c>
    </row>
    <row r="31" spans="1:16" ht="15">
      <c r="A31" s="365" t="s">
        <v>557</v>
      </c>
      <c r="B31" s="366" t="s">
        <v>558</v>
      </c>
      <c r="C31" s="455">
        <v>504</v>
      </c>
      <c r="D31" s="354">
        <v>176</v>
      </c>
      <c r="E31" s="431">
        <v>300</v>
      </c>
      <c r="F31" s="431">
        <v>170</v>
      </c>
      <c r="G31" s="432">
        <v>10</v>
      </c>
      <c r="H31" s="452">
        <f t="shared" si="5"/>
        <v>29</v>
      </c>
      <c r="I31" s="401">
        <f t="shared" si="8"/>
        <v>105</v>
      </c>
      <c r="J31" s="377">
        <f t="shared" si="6"/>
        <v>26</v>
      </c>
      <c r="K31" s="434">
        <f t="shared" si="3"/>
        <v>170</v>
      </c>
      <c r="L31" s="435">
        <f t="shared" si="4"/>
        <v>100</v>
      </c>
      <c r="M31" s="298"/>
      <c r="N31" s="373">
        <v>39</v>
      </c>
      <c r="O31" s="456">
        <v>144</v>
      </c>
      <c r="P31" s="436">
        <v>170</v>
      </c>
    </row>
    <row r="32" spans="1:16" ht="15">
      <c r="A32" s="365" t="s">
        <v>559</v>
      </c>
      <c r="B32" s="366" t="s">
        <v>560</v>
      </c>
      <c r="C32" s="455">
        <v>511</v>
      </c>
      <c r="D32" s="354">
        <v>529</v>
      </c>
      <c r="E32" s="431">
        <v>536</v>
      </c>
      <c r="F32" s="431">
        <v>373</v>
      </c>
      <c r="G32" s="432">
        <v>9</v>
      </c>
      <c r="H32" s="452">
        <f t="shared" si="5"/>
        <v>75</v>
      </c>
      <c r="I32" s="401">
        <f t="shared" si="8"/>
        <v>82</v>
      </c>
      <c r="J32" s="377">
        <f t="shared" si="6"/>
        <v>207</v>
      </c>
      <c r="K32" s="434">
        <f t="shared" si="3"/>
        <v>373</v>
      </c>
      <c r="L32" s="435">
        <f t="shared" si="4"/>
        <v>100</v>
      </c>
      <c r="M32" s="298"/>
      <c r="N32" s="373">
        <v>84</v>
      </c>
      <c r="O32" s="456">
        <v>166</v>
      </c>
      <c r="P32" s="436">
        <v>373</v>
      </c>
    </row>
    <row r="33" spans="1:16" ht="15">
      <c r="A33" s="365" t="s">
        <v>561</v>
      </c>
      <c r="B33" s="366" t="s">
        <v>562</v>
      </c>
      <c r="C33" s="455">
        <v>518</v>
      </c>
      <c r="D33" s="354">
        <v>2012</v>
      </c>
      <c r="E33" s="431">
        <v>1150</v>
      </c>
      <c r="F33" s="431">
        <v>3626</v>
      </c>
      <c r="G33" s="432">
        <v>408</v>
      </c>
      <c r="H33" s="452">
        <f t="shared" si="5"/>
        <v>823</v>
      </c>
      <c r="I33" s="401">
        <f t="shared" si="8"/>
        <v>1198</v>
      </c>
      <c r="J33" s="377">
        <f t="shared" si="6"/>
        <v>1197</v>
      </c>
      <c r="K33" s="434">
        <f t="shared" si="3"/>
        <v>3626</v>
      </c>
      <c r="L33" s="435">
        <f t="shared" si="4"/>
        <v>100</v>
      </c>
      <c r="M33" s="298"/>
      <c r="N33" s="373">
        <v>1231</v>
      </c>
      <c r="O33" s="456">
        <v>2429</v>
      </c>
      <c r="P33" s="436">
        <v>3626</v>
      </c>
    </row>
    <row r="34" spans="1:16" ht="15">
      <c r="A34" s="365" t="s">
        <v>563</v>
      </c>
      <c r="B34" s="457" t="s">
        <v>564</v>
      </c>
      <c r="C34" s="455">
        <v>521</v>
      </c>
      <c r="D34" s="354">
        <v>5132</v>
      </c>
      <c r="E34" s="431">
        <v>5635</v>
      </c>
      <c r="F34" s="431">
        <v>6009</v>
      </c>
      <c r="G34" s="432">
        <v>1215</v>
      </c>
      <c r="H34" s="452">
        <f t="shared" si="5"/>
        <v>1333</v>
      </c>
      <c r="I34" s="401">
        <f t="shared" si="8"/>
        <v>1558</v>
      </c>
      <c r="J34" s="377">
        <f t="shared" si="6"/>
        <v>1897</v>
      </c>
      <c r="K34" s="434">
        <f t="shared" si="3"/>
        <v>6003</v>
      </c>
      <c r="L34" s="435">
        <f t="shared" si="4"/>
        <v>99.900149775336999</v>
      </c>
      <c r="M34" s="298"/>
      <c r="N34" s="373">
        <v>2548</v>
      </c>
      <c r="O34" s="456">
        <v>4106</v>
      </c>
      <c r="P34" s="436">
        <v>6003</v>
      </c>
    </row>
    <row r="35" spans="1:16" ht="15">
      <c r="A35" s="365" t="s">
        <v>565</v>
      </c>
      <c r="B35" s="457" t="s">
        <v>566</v>
      </c>
      <c r="C35" s="455" t="s">
        <v>567</v>
      </c>
      <c r="D35" s="354">
        <v>1889</v>
      </c>
      <c r="E35" s="431">
        <v>1915</v>
      </c>
      <c r="F35" s="431">
        <v>2167</v>
      </c>
      <c r="G35" s="432">
        <v>468</v>
      </c>
      <c r="H35" s="452">
        <f t="shared" si="5"/>
        <v>481</v>
      </c>
      <c r="I35" s="401">
        <f t="shared" si="8"/>
        <v>540</v>
      </c>
      <c r="J35" s="377">
        <f t="shared" si="6"/>
        <v>678</v>
      </c>
      <c r="K35" s="434">
        <f t="shared" si="3"/>
        <v>2167</v>
      </c>
      <c r="L35" s="435">
        <f t="shared" si="4"/>
        <v>100</v>
      </c>
      <c r="M35" s="298"/>
      <c r="N35" s="373">
        <v>949</v>
      </c>
      <c r="O35" s="456">
        <v>1489</v>
      </c>
      <c r="P35" s="436">
        <v>2167</v>
      </c>
    </row>
    <row r="36" spans="1:16" ht="15">
      <c r="A36" s="365" t="s">
        <v>568</v>
      </c>
      <c r="B36" s="366" t="s">
        <v>569</v>
      </c>
      <c r="C36" s="455">
        <v>557</v>
      </c>
      <c r="D36" s="354"/>
      <c r="E36" s="431"/>
      <c r="F36" s="431"/>
      <c r="G36" s="432"/>
      <c r="H36" s="452"/>
      <c r="I36" s="401"/>
      <c r="J36" s="377"/>
      <c r="K36" s="434"/>
      <c r="L36" s="435"/>
      <c r="M36" s="298"/>
      <c r="N36" s="373"/>
      <c r="O36" s="456"/>
      <c r="P36" s="436"/>
    </row>
    <row r="37" spans="1:16" ht="15">
      <c r="A37" s="365" t="s">
        <v>570</v>
      </c>
      <c r="B37" s="366" t="s">
        <v>571</v>
      </c>
      <c r="C37" s="455">
        <v>551</v>
      </c>
      <c r="D37" s="354">
        <v>627</v>
      </c>
      <c r="E37" s="431">
        <v>469</v>
      </c>
      <c r="F37" s="431">
        <v>567</v>
      </c>
      <c r="G37" s="432">
        <v>159</v>
      </c>
      <c r="H37" s="452">
        <f t="shared" si="5"/>
        <v>172</v>
      </c>
      <c r="I37" s="401">
        <f t="shared" si="8"/>
        <v>134</v>
      </c>
      <c r="J37" s="377">
        <f t="shared" si="6"/>
        <v>102</v>
      </c>
      <c r="K37" s="434">
        <f t="shared" si="3"/>
        <v>567</v>
      </c>
      <c r="L37" s="435">
        <f t="shared" si="4"/>
        <v>100</v>
      </c>
      <c r="M37" s="298"/>
      <c r="N37" s="373">
        <v>331</v>
      </c>
      <c r="O37" s="456">
        <v>465</v>
      </c>
      <c r="P37" s="436">
        <v>567</v>
      </c>
    </row>
    <row r="38" spans="1:16" ht="15.75" thickBot="1">
      <c r="A38" s="458" t="s">
        <v>572</v>
      </c>
      <c r="B38" s="459"/>
      <c r="C38" s="460" t="s">
        <v>573</v>
      </c>
      <c r="D38" s="461">
        <v>4753</v>
      </c>
      <c r="E38" s="462">
        <v>6205</v>
      </c>
      <c r="F38" s="462">
        <v>3818</v>
      </c>
      <c r="G38" s="463">
        <v>573</v>
      </c>
      <c r="H38" s="452">
        <f t="shared" si="5"/>
        <v>570</v>
      </c>
      <c r="I38" s="401">
        <f t="shared" si="8"/>
        <v>751</v>
      </c>
      <c r="J38" s="388">
        <f t="shared" si="6"/>
        <v>1924</v>
      </c>
      <c r="K38" s="444">
        <f t="shared" si="3"/>
        <v>3818</v>
      </c>
      <c r="L38" s="445">
        <f t="shared" si="4"/>
        <v>100</v>
      </c>
      <c r="M38" s="298"/>
      <c r="N38" s="464">
        <v>1143</v>
      </c>
      <c r="O38" s="465">
        <v>1894</v>
      </c>
      <c r="P38" s="466">
        <v>3818</v>
      </c>
    </row>
    <row r="39" spans="1:16" ht="15.75" thickBot="1">
      <c r="A39" s="467" t="s">
        <v>574</v>
      </c>
      <c r="B39" s="468" t="s">
        <v>575</v>
      </c>
      <c r="C39" s="469"/>
      <c r="D39" s="470">
        <f>SUM(D29:D38)</f>
        <v>16244</v>
      </c>
      <c r="E39" s="471">
        <f t="shared" ref="E39:J39" si="9">SUM(E29:E38)</f>
        <v>18112</v>
      </c>
      <c r="F39" s="471">
        <f t="shared" si="9"/>
        <v>18511</v>
      </c>
      <c r="G39" s="472">
        <f t="shared" si="9"/>
        <v>2947</v>
      </c>
      <c r="H39" s="472">
        <f t="shared" si="9"/>
        <v>3843</v>
      </c>
      <c r="I39" s="472">
        <f t="shared" si="9"/>
        <v>4804</v>
      </c>
      <c r="J39" s="473">
        <f t="shared" si="9"/>
        <v>6911</v>
      </c>
      <c r="K39" s="472">
        <f t="shared" si="3"/>
        <v>18505</v>
      </c>
      <c r="L39" s="474">
        <f t="shared" si="4"/>
        <v>99.967586840257155</v>
      </c>
      <c r="M39" s="298"/>
      <c r="N39" s="472">
        <f>SUM(N29:N38)</f>
        <v>6790</v>
      </c>
      <c r="O39" s="475">
        <f>SUM(O29:O38)</f>
        <v>11594</v>
      </c>
      <c r="P39" s="472">
        <f>SUM(P29:P38)</f>
        <v>18505</v>
      </c>
    </row>
    <row r="40" spans="1:16" ht="15">
      <c r="A40" s="476" t="s">
        <v>576</v>
      </c>
      <c r="B40" s="352" t="s">
        <v>577</v>
      </c>
      <c r="C40" s="449">
        <v>601</v>
      </c>
      <c r="D40" s="477"/>
      <c r="E40" s="450"/>
      <c r="F40" s="450"/>
      <c r="G40" s="423"/>
      <c r="H40" s="452"/>
      <c r="I40" s="433"/>
      <c r="J40" s="478"/>
      <c r="K40" s="479"/>
      <c r="L40" s="426"/>
      <c r="M40" s="298"/>
      <c r="N40" s="404"/>
      <c r="O40" s="480"/>
      <c r="P40" s="454"/>
    </row>
    <row r="41" spans="1:16" ht="15">
      <c r="A41" s="481" t="s">
        <v>578</v>
      </c>
      <c r="B41" s="366" t="s">
        <v>579</v>
      </c>
      <c r="C41" s="455">
        <v>602</v>
      </c>
      <c r="D41" s="354">
        <v>1014</v>
      </c>
      <c r="E41" s="431">
        <v>1500</v>
      </c>
      <c r="F41" s="431">
        <v>1153</v>
      </c>
      <c r="G41" s="432">
        <v>391</v>
      </c>
      <c r="H41" s="452">
        <f t="shared" si="5"/>
        <v>184</v>
      </c>
      <c r="I41" s="433">
        <f t="shared" si="8"/>
        <v>414</v>
      </c>
      <c r="J41" s="478">
        <f>P41-O41</f>
        <v>164</v>
      </c>
      <c r="K41" s="482">
        <f t="shared" si="3"/>
        <v>1153</v>
      </c>
      <c r="L41" s="435">
        <f t="shared" si="4"/>
        <v>100</v>
      </c>
      <c r="M41" s="298"/>
      <c r="N41" s="373">
        <v>575</v>
      </c>
      <c r="O41" s="456">
        <v>989</v>
      </c>
      <c r="P41" s="436">
        <v>1153</v>
      </c>
    </row>
    <row r="42" spans="1:16" ht="15">
      <c r="A42" s="481" t="s">
        <v>580</v>
      </c>
      <c r="B42" s="366" t="s">
        <v>581</v>
      </c>
      <c r="C42" s="455">
        <v>604</v>
      </c>
      <c r="D42" s="354">
        <v>280</v>
      </c>
      <c r="E42" s="431">
        <v>400</v>
      </c>
      <c r="F42" s="431">
        <v>254</v>
      </c>
      <c r="G42" s="432">
        <v>17</v>
      </c>
      <c r="H42" s="452">
        <f t="shared" si="5"/>
        <v>46</v>
      </c>
      <c r="I42" s="433">
        <f t="shared" si="8"/>
        <v>154</v>
      </c>
      <c r="J42" s="478">
        <f t="shared" si="8"/>
        <v>37</v>
      </c>
      <c r="K42" s="482">
        <f t="shared" si="3"/>
        <v>254</v>
      </c>
      <c r="L42" s="435">
        <f t="shared" si="4"/>
        <v>100</v>
      </c>
      <c r="M42" s="298"/>
      <c r="N42" s="373">
        <v>63</v>
      </c>
      <c r="O42" s="456">
        <v>217</v>
      </c>
      <c r="P42" s="436">
        <v>254</v>
      </c>
    </row>
    <row r="43" spans="1:16" ht="15">
      <c r="A43" s="481" t="s">
        <v>582</v>
      </c>
      <c r="B43" s="366" t="s">
        <v>583</v>
      </c>
      <c r="C43" s="455" t="s">
        <v>584</v>
      </c>
      <c r="D43" s="354">
        <v>14997</v>
      </c>
      <c r="E43" s="431">
        <v>15984</v>
      </c>
      <c r="F43" s="431">
        <v>16883</v>
      </c>
      <c r="G43" s="432">
        <v>5409</v>
      </c>
      <c r="H43" s="452">
        <f t="shared" si="5"/>
        <v>3953</v>
      </c>
      <c r="I43" s="433">
        <f t="shared" si="8"/>
        <v>4366</v>
      </c>
      <c r="J43" s="478">
        <f t="shared" si="8"/>
        <v>3155</v>
      </c>
      <c r="K43" s="482">
        <f t="shared" si="3"/>
        <v>16883</v>
      </c>
      <c r="L43" s="435">
        <f t="shared" si="4"/>
        <v>100</v>
      </c>
      <c r="M43" s="298"/>
      <c r="N43" s="373">
        <v>9362</v>
      </c>
      <c r="O43" s="456">
        <v>13728</v>
      </c>
      <c r="P43" s="436">
        <v>16883</v>
      </c>
    </row>
    <row r="44" spans="1:16" ht="15.75" thickBot="1">
      <c r="A44" s="483" t="s">
        <v>585</v>
      </c>
      <c r="B44" s="459"/>
      <c r="C44" s="460" t="s">
        <v>586</v>
      </c>
      <c r="D44" s="381">
        <v>760</v>
      </c>
      <c r="E44" s="462">
        <v>400</v>
      </c>
      <c r="F44" s="462">
        <v>518</v>
      </c>
      <c r="G44" s="463">
        <v>13</v>
      </c>
      <c r="H44" s="452">
        <f t="shared" si="5"/>
        <v>111</v>
      </c>
      <c r="I44" s="433">
        <f t="shared" si="8"/>
        <v>120</v>
      </c>
      <c r="J44" s="478">
        <f t="shared" si="8"/>
        <v>274</v>
      </c>
      <c r="K44" s="484">
        <f t="shared" si="3"/>
        <v>518</v>
      </c>
      <c r="L44" s="485">
        <f t="shared" si="4"/>
        <v>100</v>
      </c>
      <c r="M44" s="298"/>
      <c r="N44" s="464">
        <v>124</v>
      </c>
      <c r="O44" s="465">
        <v>244</v>
      </c>
      <c r="P44" s="466">
        <v>518</v>
      </c>
    </row>
    <row r="45" spans="1:16" ht="15.75" thickBot="1">
      <c r="A45" s="467" t="s">
        <v>587</v>
      </c>
      <c r="B45" s="468" t="s">
        <v>588</v>
      </c>
      <c r="C45" s="469" t="s">
        <v>517</v>
      </c>
      <c r="D45" s="470">
        <f t="shared" ref="D45:J45" si="10">SUM(D40:D44)</f>
        <v>17051</v>
      </c>
      <c r="E45" s="471">
        <f t="shared" si="10"/>
        <v>18284</v>
      </c>
      <c r="F45" s="471">
        <f t="shared" si="10"/>
        <v>18808</v>
      </c>
      <c r="G45" s="472">
        <f t="shared" si="10"/>
        <v>5830</v>
      </c>
      <c r="H45" s="486">
        <f t="shared" si="10"/>
        <v>4294</v>
      </c>
      <c r="I45" s="472">
        <f t="shared" si="10"/>
        <v>5054</v>
      </c>
      <c r="J45" s="487">
        <f t="shared" si="10"/>
        <v>3630</v>
      </c>
      <c r="K45" s="472">
        <f t="shared" si="3"/>
        <v>18808</v>
      </c>
      <c r="L45" s="474">
        <f t="shared" si="4"/>
        <v>100</v>
      </c>
      <c r="M45" s="298"/>
      <c r="N45" s="472">
        <f>SUM(N40:N44)</f>
        <v>10124</v>
      </c>
      <c r="O45" s="475">
        <f>SUM(O40:O44)</f>
        <v>15178</v>
      </c>
      <c r="P45" s="472">
        <f>SUM(P40:P44)</f>
        <v>18808</v>
      </c>
    </row>
    <row r="46" spans="1:16" ht="5.25" customHeight="1" thickBot="1">
      <c r="A46" s="483"/>
      <c r="B46" s="488"/>
      <c r="C46" s="489"/>
      <c r="D46" s="490"/>
      <c r="E46" s="491"/>
      <c r="F46" s="491"/>
      <c r="G46" s="492"/>
      <c r="H46" s="493"/>
      <c r="I46" s="494"/>
      <c r="J46" s="493"/>
      <c r="K46" s="495"/>
      <c r="L46" s="426"/>
      <c r="M46" s="298"/>
      <c r="N46" s="496"/>
      <c r="O46" s="497"/>
      <c r="P46" s="497"/>
    </row>
    <row r="47" spans="1:16" ht="15.75" thickBot="1">
      <c r="A47" s="498" t="s">
        <v>589</v>
      </c>
      <c r="B47" s="468" t="s">
        <v>551</v>
      </c>
      <c r="C47" s="469" t="s">
        <v>517</v>
      </c>
      <c r="D47" s="472">
        <f t="shared" ref="D47:J47" si="11">D45-D43</f>
        <v>2054</v>
      </c>
      <c r="E47" s="470">
        <f t="shared" si="11"/>
        <v>2300</v>
      </c>
      <c r="F47" s="470">
        <f t="shared" si="11"/>
        <v>1925</v>
      </c>
      <c r="G47" s="472">
        <f t="shared" si="11"/>
        <v>421</v>
      </c>
      <c r="H47" s="486">
        <f t="shared" si="11"/>
        <v>341</v>
      </c>
      <c r="I47" s="472">
        <f t="shared" si="11"/>
        <v>688</v>
      </c>
      <c r="J47" s="475">
        <f t="shared" si="11"/>
        <v>475</v>
      </c>
      <c r="K47" s="495">
        <f t="shared" si="3"/>
        <v>1925</v>
      </c>
      <c r="L47" s="426">
        <f t="shared" si="4"/>
        <v>100</v>
      </c>
      <c r="M47" s="499"/>
      <c r="N47" s="472">
        <f>N45-N43</f>
        <v>762</v>
      </c>
      <c r="O47" s="475">
        <f>O45-O43</f>
        <v>1450</v>
      </c>
      <c r="P47" s="472">
        <f>P45-P43</f>
        <v>1925</v>
      </c>
    </row>
    <row r="48" spans="1:16" ht="15.75" thickBot="1">
      <c r="A48" s="467" t="s">
        <v>590</v>
      </c>
      <c r="B48" s="468" t="s">
        <v>591</v>
      </c>
      <c r="C48" s="469" t="s">
        <v>517</v>
      </c>
      <c r="D48" s="472">
        <f t="shared" ref="D48:J48" si="12">D45-D39</f>
        <v>807</v>
      </c>
      <c r="E48" s="470">
        <f t="shared" si="12"/>
        <v>172</v>
      </c>
      <c r="F48" s="470">
        <f t="shared" si="12"/>
        <v>297</v>
      </c>
      <c r="G48" s="472">
        <f t="shared" si="12"/>
        <v>2883</v>
      </c>
      <c r="H48" s="486">
        <f t="shared" si="12"/>
        <v>451</v>
      </c>
      <c r="I48" s="472">
        <f t="shared" si="12"/>
        <v>250</v>
      </c>
      <c r="J48" s="475">
        <f t="shared" si="12"/>
        <v>-3281</v>
      </c>
      <c r="K48" s="495">
        <f t="shared" si="3"/>
        <v>303</v>
      </c>
      <c r="L48" s="426">
        <f t="shared" si="4"/>
        <v>102.02020202020201</v>
      </c>
      <c r="M48" s="499"/>
      <c r="N48" s="472">
        <f>N45-N39</f>
        <v>3334</v>
      </c>
      <c r="O48" s="475">
        <f>O45-O39</f>
        <v>3584</v>
      </c>
      <c r="P48" s="472">
        <f>P45-P39</f>
        <v>303</v>
      </c>
    </row>
    <row r="49" spans="1:16" ht="15.75" thickBot="1">
      <c r="A49" s="500" t="s">
        <v>592</v>
      </c>
      <c r="B49" s="501" t="s">
        <v>551</v>
      </c>
      <c r="C49" s="502" t="s">
        <v>517</v>
      </c>
      <c r="D49" s="472">
        <f t="shared" ref="D49:J49" si="13">D48-D43</f>
        <v>-14190</v>
      </c>
      <c r="E49" s="470">
        <f t="shared" si="13"/>
        <v>-15812</v>
      </c>
      <c r="F49" s="470">
        <f t="shared" si="13"/>
        <v>-16586</v>
      </c>
      <c r="G49" s="472">
        <f t="shared" si="13"/>
        <v>-2526</v>
      </c>
      <c r="H49" s="486">
        <f t="shared" si="13"/>
        <v>-3502</v>
      </c>
      <c r="I49" s="472">
        <f t="shared" si="13"/>
        <v>-4116</v>
      </c>
      <c r="J49" s="475">
        <f t="shared" si="13"/>
        <v>-6436</v>
      </c>
      <c r="K49" s="495">
        <f t="shared" si="3"/>
        <v>-16580</v>
      </c>
      <c r="L49" s="474">
        <f t="shared" si="4"/>
        <v>99.963824912576868</v>
      </c>
      <c r="M49" s="298"/>
      <c r="N49" s="472">
        <f>N48-N43</f>
        <v>-6028</v>
      </c>
      <c r="O49" s="475">
        <f>O48-O43</f>
        <v>-10144</v>
      </c>
      <c r="P49" s="472">
        <f>P48-P43</f>
        <v>-16580</v>
      </c>
    </row>
    <row r="52" spans="1:16" ht="14.25">
      <c r="A52" s="503" t="s">
        <v>593</v>
      </c>
    </row>
    <row r="53" spans="1:16" s="505" customFormat="1" ht="14.25">
      <c r="A53" s="504" t="s">
        <v>594</v>
      </c>
      <c r="C53" s="506"/>
      <c r="F53" s="507"/>
      <c r="G53" s="507"/>
      <c r="H53" s="507"/>
      <c r="I53" s="507"/>
      <c r="J53" s="507"/>
      <c r="K53" s="507"/>
    </row>
    <row r="54" spans="1:16" s="505" customFormat="1" ht="14.25">
      <c r="A54" s="508" t="s">
        <v>595</v>
      </c>
      <c r="C54" s="506"/>
      <c r="F54" s="507"/>
      <c r="G54" s="507"/>
      <c r="H54" s="507"/>
      <c r="I54" s="507"/>
      <c r="J54" s="507"/>
      <c r="K54" s="507"/>
    </row>
    <row r="55" spans="1:16" s="509" customFormat="1" ht="14.25">
      <c r="A55" s="508" t="s">
        <v>596</v>
      </c>
      <c r="C55" s="510"/>
      <c r="F55" s="511"/>
      <c r="G55" s="511"/>
      <c r="H55" s="511"/>
      <c r="I55" s="511"/>
      <c r="J55" s="511"/>
      <c r="K55" s="511"/>
    </row>
    <row r="58" spans="1:16">
      <c r="A58" s="291" t="s">
        <v>597</v>
      </c>
    </row>
    <row r="60" spans="1:16">
      <c r="A60" s="291" t="s">
        <v>598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A4" zoomScaleNormal="100" workbookViewId="0">
      <selection activeCell="C43" sqref="C43"/>
    </sheetView>
  </sheetViews>
  <sheetFormatPr defaultColWidth="8.7109375" defaultRowHeight="12.75"/>
  <cols>
    <col min="1" max="1" width="37.7109375" style="291" customWidth="1"/>
    <col min="2" max="2" width="13.5703125" style="290" hidden="1" customWidth="1"/>
    <col min="3" max="3" width="7.28515625" style="292" customWidth="1"/>
    <col min="4" max="5" width="11.5703125" style="290" customWidth="1"/>
    <col min="6" max="6" width="11.5703125" style="293" customWidth="1"/>
    <col min="7" max="7" width="11.42578125" style="293" customWidth="1"/>
    <col min="8" max="8" width="9.85546875" style="293" customWidth="1"/>
    <col min="9" max="9" width="9.140625" style="293" customWidth="1"/>
    <col min="10" max="10" width="9.28515625" style="293" customWidth="1"/>
    <col min="11" max="11" width="9.140625" style="293" customWidth="1"/>
    <col min="12" max="12" width="12" style="290" customWidth="1"/>
    <col min="13" max="13" width="8.7109375" style="290"/>
    <col min="14" max="14" width="11.85546875" style="290" customWidth="1"/>
    <col min="15" max="15" width="12.5703125" style="290" customWidth="1"/>
    <col min="16" max="16" width="11.85546875" style="290" customWidth="1"/>
    <col min="17" max="17" width="12" style="290" customWidth="1"/>
    <col min="18" max="16384" width="8.7109375" style="290"/>
  </cols>
  <sheetData>
    <row r="1" spans="1:17" ht="24" customHeight="1">
      <c r="A1" s="989"/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298"/>
      <c r="G4" s="296"/>
      <c r="H4" s="296"/>
    </row>
    <row r="5" spans="1:17">
      <c r="A5" s="299"/>
      <c r="G5" s="296"/>
      <c r="H5" s="296"/>
    </row>
    <row r="6" spans="1:17" ht="6" customHeight="1" thickBot="1">
      <c r="B6" s="300"/>
      <c r="C6" s="301"/>
      <c r="D6" s="300"/>
      <c r="G6" s="296"/>
      <c r="H6" s="296"/>
    </row>
    <row r="7" spans="1:17" ht="24.75" customHeight="1" thickBot="1">
      <c r="A7" s="302" t="s">
        <v>494</v>
      </c>
      <c r="B7" s="303"/>
      <c r="C7" s="304"/>
      <c r="D7" s="991" t="s">
        <v>601</v>
      </c>
      <c r="E7" s="992"/>
      <c r="F7" s="992"/>
      <c r="G7" s="992"/>
      <c r="H7" s="993"/>
      <c r="I7" s="993"/>
      <c r="J7" s="993"/>
      <c r="K7" s="993"/>
      <c r="L7" s="994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306"/>
      <c r="C9" s="997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0"/>
      <c r="I9" s="1000"/>
      <c r="J9" s="1001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996"/>
      <c r="B10" s="313" t="s">
        <v>505</v>
      </c>
      <c r="C10" s="998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325"/>
      <c r="C11" s="326"/>
      <c r="D11" s="327">
        <v>22</v>
      </c>
      <c r="E11" s="328">
        <v>23</v>
      </c>
      <c r="F11" s="328">
        <v>23</v>
      </c>
      <c r="G11" s="329">
        <v>23</v>
      </c>
      <c r="H11" s="330">
        <f t="shared" ref="H11:J17" si="0">N11</f>
        <v>23</v>
      </c>
      <c r="I11" s="330">
        <f t="shared" si="0"/>
        <v>23</v>
      </c>
      <c r="J11" s="331">
        <f t="shared" si="0"/>
        <v>23</v>
      </c>
      <c r="K11" s="333" t="s">
        <v>517</v>
      </c>
      <c r="L11" s="334" t="s">
        <v>517</v>
      </c>
      <c r="M11" s="298"/>
      <c r="N11" s="335">
        <v>23</v>
      </c>
      <c r="O11" s="336">
        <v>23</v>
      </c>
      <c r="P11" s="336">
        <v>23</v>
      </c>
    </row>
    <row r="12" spans="1:17" ht="13.5" thickBot="1">
      <c r="A12" s="337" t="s">
        <v>518</v>
      </c>
      <c r="B12" s="338"/>
      <c r="C12" s="339"/>
      <c r="D12" s="340">
        <v>21.4</v>
      </c>
      <c r="E12" s="341">
        <v>21.7</v>
      </c>
      <c r="F12" s="341">
        <v>21.7</v>
      </c>
      <c r="G12" s="342">
        <v>21.7</v>
      </c>
      <c r="H12" s="343">
        <f t="shared" si="0"/>
        <v>21.7</v>
      </c>
      <c r="I12" s="518">
        <f t="shared" si="0"/>
        <v>21.7</v>
      </c>
      <c r="J12" s="349">
        <f t="shared" si="0"/>
        <v>21.7</v>
      </c>
      <c r="K12" s="346"/>
      <c r="L12" s="347" t="s">
        <v>517</v>
      </c>
      <c r="M12" s="298"/>
      <c r="N12" s="348">
        <v>21.7</v>
      </c>
      <c r="O12" s="350">
        <v>21.7</v>
      </c>
      <c r="P12" s="350">
        <v>21.7</v>
      </c>
    </row>
    <row r="13" spans="1:17">
      <c r="A13" s="351" t="s">
        <v>519</v>
      </c>
      <c r="B13" s="352" t="s">
        <v>520</v>
      </c>
      <c r="C13" s="353" t="s">
        <v>521</v>
      </c>
      <c r="D13" s="354">
        <v>6799</v>
      </c>
      <c r="E13" s="355" t="s">
        <v>517</v>
      </c>
      <c r="F13" s="355" t="s">
        <v>517</v>
      </c>
      <c r="G13" s="356">
        <v>6891</v>
      </c>
      <c r="H13" s="357">
        <f t="shared" si="0"/>
        <v>6924</v>
      </c>
      <c r="I13" s="357">
        <f t="shared" si="0"/>
        <v>7548</v>
      </c>
      <c r="J13" s="424">
        <f t="shared" si="0"/>
        <v>7291</v>
      </c>
      <c r="K13" s="360" t="s">
        <v>517</v>
      </c>
      <c r="L13" s="360" t="s">
        <v>517</v>
      </c>
      <c r="M13" s="298"/>
      <c r="N13" s="362">
        <v>6924</v>
      </c>
      <c r="O13" s="364">
        <v>7548</v>
      </c>
      <c r="P13" s="364">
        <v>7291</v>
      </c>
    </row>
    <row r="14" spans="1:17">
      <c r="A14" s="365" t="s">
        <v>522</v>
      </c>
      <c r="B14" s="366" t="s">
        <v>523</v>
      </c>
      <c r="C14" s="367" t="s">
        <v>524</v>
      </c>
      <c r="D14" s="354">
        <v>6776</v>
      </c>
      <c r="E14" s="368" t="s">
        <v>517</v>
      </c>
      <c r="F14" s="368" t="s">
        <v>517</v>
      </c>
      <c r="G14" s="356">
        <v>6877</v>
      </c>
      <c r="H14" s="369">
        <f t="shared" si="0"/>
        <v>6898</v>
      </c>
      <c r="I14" s="369">
        <f t="shared" si="0"/>
        <v>7522</v>
      </c>
      <c r="J14" s="377">
        <f t="shared" si="0"/>
        <v>7267</v>
      </c>
      <c r="K14" s="360" t="s">
        <v>517</v>
      </c>
      <c r="L14" s="360" t="s">
        <v>517</v>
      </c>
      <c r="M14" s="298"/>
      <c r="N14" s="373">
        <v>6898</v>
      </c>
      <c r="O14" s="364">
        <v>7522</v>
      </c>
      <c r="P14" s="364">
        <v>7267</v>
      </c>
    </row>
    <row r="15" spans="1:17">
      <c r="A15" s="365" t="s">
        <v>528</v>
      </c>
      <c r="B15" s="366" t="s">
        <v>529</v>
      </c>
      <c r="C15" s="367" t="s">
        <v>530</v>
      </c>
      <c r="D15" s="354">
        <v>49</v>
      </c>
      <c r="E15" s="368" t="s">
        <v>517</v>
      </c>
      <c r="F15" s="368" t="s">
        <v>517</v>
      </c>
      <c r="G15" s="356">
        <v>70</v>
      </c>
      <c r="H15" s="369">
        <f t="shared" si="0"/>
        <v>70</v>
      </c>
      <c r="I15" s="369">
        <f t="shared" si="0"/>
        <v>23</v>
      </c>
      <c r="J15" s="377">
        <f t="shared" si="0"/>
        <v>33</v>
      </c>
      <c r="K15" s="360" t="s">
        <v>517</v>
      </c>
      <c r="L15" s="360" t="s">
        <v>517</v>
      </c>
      <c r="M15" s="298"/>
      <c r="N15" s="373">
        <v>70</v>
      </c>
      <c r="O15" s="364">
        <v>23</v>
      </c>
      <c r="P15" s="364">
        <v>33</v>
      </c>
    </row>
    <row r="16" spans="1:17">
      <c r="A16" s="365" t="s">
        <v>531</v>
      </c>
      <c r="B16" s="366" t="s">
        <v>532</v>
      </c>
      <c r="C16" s="367" t="s">
        <v>517</v>
      </c>
      <c r="D16" s="354">
        <v>648</v>
      </c>
      <c r="E16" s="368" t="s">
        <v>517</v>
      </c>
      <c r="F16" s="368" t="s">
        <v>517</v>
      </c>
      <c r="G16" s="356">
        <v>9411</v>
      </c>
      <c r="H16" s="369">
        <f t="shared" si="0"/>
        <v>4971</v>
      </c>
      <c r="I16" s="369">
        <f t="shared" si="0"/>
        <v>2964</v>
      </c>
      <c r="J16" s="377">
        <f t="shared" si="0"/>
        <v>643</v>
      </c>
      <c r="K16" s="360" t="s">
        <v>517</v>
      </c>
      <c r="L16" s="360" t="s">
        <v>517</v>
      </c>
      <c r="M16" s="298"/>
      <c r="N16" s="373">
        <v>4971</v>
      </c>
      <c r="O16" s="364">
        <v>2964</v>
      </c>
      <c r="P16" s="364">
        <v>643</v>
      </c>
    </row>
    <row r="17" spans="1:16" ht="13.5" thickBot="1">
      <c r="A17" s="378" t="s">
        <v>533</v>
      </c>
      <c r="B17" s="379" t="s">
        <v>534</v>
      </c>
      <c r="C17" s="380" t="s">
        <v>535</v>
      </c>
      <c r="D17" s="381">
        <v>1771</v>
      </c>
      <c r="E17" s="382" t="s">
        <v>517</v>
      </c>
      <c r="F17" s="382" t="s">
        <v>517</v>
      </c>
      <c r="G17" s="356">
        <v>2301</v>
      </c>
      <c r="H17" s="383">
        <f t="shared" si="0"/>
        <v>3964</v>
      </c>
      <c r="I17" s="414">
        <f t="shared" si="0"/>
        <v>2822</v>
      </c>
      <c r="J17" s="388">
        <f t="shared" si="0"/>
        <v>1777</v>
      </c>
      <c r="K17" s="334" t="s">
        <v>517</v>
      </c>
      <c r="L17" s="334" t="s">
        <v>517</v>
      </c>
      <c r="M17" s="298"/>
      <c r="N17" s="387">
        <v>3964</v>
      </c>
      <c r="O17" s="389">
        <v>2822</v>
      </c>
      <c r="P17" s="389">
        <v>1777</v>
      </c>
    </row>
    <row r="18" spans="1:16" ht="13.5" thickBot="1">
      <c r="A18" s="390" t="s">
        <v>536</v>
      </c>
      <c r="B18" s="391"/>
      <c r="C18" s="392"/>
      <c r="D18" s="393">
        <f>D13-D14+D15+D16+D17</f>
        <v>2491</v>
      </c>
      <c r="E18" s="394" t="s">
        <v>517</v>
      </c>
      <c r="F18" s="394" t="s">
        <v>517</v>
      </c>
      <c r="G18" s="395">
        <f>G13-G14+G15+G16+G17</f>
        <v>11796</v>
      </c>
      <c r="H18" s="395">
        <f>H13-H14+H15+H16+H17</f>
        <v>9031</v>
      </c>
      <c r="I18" s="395">
        <f>I13-I14+I15+I16+I17</f>
        <v>5835</v>
      </c>
      <c r="J18" s="396">
        <f>J13-J14+J15+J16+J17</f>
        <v>2477</v>
      </c>
      <c r="K18" s="397" t="s">
        <v>517</v>
      </c>
      <c r="L18" s="397" t="s">
        <v>517</v>
      </c>
      <c r="M18" s="298"/>
      <c r="N18" s="398">
        <f>N13-N14+N15+N16+N17</f>
        <v>9031</v>
      </c>
      <c r="O18" s="398">
        <f>O13-O14+O15+O16+O17</f>
        <v>5835</v>
      </c>
      <c r="P18" s="398">
        <f>P13-P14+P15+P16+P17</f>
        <v>2477</v>
      </c>
    </row>
    <row r="19" spans="1:16">
      <c r="A19" s="378" t="s">
        <v>537</v>
      </c>
      <c r="B19" s="352" t="s">
        <v>538</v>
      </c>
      <c r="C19" s="399">
        <v>401</v>
      </c>
      <c r="D19" s="381">
        <v>37</v>
      </c>
      <c r="E19" s="355" t="s">
        <v>517</v>
      </c>
      <c r="F19" s="355" t="s">
        <v>517</v>
      </c>
      <c r="G19" s="400">
        <v>28</v>
      </c>
      <c r="H19" s="401">
        <f t="shared" ref="H19:J23" si="1">N19</f>
        <v>41</v>
      </c>
      <c r="I19" s="402">
        <f t="shared" si="1"/>
        <v>40</v>
      </c>
      <c r="J19" s="403">
        <f t="shared" si="1"/>
        <v>39</v>
      </c>
      <c r="K19" s="334" t="s">
        <v>517</v>
      </c>
      <c r="L19" s="334" t="s">
        <v>517</v>
      </c>
      <c r="M19" s="298"/>
      <c r="N19" s="404">
        <v>41</v>
      </c>
      <c r="O19" s="389">
        <v>40</v>
      </c>
      <c r="P19" s="389">
        <v>39</v>
      </c>
    </row>
    <row r="20" spans="1:16">
      <c r="A20" s="365" t="s">
        <v>539</v>
      </c>
      <c r="B20" s="366" t="s">
        <v>540</v>
      </c>
      <c r="C20" s="367" t="s">
        <v>541</v>
      </c>
      <c r="D20" s="354">
        <v>1054</v>
      </c>
      <c r="E20" s="368" t="s">
        <v>517</v>
      </c>
      <c r="F20" s="368" t="s">
        <v>517</v>
      </c>
      <c r="G20" s="406">
        <v>1069</v>
      </c>
      <c r="H20" s="369">
        <f t="shared" si="1"/>
        <v>1106</v>
      </c>
      <c r="I20" s="407">
        <f t="shared" si="1"/>
        <v>1118</v>
      </c>
      <c r="J20" s="408">
        <f t="shared" si="1"/>
        <v>1101</v>
      </c>
      <c r="K20" s="360" t="s">
        <v>517</v>
      </c>
      <c r="L20" s="360" t="s">
        <v>517</v>
      </c>
      <c r="M20" s="298"/>
      <c r="N20" s="373">
        <v>1106</v>
      </c>
      <c r="O20" s="364">
        <v>1118</v>
      </c>
      <c r="P20" s="364">
        <v>1101</v>
      </c>
    </row>
    <row r="21" spans="1:16">
      <c r="A21" s="365" t="s">
        <v>542</v>
      </c>
      <c r="B21" s="410" t="s">
        <v>543</v>
      </c>
      <c r="C21" s="367" t="s">
        <v>517</v>
      </c>
      <c r="D21" s="354">
        <v>0</v>
      </c>
      <c r="E21" s="368" t="s">
        <v>517</v>
      </c>
      <c r="F21" s="368" t="s">
        <v>517</v>
      </c>
      <c r="G21" s="406">
        <v>0</v>
      </c>
      <c r="H21" s="369">
        <f t="shared" si="1"/>
        <v>0</v>
      </c>
      <c r="I21" s="407">
        <f t="shared" si="1"/>
        <v>0</v>
      </c>
      <c r="J21" s="408">
        <f t="shared" si="1"/>
        <v>0</v>
      </c>
      <c r="K21" s="360" t="s">
        <v>517</v>
      </c>
      <c r="L21" s="360" t="s">
        <v>517</v>
      </c>
      <c r="M21" s="298"/>
      <c r="N21" s="373">
        <v>0</v>
      </c>
      <c r="O21" s="364">
        <v>0</v>
      </c>
      <c r="P21" s="364"/>
    </row>
    <row r="22" spans="1:16">
      <c r="A22" s="365" t="s">
        <v>544</v>
      </c>
      <c r="B22" s="410" t="s">
        <v>545</v>
      </c>
      <c r="C22" s="367" t="s">
        <v>517</v>
      </c>
      <c r="D22" s="354">
        <v>1377</v>
      </c>
      <c r="E22" s="368" t="s">
        <v>517</v>
      </c>
      <c r="F22" s="368" t="s">
        <v>517</v>
      </c>
      <c r="G22" s="406">
        <v>10239</v>
      </c>
      <c r="H22" s="369">
        <f t="shared" si="1"/>
        <v>5762</v>
      </c>
      <c r="I22" s="407">
        <f t="shared" si="1"/>
        <v>3620</v>
      </c>
      <c r="J22" s="408">
        <f t="shared" si="1"/>
        <v>1264</v>
      </c>
      <c r="K22" s="360" t="s">
        <v>517</v>
      </c>
      <c r="L22" s="360" t="s">
        <v>517</v>
      </c>
      <c r="M22" s="298"/>
      <c r="N22" s="373">
        <v>5762</v>
      </c>
      <c r="O22" s="364">
        <v>3620</v>
      </c>
      <c r="P22" s="364">
        <v>1264</v>
      </c>
    </row>
    <row r="23" spans="1:16" ht="13.5" thickBot="1">
      <c r="A23" s="337" t="s">
        <v>546</v>
      </c>
      <c r="B23" s="411" t="s">
        <v>547</v>
      </c>
      <c r="C23" s="412" t="s">
        <v>517</v>
      </c>
      <c r="D23" s="354">
        <v>0</v>
      </c>
      <c r="E23" s="382" t="s">
        <v>517</v>
      </c>
      <c r="F23" s="382" t="s">
        <v>517</v>
      </c>
      <c r="G23" s="413">
        <v>0</v>
      </c>
      <c r="H23" s="414">
        <f t="shared" si="1"/>
        <v>0</v>
      </c>
      <c r="I23" s="415">
        <f t="shared" si="1"/>
        <v>0</v>
      </c>
      <c r="J23" s="517">
        <f t="shared" si="1"/>
        <v>0</v>
      </c>
      <c r="K23" s="417" t="s">
        <v>517</v>
      </c>
      <c r="L23" s="417" t="s">
        <v>517</v>
      </c>
      <c r="M23" s="298"/>
      <c r="N23" s="464">
        <v>0</v>
      </c>
      <c r="O23" s="419">
        <v>0</v>
      </c>
      <c r="P23" s="419"/>
    </row>
    <row r="24" spans="1:16" ht="15">
      <c r="A24" s="351" t="s">
        <v>548</v>
      </c>
      <c r="B24" s="352" t="s">
        <v>549</v>
      </c>
      <c r="C24" s="420" t="s">
        <v>517</v>
      </c>
      <c r="D24" s="421">
        <v>10277</v>
      </c>
      <c r="E24" s="422">
        <v>11804</v>
      </c>
      <c r="F24" s="422">
        <v>12257</v>
      </c>
      <c r="G24" s="423">
        <v>2936</v>
      </c>
      <c r="H24" s="424">
        <f>N24-G24</f>
        <v>4198</v>
      </c>
      <c r="I24" s="424">
        <f>O24-N24</f>
        <v>2106</v>
      </c>
      <c r="J24" s="424">
        <f>P24-O24</f>
        <v>3017</v>
      </c>
      <c r="K24" s="479">
        <f>SUM(G24:J24)</f>
        <v>12257</v>
      </c>
      <c r="L24" s="426">
        <f>(K24/F24)*100</f>
        <v>100</v>
      </c>
      <c r="M24" s="298"/>
      <c r="N24" s="362">
        <v>7134</v>
      </c>
      <c r="O24" s="516">
        <v>9240</v>
      </c>
      <c r="P24" s="429">
        <v>12257</v>
      </c>
    </row>
    <row r="25" spans="1:16" ht="15">
      <c r="A25" s="365" t="s">
        <v>550</v>
      </c>
      <c r="B25" s="366" t="s">
        <v>551</v>
      </c>
      <c r="C25" s="430" t="s">
        <v>517</v>
      </c>
      <c r="D25" s="354"/>
      <c r="E25" s="431"/>
      <c r="F25" s="431"/>
      <c r="G25" s="432"/>
      <c r="H25" s="433"/>
      <c r="I25" s="433"/>
      <c r="J25" s="433"/>
      <c r="K25" s="482"/>
      <c r="L25" s="435"/>
      <c r="M25" s="298"/>
      <c r="N25" s="373"/>
      <c r="O25" s="513"/>
      <c r="P25" s="436"/>
    </row>
    <row r="26" spans="1:16" ht="15.75" thickBot="1">
      <c r="A26" s="337" t="s">
        <v>552</v>
      </c>
      <c r="B26" s="437" t="s">
        <v>551</v>
      </c>
      <c r="C26" s="438">
        <v>672</v>
      </c>
      <c r="D26" s="439">
        <v>8460</v>
      </c>
      <c r="E26" s="440">
        <v>10259</v>
      </c>
      <c r="F26" s="440">
        <v>10527</v>
      </c>
      <c r="G26" s="441">
        <v>2550</v>
      </c>
      <c r="H26" s="442">
        <f>N26-G26</f>
        <v>3410</v>
      </c>
      <c r="I26" s="442">
        <f t="shared" ref="I26:J28" si="2">O26-N26</f>
        <v>1720</v>
      </c>
      <c r="J26" s="442">
        <f t="shared" si="2"/>
        <v>2847</v>
      </c>
      <c r="K26" s="484">
        <f>SUM(G26:J26)</f>
        <v>10527</v>
      </c>
      <c r="L26" s="445">
        <f>(K26/F26)*100</f>
        <v>100</v>
      </c>
      <c r="M26" s="298"/>
      <c r="N26" s="387">
        <v>5960</v>
      </c>
      <c r="O26" s="515">
        <v>7680</v>
      </c>
      <c r="P26" s="448">
        <v>10527</v>
      </c>
    </row>
    <row r="27" spans="1:16" ht="15">
      <c r="A27" s="351" t="s">
        <v>553</v>
      </c>
      <c r="B27" s="352" t="s">
        <v>554</v>
      </c>
      <c r="C27" s="449">
        <v>501</v>
      </c>
      <c r="D27" s="354">
        <v>1642</v>
      </c>
      <c r="E27" s="450">
        <v>1172</v>
      </c>
      <c r="F27" s="450">
        <v>1873</v>
      </c>
      <c r="G27" s="451">
        <v>484</v>
      </c>
      <c r="H27" s="452">
        <f>N27-G27</f>
        <v>327</v>
      </c>
      <c r="I27" s="433">
        <f t="shared" si="2"/>
        <v>272</v>
      </c>
      <c r="J27" s="452">
        <f t="shared" si="2"/>
        <v>790</v>
      </c>
      <c r="K27" s="479">
        <f>SUM(G27:J27)</f>
        <v>1873</v>
      </c>
      <c r="L27" s="426">
        <f>(K27/F27)*100</f>
        <v>100</v>
      </c>
      <c r="M27" s="298"/>
      <c r="N27" s="404">
        <v>811</v>
      </c>
      <c r="O27" s="514">
        <v>1083</v>
      </c>
      <c r="P27" s="454">
        <v>1873</v>
      </c>
    </row>
    <row r="28" spans="1:16" ht="15">
      <c r="A28" s="365" t="s">
        <v>555</v>
      </c>
      <c r="B28" s="366" t="s">
        <v>556</v>
      </c>
      <c r="C28" s="455">
        <v>502</v>
      </c>
      <c r="D28" s="354">
        <v>671</v>
      </c>
      <c r="E28" s="431">
        <v>807</v>
      </c>
      <c r="F28" s="431">
        <v>590</v>
      </c>
      <c r="G28" s="432">
        <v>168</v>
      </c>
      <c r="H28" s="452">
        <f>N28-G28</f>
        <v>166</v>
      </c>
      <c r="I28" s="433">
        <f t="shared" si="2"/>
        <v>72</v>
      </c>
      <c r="J28" s="452">
        <f t="shared" si="2"/>
        <v>184</v>
      </c>
      <c r="K28" s="482">
        <f>SUM(G28:J28)</f>
        <v>590</v>
      </c>
      <c r="L28" s="435">
        <f>(K28/F28)*100</f>
        <v>100</v>
      </c>
      <c r="M28" s="298"/>
      <c r="N28" s="373">
        <v>334</v>
      </c>
      <c r="O28" s="513">
        <v>406</v>
      </c>
      <c r="P28" s="436">
        <v>590</v>
      </c>
    </row>
    <row r="29" spans="1:16" ht="15">
      <c r="A29" s="365" t="s">
        <v>557</v>
      </c>
      <c r="B29" s="366" t="s">
        <v>558</v>
      </c>
      <c r="C29" s="455">
        <v>504</v>
      </c>
      <c r="D29" s="354"/>
      <c r="E29" s="431"/>
      <c r="F29" s="431"/>
      <c r="G29" s="432"/>
      <c r="H29" s="452"/>
      <c r="I29" s="433"/>
      <c r="J29" s="452"/>
      <c r="K29" s="482"/>
      <c r="L29" s="435"/>
      <c r="M29" s="298"/>
      <c r="N29" s="373"/>
      <c r="O29" s="513"/>
      <c r="P29" s="436"/>
    </row>
    <row r="30" spans="1:16" ht="15">
      <c r="A30" s="365" t="s">
        <v>559</v>
      </c>
      <c r="B30" s="366" t="s">
        <v>560</v>
      </c>
      <c r="C30" s="455">
        <v>511</v>
      </c>
      <c r="D30" s="354">
        <v>214</v>
      </c>
      <c r="E30" s="431">
        <v>440</v>
      </c>
      <c r="F30" s="431">
        <v>192</v>
      </c>
      <c r="G30" s="432">
        <v>1</v>
      </c>
      <c r="H30" s="452">
        <f>N30-G30</f>
        <v>2</v>
      </c>
      <c r="I30" s="433">
        <f t="shared" ref="I30:J33" si="3">O30-N30</f>
        <v>104</v>
      </c>
      <c r="J30" s="452">
        <f t="shared" si="3"/>
        <v>85</v>
      </c>
      <c r="K30" s="482">
        <f>SUM(G30:J30)</f>
        <v>192</v>
      </c>
      <c r="L30" s="435">
        <f>(K30/F30)*100</f>
        <v>100</v>
      </c>
      <c r="M30" s="298"/>
      <c r="N30" s="373">
        <v>3</v>
      </c>
      <c r="O30" s="513">
        <v>107</v>
      </c>
      <c r="P30" s="436">
        <v>192</v>
      </c>
    </row>
    <row r="31" spans="1:16" ht="15">
      <c r="A31" s="365" t="s">
        <v>561</v>
      </c>
      <c r="B31" s="366" t="s">
        <v>562</v>
      </c>
      <c r="C31" s="455">
        <v>518</v>
      </c>
      <c r="D31" s="354">
        <v>560</v>
      </c>
      <c r="E31" s="431">
        <v>621</v>
      </c>
      <c r="F31" s="431">
        <v>807</v>
      </c>
      <c r="G31" s="432">
        <v>148</v>
      </c>
      <c r="H31" s="452">
        <f>N31-G31</f>
        <v>142</v>
      </c>
      <c r="I31" s="433">
        <f t="shared" si="3"/>
        <v>202</v>
      </c>
      <c r="J31" s="452">
        <f t="shared" si="3"/>
        <v>315</v>
      </c>
      <c r="K31" s="482">
        <f>SUM(G31:J31)</f>
        <v>807</v>
      </c>
      <c r="L31" s="435">
        <f>(K31/F31)*100</f>
        <v>100</v>
      </c>
      <c r="M31" s="298"/>
      <c r="N31" s="373">
        <v>290</v>
      </c>
      <c r="O31" s="513">
        <v>492</v>
      </c>
      <c r="P31" s="436">
        <v>807</v>
      </c>
    </row>
    <row r="32" spans="1:16" ht="15">
      <c r="A32" s="365" t="s">
        <v>563</v>
      </c>
      <c r="B32" s="457" t="s">
        <v>564</v>
      </c>
      <c r="C32" s="455">
        <v>521</v>
      </c>
      <c r="D32" s="354">
        <v>5524</v>
      </c>
      <c r="E32" s="431">
        <v>5887</v>
      </c>
      <c r="F32" s="431">
        <v>6155</v>
      </c>
      <c r="G32" s="432">
        <v>1362</v>
      </c>
      <c r="H32" s="452">
        <f>N32-G32</f>
        <v>1457</v>
      </c>
      <c r="I32" s="433">
        <f t="shared" si="3"/>
        <v>1469</v>
      </c>
      <c r="J32" s="452">
        <f t="shared" si="3"/>
        <v>1857</v>
      </c>
      <c r="K32" s="482">
        <f>SUM(G32:J32)</f>
        <v>6145</v>
      </c>
      <c r="L32" s="435">
        <f>(K32/F32)*100</f>
        <v>99.837530463038178</v>
      </c>
      <c r="M32" s="298"/>
      <c r="N32" s="373">
        <v>2819</v>
      </c>
      <c r="O32" s="513">
        <v>4288</v>
      </c>
      <c r="P32" s="436">
        <v>6145</v>
      </c>
    </row>
    <row r="33" spans="1:16" ht="15">
      <c r="A33" s="365" t="s">
        <v>565</v>
      </c>
      <c r="B33" s="457" t="s">
        <v>566</v>
      </c>
      <c r="C33" s="455" t="s">
        <v>567</v>
      </c>
      <c r="D33" s="354">
        <v>1957</v>
      </c>
      <c r="E33" s="431">
        <v>2225</v>
      </c>
      <c r="F33" s="431">
        <v>2303</v>
      </c>
      <c r="G33" s="432">
        <v>506</v>
      </c>
      <c r="H33" s="452">
        <f>N33-G33</f>
        <v>556</v>
      </c>
      <c r="I33" s="433">
        <f t="shared" si="3"/>
        <v>550</v>
      </c>
      <c r="J33" s="452">
        <f t="shared" si="3"/>
        <v>691</v>
      </c>
      <c r="K33" s="482">
        <f>SUM(G33:J33)</f>
        <v>2303</v>
      </c>
      <c r="L33" s="435">
        <f>(K33/F33)*100</f>
        <v>100</v>
      </c>
      <c r="M33" s="298"/>
      <c r="N33" s="373">
        <v>1062</v>
      </c>
      <c r="O33" s="513">
        <v>1612</v>
      </c>
      <c r="P33" s="436">
        <v>2303</v>
      </c>
    </row>
    <row r="34" spans="1:16" ht="15">
      <c r="A34" s="365" t="s">
        <v>568</v>
      </c>
      <c r="B34" s="366" t="s">
        <v>569</v>
      </c>
      <c r="C34" s="455">
        <v>557</v>
      </c>
      <c r="D34" s="354"/>
      <c r="E34" s="431"/>
      <c r="F34" s="431"/>
      <c r="G34" s="432"/>
      <c r="H34" s="452"/>
      <c r="I34" s="433"/>
      <c r="J34" s="452"/>
      <c r="K34" s="482"/>
      <c r="L34" s="435"/>
      <c r="M34" s="298"/>
      <c r="N34" s="373"/>
      <c r="O34" s="513"/>
      <c r="P34" s="436"/>
    </row>
    <row r="35" spans="1:16" ht="15">
      <c r="A35" s="365" t="s">
        <v>570</v>
      </c>
      <c r="B35" s="366" t="s">
        <v>571</v>
      </c>
      <c r="C35" s="455">
        <v>551</v>
      </c>
      <c r="D35" s="354">
        <v>44</v>
      </c>
      <c r="E35" s="431">
        <v>20</v>
      </c>
      <c r="F35" s="431">
        <v>-1</v>
      </c>
      <c r="G35" s="432">
        <v>9</v>
      </c>
      <c r="H35" s="452">
        <f>N35-G35</f>
        <v>-12</v>
      </c>
      <c r="I35" s="433">
        <f>O35-N35</f>
        <v>1</v>
      </c>
      <c r="J35" s="452">
        <f>P35-O35</f>
        <v>1</v>
      </c>
      <c r="K35" s="482">
        <f>SUM(G35:J35)</f>
        <v>-1</v>
      </c>
      <c r="L35" s="435">
        <f>(K35/F35)*100</f>
        <v>100</v>
      </c>
      <c r="M35" s="298"/>
      <c r="N35" s="373">
        <v>-3</v>
      </c>
      <c r="O35" s="513">
        <v>-2</v>
      </c>
      <c r="P35" s="436">
        <v>-1</v>
      </c>
    </row>
    <row r="36" spans="1:16" ht="15.75" thickBot="1">
      <c r="A36" s="458" t="s">
        <v>572</v>
      </c>
      <c r="B36" s="459"/>
      <c r="C36" s="460" t="s">
        <v>573</v>
      </c>
      <c r="D36" s="461">
        <v>594</v>
      </c>
      <c r="E36" s="462">
        <v>1282</v>
      </c>
      <c r="F36" s="462">
        <v>1111</v>
      </c>
      <c r="G36" s="463">
        <v>103</v>
      </c>
      <c r="H36" s="452">
        <f>N36-G36</f>
        <v>56</v>
      </c>
      <c r="I36" s="433">
        <f>O36-N36</f>
        <v>644</v>
      </c>
      <c r="J36" s="452">
        <f>P36-O36</f>
        <v>308</v>
      </c>
      <c r="K36" s="484">
        <f>SUM(G36:J36)</f>
        <v>1111</v>
      </c>
      <c r="L36" s="445">
        <f>(K36/F36)*100</f>
        <v>100</v>
      </c>
      <c r="M36" s="298"/>
      <c r="N36" s="464">
        <v>159</v>
      </c>
      <c r="O36" s="512">
        <v>803</v>
      </c>
      <c r="P36" s="466">
        <v>1111</v>
      </c>
    </row>
    <row r="37" spans="1:16" ht="15.75" thickBot="1">
      <c r="A37" s="467" t="s">
        <v>574</v>
      </c>
      <c r="B37" s="468" t="s">
        <v>575</v>
      </c>
      <c r="C37" s="469"/>
      <c r="D37" s="470">
        <f t="shared" ref="D37:J37" si="4">SUM(D27:D36)</f>
        <v>11206</v>
      </c>
      <c r="E37" s="471">
        <f t="shared" si="4"/>
        <v>12454</v>
      </c>
      <c r="F37" s="471">
        <f t="shared" si="4"/>
        <v>13030</v>
      </c>
      <c r="G37" s="472">
        <f t="shared" si="4"/>
        <v>2781</v>
      </c>
      <c r="H37" s="472">
        <f t="shared" si="4"/>
        <v>2694</v>
      </c>
      <c r="I37" s="472">
        <f t="shared" si="4"/>
        <v>3314</v>
      </c>
      <c r="J37" s="472">
        <f t="shared" si="4"/>
        <v>4231</v>
      </c>
      <c r="K37" s="472">
        <f>SUM(G37:J37)</f>
        <v>13020</v>
      </c>
      <c r="L37" s="474">
        <f>(K37/F37)*100</f>
        <v>99.923254029163473</v>
      </c>
      <c r="M37" s="298"/>
      <c r="N37" s="472">
        <f>SUM(N27:N36)</f>
        <v>5475</v>
      </c>
      <c r="O37" s="475">
        <f>SUM(O27:O36)</f>
        <v>8789</v>
      </c>
      <c r="P37" s="472">
        <f>SUM(P27:P36)</f>
        <v>13020</v>
      </c>
    </row>
    <row r="38" spans="1:16" ht="15">
      <c r="A38" s="476" t="s">
        <v>576</v>
      </c>
      <c r="B38" s="352" t="s">
        <v>577</v>
      </c>
      <c r="C38" s="449">
        <v>601</v>
      </c>
      <c r="D38" s="477"/>
      <c r="E38" s="450"/>
      <c r="F38" s="450"/>
      <c r="G38" s="423"/>
      <c r="H38" s="452"/>
      <c r="I38" s="433"/>
      <c r="J38" s="452"/>
      <c r="K38" s="479"/>
      <c r="L38" s="426"/>
      <c r="M38" s="298"/>
      <c r="N38" s="404"/>
      <c r="O38" s="514"/>
      <c r="P38" s="454"/>
    </row>
    <row r="39" spans="1:16" ht="15">
      <c r="A39" s="481" t="s">
        <v>578</v>
      </c>
      <c r="B39" s="366" t="s">
        <v>579</v>
      </c>
      <c r="C39" s="455">
        <v>602</v>
      </c>
      <c r="D39" s="354">
        <v>448</v>
      </c>
      <c r="E39" s="431">
        <v>550</v>
      </c>
      <c r="F39" s="431">
        <v>481</v>
      </c>
      <c r="G39" s="432">
        <v>169</v>
      </c>
      <c r="H39" s="452">
        <f>N39-G39</f>
        <v>88</v>
      </c>
      <c r="I39" s="433">
        <f>O39-N39</f>
        <v>92</v>
      </c>
      <c r="J39" s="452">
        <f>P39-O39</f>
        <v>132</v>
      </c>
      <c r="K39" s="482">
        <f>SUM(G39:J39)</f>
        <v>481</v>
      </c>
      <c r="L39" s="435">
        <f>(K39/F39)*100</f>
        <v>100</v>
      </c>
      <c r="M39" s="298"/>
      <c r="N39" s="373">
        <v>257</v>
      </c>
      <c r="O39" s="513">
        <v>349</v>
      </c>
      <c r="P39" s="436">
        <v>481</v>
      </c>
    </row>
    <row r="40" spans="1:16" ht="15">
      <c r="A40" s="481" t="s">
        <v>580</v>
      </c>
      <c r="B40" s="366" t="s">
        <v>581</v>
      </c>
      <c r="C40" s="455">
        <v>604</v>
      </c>
      <c r="D40" s="354"/>
      <c r="E40" s="431"/>
      <c r="F40" s="431"/>
      <c r="G40" s="432"/>
      <c r="H40" s="452"/>
      <c r="I40" s="433"/>
      <c r="J40" s="452"/>
      <c r="K40" s="482"/>
      <c r="L40" s="435"/>
      <c r="M40" s="298"/>
      <c r="N40" s="373"/>
      <c r="O40" s="513"/>
      <c r="P40" s="436"/>
    </row>
    <row r="41" spans="1:16" ht="15">
      <c r="A41" s="481" t="s">
        <v>582</v>
      </c>
      <c r="B41" s="366" t="s">
        <v>583</v>
      </c>
      <c r="C41" s="455" t="s">
        <v>584</v>
      </c>
      <c r="D41" s="354">
        <v>10277</v>
      </c>
      <c r="E41" s="431">
        <v>11804</v>
      </c>
      <c r="F41" s="431">
        <v>12257</v>
      </c>
      <c r="G41" s="432">
        <v>2936</v>
      </c>
      <c r="H41" s="452">
        <f>N41-G41</f>
        <v>4198</v>
      </c>
      <c r="I41" s="433">
        <f>O41-N41</f>
        <v>2106</v>
      </c>
      <c r="J41" s="452">
        <f>P41-O41</f>
        <v>3017</v>
      </c>
      <c r="K41" s="482">
        <f>SUM(G41:J41)</f>
        <v>12257</v>
      </c>
      <c r="L41" s="435">
        <f>(K41/F41)*100</f>
        <v>100</v>
      </c>
      <c r="M41" s="298"/>
      <c r="N41" s="373">
        <v>7134</v>
      </c>
      <c r="O41" s="513">
        <v>9240</v>
      </c>
      <c r="P41" s="436">
        <v>12257</v>
      </c>
    </row>
    <row r="42" spans="1:16" ht="15.75" thickBot="1">
      <c r="A42" s="483" t="s">
        <v>585</v>
      </c>
      <c r="B42" s="459"/>
      <c r="C42" s="460" t="s">
        <v>586</v>
      </c>
      <c r="D42" s="381">
        <v>504</v>
      </c>
      <c r="E42" s="462">
        <v>100</v>
      </c>
      <c r="F42" s="462">
        <v>355</v>
      </c>
      <c r="G42" s="463">
        <v>112</v>
      </c>
      <c r="H42" s="452">
        <f>N42-G42</f>
        <v>94</v>
      </c>
      <c r="I42" s="433">
        <f>O42-N42</f>
        <v>50</v>
      </c>
      <c r="J42" s="452">
        <f>P42-O42</f>
        <v>99</v>
      </c>
      <c r="K42" s="484">
        <f>SUM(G42:J42)</f>
        <v>355</v>
      </c>
      <c r="L42" s="485">
        <f>(K42/F42)*100</f>
        <v>100</v>
      </c>
      <c r="M42" s="298"/>
      <c r="N42" s="464">
        <v>206</v>
      </c>
      <c r="O42" s="512">
        <v>256</v>
      </c>
      <c r="P42" s="466">
        <v>355</v>
      </c>
    </row>
    <row r="43" spans="1:16" ht="15.75" thickBot="1">
      <c r="A43" s="467" t="s">
        <v>587</v>
      </c>
      <c r="B43" s="468" t="s">
        <v>588</v>
      </c>
      <c r="C43" s="469" t="s">
        <v>517</v>
      </c>
      <c r="D43" s="470">
        <f t="shared" ref="D43:J43" si="5">SUM(D38:D42)</f>
        <v>11229</v>
      </c>
      <c r="E43" s="471">
        <f t="shared" si="5"/>
        <v>12454</v>
      </c>
      <c r="F43" s="471">
        <f t="shared" si="5"/>
        <v>13093</v>
      </c>
      <c r="G43" s="472">
        <f t="shared" si="5"/>
        <v>3217</v>
      </c>
      <c r="H43" s="486">
        <f t="shared" si="5"/>
        <v>4380</v>
      </c>
      <c r="I43" s="472">
        <f t="shared" si="5"/>
        <v>2248</v>
      </c>
      <c r="J43" s="487">
        <f t="shared" si="5"/>
        <v>3248</v>
      </c>
      <c r="K43" s="472">
        <f>SUM(G43:J43)</f>
        <v>13093</v>
      </c>
      <c r="L43" s="474">
        <f>(K43/F43)*100</f>
        <v>100</v>
      </c>
      <c r="M43" s="298"/>
      <c r="N43" s="472">
        <f>SUM(N38:N42)</f>
        <v>7597</v>
      </c>
      <c r="O43" s="475">
        <f>SUM(O38:O42)</f>
        <v>9845</v>
      </c>
      <c r="P43" s="472">
        <f>SUM(P38:P42)</f>
        <v>13093</v>
      </c>
    </row>
    <row r="44" spans="1:16" ht="5.25" customHeight="1" thickBot="1">
      <c r="A44" s="483"/>
      <c r="B44" s="488"/>
      <c r="C44" s="489"/>
      <c r="D44" s="490"/>
      <c r="E44" s="491"/>
      <c r="F44" s="491"/>
      <c r="G44" s="492"/>
      <c r="H44" s="493"/>
      <c r="I44" s="494"/>
      <c r="J44" s="493"/>
      <c r="K44" s="495"/>
      <c r="L44" s="426"/>
      <c r="M44" s="298"/>
      <c r="N44" s="496"/>
      <c r="O44" s="497"/>
      <c r="P44" s="497"/>
    </row>
    <row r="45" spans="1:16" ht="15.75" thickBot="1">
      <c r="A45" s="498" t="s">
        <v>589</v>
      </c>
      <c r="B45" s="468" t="s">
        <v>551</v>
      </c>
      <c r="C45" s="469" t="s">
        <v>517</v>
      </c>
      <c r="D45" s="472">
        <f t="shared" ref="D45:J45" si="6">D43-D41</f>
        <v>952</v>
      </c>
      <c r="E45" s="470">
        <f t="shared" si="6"/>
        <v>650</v>
      </c>
      <c r="F45" s="470">
        <f t="shared" si="6"/>
        <v>836</v>
      </c>
      <c r="G45" s="472">
        <f t="shared" si="6"/>
        <v>281</v>
      </c>
      <c r="H45" s="486">
        <f t="shared" si="6"/>
        <v>182</v>
      </c>
      <c r="I45" s="472">
        <f t="shared" si="6"/>
        <v>142</v>
      </c>
      <c r="J45" s="475">
        <f t="shared" si="6"/>
        <v>231</v>
      </c>
      <c r="K45" s="495">
        <f>SUM(G45:J45)</f>
        <v>836</v>
      </c>
      <c r="L45" s="426">
        <f>(K45/F45)*100</f>
        <v>100</v>
      </c>
      <c r="M45" s="298"/>
      <c r="N45" s="472">
        <f>N43-N41</f>
        <v>463</v>
      </c>
      <c r="O45" s="475">
        <f>O43-O41</f>
        <v>605</v>
      </c>
      <c r="P45" s="472">
        <f>P43-P41</f>
        <v>836</v>
      </c>
    </row>
    <row r="46" spans="1:16" ht="15.75" thickBot="1">
      <c r="A46" s="467" t="s">
        <v>590</v>
      </c>
      <c r="B46" s="468" t="s">
        <v>591</v>
      </c>
      <c r="C46" s="469" t="s">
        <v>517</v>
      </c>
      <c r="D46" s="472">
        <f t="shared" ref="D46:J46" si="7">D43-D37</f>
        <v>23</v>
      </c>
      <c r="E46" s="470">
        <f t="shared" si="7"/>
        <v>0</v>
      </c>
      <c r="F46" s="470">
        <f t="shared" si="7"/>
        <v>63</v>
      </c>
      <c r="G46" s="472">
        <f t="shared" si="7"/>
        <v>436</v>
      </c>
      <c r="H46" s="486">
        <f t="shared" si="7"/>
        <v>1686</v>
      </c>
      <c r="I46" s="472">
        <f t="shared" si="7"/>
        <v>-1066</v>
      </c>
      <c r="J46" s="475">
        <f t="shared" si="7"/>
        <v>-983</v>
      </c>
      <c r="K46" s="495">
        <f>SUM(G46:J46)</f>
        <v>73</v>
      </c>
      <c r="L46" s="426">
        <f>(K46/F46)*100</f>
        <v>115.87301587301589</v>
      </c>
      <c r="M46" s="298"/>
      <c r="N46" s="472">
        <f>N43-N37</f>
        <v>2122</v>
      </c>
      <c r="O46" s="475">
        <f>O43-O37</f>
        <v>1056</v>
      </c>
      <c r="P46" s="472">
        <f>P43-P37</f>
        <v>73</v>
      </c>
    </row>
    <row r="47" spans="1:16" ht="15.75" thickBot="1">
      <c r="A47" s="500" t="s">
        <v>592</v>
      </c>
      <c r="B47" s="501" t="s">
        <v>551</v>
      </c>
      <c r="C47" s="502" t="s">
        <v>517</v>
      </c>
      <c r="D47" s="472">
        <f t="shared" ref="D47:J47" si="8">D46-D41</f>
        <v>-10254</v>
      </c>
      <c r="E47" s="470">
        <f t="shared" si="8"/>
        <v>-11804</v>
      </c>
      <c r="F47" s="470">
        <f t="shared" si="8"/>
        <v>-12194</v>
      </c>
      <c r="G47" s="472">
        <f t="shared" si="8"/>
        <v>-2500</v>
      </c>
      <c r="H47" s="486">
        <f t="shared" si="8"/>
        <v>-2512</v>
      </c>
      <c r="I47" s="472">
        <f t="shared" si="8"/>
        <v>-3172</v>
      </c>
      <c r="J47" s="475">
        <f t="shared" si="8"/>
        <v>-4000</v>
      </c>
      <c r="K47" s="495">
        <f>SUM(G47:J47)</f>
        <v>-12184</v>
      </c>
      <c r="L47" s="474">
        <f>(K47/F47)*100</f>
        <v>99.917992455305892</v>
      </c>
      <c r="M47" s="298"/>
      <c r="N47" s="472">
        <f>N46-N41</f>
        <v>-5012</v>
      </c>
      <c r="O47" s="475">
        <f>O46-O41</f>
        <v>-8184</v>
      </c>
      <c r="P47" s="472">
        <f>P46-P41</f>
        <v>-12184</v>
      </c>
    </row>
    <row r="50" spans="1:11" ht="14.25">
      <c r="A50" s="503" t="s">
        <v>593</v>
      </c>
    </row>
    <row r="51" spans="1:11" s="505" customFormat="1" ht="14.25">
      <c r="A51" s="504" t="s">
        <v>594</v>
      </c>
      <c r="C51" s="506"/>
      <c r="F51" s="507"/>
      <c r="G51" s="507"/>
      <c r="H51" s="507"/>
      <c r="I51" s="507"/>
      <c r="J51" s="507"/>
      <c r="K51" s="507"/>
    </row>
    <row r="52" spans="1:11" s="505" customFormat="1" ht="14.25">
      <c r="A52" s="508" t="s">
        <v>595</v>
      </c>
      <c r="C52" s="506"/>
      <c r="F52" s="507"/>
      <c r="G52" s="507"/>
      <c r="H52" s="507"/>
      <c r="I52" s="507"/>
      <c r="J52" s="507"/>
      <c r="K52" s="507"/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6" spans="1:11">
      <c r="A56" s="291" t="s">
        <v>600</v>
      </c>
    </row>
    <row r="58" spans="1:11">
      <c r="A58" s="291" t="s">
        <v>599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Normal="100" workbookViewId="0">
      <selection activeCell="A25" sqref="A25"/>
    </sheetView>
  </sheetViews>
  <sheetFormatPr defaultColWidth="8.7109375" defaultRowHeight="12.75"/>
  <cols>
    <col min="1" max="1" width="37.7109375" style="519" customWidth="1"/>
    <col min="2" max="2" width="13.5703125" style="505" hidden="1" customWidth="1"/>
    <col min="3" max="3" width="7.28515625" style="506" customWidth="1"/>
    <col min="4" max="5" width="11.5703125" style="505" customWidth="1"/>
    <col min="6" max="6" width="11.5703125" style="507" customWidth="1"/>
    <col min="7" max="7" width="11.42578125" style="507" customWidth="1"/>
    <col min="8" max="8" width="9.85546875" style="507" customWidth="1"/>
    <col min="9" max="9" width="9.140625" style="507" customWidth="1"/>
    <col min="10" max="10" width="9.28515625" style="507" customWidth="1"/>
    <col min="11" max="11" width="9.140625" style="507" customWidth="1"/>
    <col min="12" max="12" width="12" style="505" customWidth="1"/>
    <col min="13" max="13" width="8.7109375" style="505"/>
    <col min="14" max="14" width="11.85546875" style="505" customWidth="1"/>
    <col min="15" max="15" width="12.5703125" style="505" customWidth="1"/>
    <col min="16" max="16" width="11.85546875" style="505" customWidth="1"/>
    <col min="17" max="17" width="12" style="505" customWidth="1"/>
    <col min="18" max="16384" width="8.7109375" style="505"/>
  </cols>
  <sheetData>
    <row r="1" spans="1:17" ht="24" customHeight="1">
      <c r="A1" s="989"/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499"/>
      <c r="G4" s="296"/>
      <c r="H4" s="296"/>
    </row>
    <row r="5" spans="1:17">
      <c r="A5" s="299"/>
      <c r="G5" s="296"/>
      <c r="H5" s="296"/>
    </row>
    <row r="6" spans="1:17" ht="6" customHeight="1" thickBot="1">
      <c r="B6" s="555"/>
      <c r="C6" s="556"/>
      <c r="D6" s="555"/>
      <c r="G6" s="296"/>
      <c r="H6" s="296"/>
    </row>
    <row r="7" spans="1:17" ht="24.75" customHeight="1" thickBot="1">
      <c r="A7" s="302" t="s">
        <v>494</v>
      </c>
      <c r="B7" s="303"/>
      <c r="C7" s="554"/>
      <c r="D7" s="991" t="s">
        <v>605</v>
      </c>
      <c r="E7" s="992"/>
      <c r="F7" s="992"/>
      <c r="G7" s="992"/>
      <c r="H7" s="1008"/>
      <c r="I7" s="1008"/>
      <c r="J7" s="1008"/>
      <c r="K7" s="1008"/>
      <c r="L7" s="1009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553"/>
      <c r="C9" s="1006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3"/>
      <c r="I9" s="1003"/>
      <c r="J9" s="1004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1005"/>
      <c r="B10" s="552" t="s">
        <v>505</v>
      </c>
      <c r="C10" s="1007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551"/>
      <c r="C11" s="550"/>
      <c r="D11" s="327">
        <v>67</v>
      </c>
      <c r="E11" s="328">
        <v>62</v>
      </c>
      <c r="F11" s="328">
        <v>83</v>
      </c>
      <c r="G11" s="329">
        <v>62</v>
      </c>
      <c r="H11" s="330">
        <f t="shared" ref="H11:J14" si="0">N11</f>
        <v>81</v>
      </c>
      <c r="I11" s="330">
        <f t="shared" si="0"/>
        <v>95</v>
      </c>
      <c r="J11" s="331">
        <f t="shared" si="0"/>
        <v>83</v>
      </c>
      <c r="K11" s="333" t="s">
        <v>517</v>
      </c>
      <c r="L11" s="334" t="s">
        <v>517</v>
      </c>
      <c r="M11" s="499"/>
      <c r="N11" s="335">
        <v>81</v>
      </c>
      <c r="O11" s="336">
        <v>95</v>
      </c>
      <c r="P11" s="336">
        <v>83</v>
      </c>
    </row>
    <row r="12" spans="1:17" ht="13.5" thickBot="1">
      <c r="A12" s="337" t="s">
        <v>518</v>
      </c>
      <c r="B12" s="549"/>
      <c r="C12" s="548"/>
      <c r="D12" s="340">
        <v>58</v>
      </c>
      <c r="E12" s="341">
        <v>58</v>
      </c>
      <c r="F12" s="341">
        <v>79</v>
      </c>
      <c r="G12" s="342">
        <v>58</v>
      </c>
      <c r="H12" s="343">
        <f t="shared" si="0"/>
        <v>77</v>
      </c>
      <c r="I12" s="518">
        <f t="shared" si="0"/>
        <v>74</v>
      </c>
      <c r="J12" s="349">
        <f t="shared" si="0"/>
        <v>79</v>
      </c>
      <c r="K12" s="346"/>
      <c r="L12" s="347" t="s">
        <v>517</v>
      </c>
      <c r="M12" s="499"/>
      <c r="N12" s="348">
        <v>77</v>
      </c>
      <c r="O12" s="350">
        <v>74</v>
      </c>
      <c r="P12" s="350">
        <v>79</v>
      </c>
    </row>
    <row r="13" spans="1:17">
      <c r="A13" s="351" t="s">
        <v>519</v>
      </c>
      <c r="B13" s="529" t="s">
        <v>520</v>
      </c>
      <c r="C13" s="547" t="s">
        <v>521</v>
      </c>
      <c r="D13" s="354">
        <v>23823</v>
      </c>
      <c r="E13" s="355" t="s">
        <v>517</v>
      </c>
      <c r="F13" s="355" t="s">
        <v>517</v>
      </c>
      <c r="G13" s="356">
        <v>24107</v>
      </c>
      <c r="H13" s="546">
        <f t="shared" si="0"/>
        <v>20506</v>
      </c>
      <c r="I13" s="546">
        <f t="shared" si="0"/>
        <v>28541</v>
      </c>
      <c r="J13" s="363">
        <f t="shared" si="0"/>
        <v>24744</v>
      </c>
      <c r="K13" s="360" t="s">
        <v>517</v>
      </c>
      <c r="L13" s="360" t="s">
        <v>517</v>
      </c>
      <c r="M13" s="499"/>
      <c r="N13" s="427">
        <v>20506</v>
      </c>
      <c r="O13" s="364">
        <v>28541</v>
      </c>
      <c r="P13" s="364">
        <v>24744</v>
      </c>
    </row>
    <row r="14" spans="1:17">
      <c r="A14" s="365" t="s">
        <v>522</v>
      </c>
      <c r="B14" s="410" t="s">
        <v>523</v>
      </c>
      <c r="C14" s="538" t="s">
        <v>524</v>
      </c>
      <c r="D14" s="354">
        <v>18241</v>
      </c>
      <c r="E14" s="368" t="s">
        <v>517</v>
      </c>
      <c r="F14" s="368" t="s">
        <v>517</v>
      </c>
      <c r="G14" s="356">
        <v>18857</v>
      </c>
      <c r="H14" s="537">
        <f t="shared" si="0"/>
        <v>15782</v>
      </c>
      <c r="I14" s="537">
        <f t="shared" si="0"/>
        <v>20284</v>
      </c>
      <c r="J14" s="374">
        <f t="shared" si="0"/>
        <v>16955</v>
      </c>
      <c r="K14" s="360" t="s">
        <v>517</v>
      </c>
      <c r="L14" s="360" t="s">
        <v>517</v>
      </c>
      <c r="M14" s="499"/>
      <c r="N14" s="376">
        <v>15782</v>
      </c>
      <c r="O14" s="364">
        <v>20284</v>
      </c>
      <c r="P14" s="364">
        <v>16955</v>
      </c>
    </row>
    <row r="15" spans="1:17">
      <c r="A15" s="365" t="s">
        <v>525</v>
      </c>
      <c r="B15" s="410"/>
      <c r="C15" s="538" t="s">
        <v>526</v>
      </c>
      <c r="D15" s="354"/>
      <c r="E15" s="368" t="s">
        <v>517</v>
      </c>
      <c r="F15" s="368" t="s">
        <v>517</v>
      </c>
      <c r="G15" s="356"/>
      <c r="H15" s="537"/>
      <c r="I15" s="537"/>
      <c r="J15" s="374"/>
      <c r="K15" s="360"/>
      <c r="L15" s="360"/>
      <c r="M15" s="499"/>
      <c r="N15" s="376">
        <v>197</v>
      </c>
      <c r="O15" s="364">
        <v>197</v>
      </c>
      <c r="P15" s="364">
        <v>198</v>
      </c>
    </row>
    <row r="16" spans="1:17">
      <c r="A16" s="365" t="s">
        <v>604</v>
      </c>
      <c r="B16" s="410"/>
      <c r="C16" s="538"/>
      <c r="D16" s="354"/>
      <c r="E16" s="368" t="s">
        <v>517</v>
      </c>
      <c r="F16" s="368" t="s">
        <v>517</v>
      </c>
      <c r="G16" s="356"/>
      <c r="H16" s="537"/>
      <c r="I16" s="537"/>
      <c r="J16" s="374"/>
      <c r="K16" s="360"/>
      <c r="L16" s="360"/>
      <c r="M16" s="499"/>
      <c r="N16" s="376">
        <v>117</v>
      </c>
      <c r="O16" s="364">
        <v>122</v>
      </c>
      <c r="P16" s="364">
        <v>128</v>
      </c>
    </row>
    <row r="17" spans="1:16">
      <c r="A17" s="365" t="s">
        <v>528</v>
      </c>
      <c r="B17" s="410" t="s">
        <v>529</v>
      </c>
      <c r="C17" s="538" t="s">
        <v>530</v>
      </c>
      <c r="D17" s="354"/>
      <c r="E17" s="368" t="s">
        <v>517</v>
      </c>
      <c r="F17" s="368" t="s">
        <v>517</v>
      </c>
      <c r="G17" s="356"/>
      <c r="H17" s="537">
        <f t="shared" ref="H17:J19" si="1">N17</f>
        <v>0</v>
      </c>
      <c r="I17" s="537">
        <f t="shared" si="1"/>
        <v>0</v>
      </c>
      <c r="J17" s="374">
        <f t="shared" si="1"/>
        <v>18</v>
      </c>
      <c r="K17" s="360" t="s">
        <v>517</v>
      </c>
      <c r="L17" s="360" t="s">
        <v>517</v>
      </c>
      <c r="M17" s="499"/>
      <c r="N17" s="376"/>
      <c r="O17" s="364"/>
      <c r="P17" s="364">
        <v>18</v>
      </c>
    </row>
    <row r="18" spans="1:16">
      <c r="A18" s="365" t="s">
        <v>531</v>
      </c>
      <c r="B18" s="410" t="s">
        <v>532</v>
      </c>
      <c r="C18" s="538" t="s">
        <v>517</v>
      </c>
      <c r="D18" s="354">
        <v>5705</v>
      </c>
      <c r="E18" s="368" t="s">
        <v>517</v>
      </c>
      <c r="F18" s="368" t="s">
        <v>517</v>
      </c>
      <c r="G18" s="356">
        <v>3528</v>
      </c>
      <c r="H18" s="537">
        <f t="shared" si="1"/>
        <v>3347</v>
      </c>
      <c r="I18" s="537">
        <f t="shared" si="1"/>
        <v>4201</v>
      </c>
      <c r="J18" s="374">
        <f t="shared" si="1"/>
        <v>5374</v>
      </c>
      <c r="K18" s="360" t="s">
        <v>517</v>
      </c>
      <c r="L18" s="360" t="s">
        <v>517</v>
      </c>
      <c r="M18" s="499"/>
      <c r="N18" s="376">
        <v>3347</v>
      </c>
      <c r="O18" s="364">
        <v>4201</v>
      </c>
      <c r="P18" s="364">
        <v>5374</v>
      </c>
    </row>
    <row r="19" spans="1:16" ht="13.5" thickBot="1">
      <c r="A19" s="378" t="s">
        <v>533</v>
      </c>
      <c r="B19" s="379" t="s">
        <v>534</v>
      </c>
      <c r="C19" s="545" t="s">
        <v>535</v>
      </c>
      <c r="D19" s="381">
        <v>6764</v>
      </c>
      <c r="E19" s="382" t="s">
        <v>517</v>
      </c>
      <c r="F19" s="382" t="s">
        <v>517</v>
      </c>
      <c r="G19" s="356">
        <v>6840</v>
      </c>
      <c r="H19" s="544">
        <f t="shared" si="1"/>
        <v>10262</v>
      </c>
      <c r="I19" s="533">
        <f t="shared" si="1"/>
        <v>4987</v>
      </c>
      <c r="J19" s="543">
        <f t="shared" si="1"/>
        <v>6781</v>
      </c>
      <c r="K19" s="334" t="s">
        <v>517</v>
      </c>
      <c r="L19" s="334" t="s">
        <v>517</v>
      </c>
      <c r="M19" s="499"/>
      <c r="N19" s="446">
        <v>10262</v>
      </c>
      <c r="O19" s="389">
        <v>4987</v>
      </c>
      <c r="P19" s="389">
        <v>6781</v>
      </c>
    </row>
    <row r="20" spans="1:16" ht="13.5" thickBot="1">
      <c r="A20" s="390" t="s">
        <v>536</v>
      </c>
      <c r="B20" s="391"/>
      <c r="C20" s="392"/>
      <c r="D20" s="393">
        <f>D13-D14+D17+D18+D19</f>
        <v>18051</v>
      </c>
      <c r="E20" s="394" t="s">
        <v>517</v>
      </c>
      <c r="F20" s="394" t="s">
        <v>517</v>
      </c>
      <c r="G20" s="395">
        <f>G13-G14+G17+G18+G19</f>
        <v>15618</v>
      </c>
      <c r="H20" s="395">
        <f>H13-H14+H17+H18+H19</f>
        <v>18333</v>
      </c>
      <c r="I20" s="395">
        <f>I13-I14+I17+I18+I19</f>
        <v>17445</v>
      </c>
      <c r="J20" s="396">
        <f>J13-J14+J17+J18+J19</f>
        <v>19962</v>
      </c>
      <c r="K20" s="397" t="s">
        <v>517</v>
      </c>
      <c r="L20" s="397" t="s">
        <v>517</v>
      </c>
      <c r="M20" s="499"/>
      <c r="N20" s="398">
        <f>N13-N14+N15-N16+N17+N18+N19</f>
        <v>18413</v>
      </c>
      <c r="O20" s="398">
        <f>O13-O14+O15-O16+O17+O18+O19</f>
        <v>17520</v>
      </c>
      <c r="P20" s="398">
        <f>P13-P14+P15-P16+P17+P18+P19</f>
        <v>20032</v>
      </c>
    </row>
    <row r="21" spans="1:16">
      <c r="A21" s="378" t="s">
        <v>537</v>
      </c>
      <c r="B21" s="529" t="s">
        <v>538</v>
      </c>
      <c r="C21" s="542">
        <v>401</v>
      </c>
      <c r="D21" s="381">
        <v>5621</v>
      </c>
      <c r="E21" s="355" t="s">
        <v>517</v>
      </c>
      <c r="F21" s="355" t="s">
        <v>517</v>
      </c>
      <c r="G21" s="400">
        <v>5289</v>
      </c>
      <c r="H21" s="541">
        <f t="shared" ref="H21:J25" si="2">N21</f>
        <v>4844</v>
      </c>
      <c r="I21" s="540">
        <f t="shared" si="2"/>
        <v>8948</v>
      </c>
      <c r="J21" s="539">
        <f t="shared" si="2"/>
        <v>7998</v>
      </c>
      <c r="K21" s="334" t="s">
        <v>517</v>
      </c>
      <c r="L21" s="334" t="s">
        <v>517</v>
      </c>
      <c r="M21" s="499"/>
      <c r="N21" s="528">
        <v>4844</v>
      </c>
      <c r="O21" s="389">
        <v>8948</v>
      </c>
      <c r="P21" s="389">
        <v>7998</v>
      </c>
    </row>
    <row r="22" spans="1:16">
      <c r="A22" s="365" t="s">
        <v>539</v>
      </c>
      <c r="B22" s="410" t="s">
        <v>540</v>
      </c>
      <c r="C22" s="538" t="s">
        <v>541</v>
      </c>
      <c r="D22" s="354">
        <v>3306</v>
      </c>
      <c r="E22" s="368" t="s">
        <v>517</v>
      </c>
      <c r="F22" s="368" t="s">
        <v>517</v>
      </c>
      <c r="G22" s="406">
        <v>3676</v>
      </c>
      <c r="H22" s="537">
        <f t="shared" si="2"/>
        <v>3997</v>
      </c>
      <c r="I22" s="536">
        <f t="shared" si="2"/>
        <v>539</v>
      </c>
      <c r="J22" s="535">
        <f t="shared" si="2"/>
        <v>4370</v>
      </c>
      <c r="K22" s="360" t="s">
        <v>517</v>
      </c>
      <c r="L22" s="360" t="s">
        <v>517</v>
      </c>
      <c r="M22" s="499"/>
      <c r="N22" s="376">
        <v>3997</v>
      </c>
      <c r="O22" s="364">
        <v>539</v>
      </c>
      <c r="P22" s="364">
        <v>4370</v>
      </c>
    </row>
    <row r="23" spans="1:16">
      <c r="A23" s="365" t="s">
        <v>542</v>
      </c>
      <c r="B23" s="410" t="s">
        <v>543</v>
      </c>
      <c r="C23" s="538" t="s">
        <v>517</v>
      </c>
      <c r="D23" s="354"/>
      <c r="E23" s="368" t="s">
        <v>517</v>
      </c>
      <c r="F23" s="368" t="s">
        <v>517</v>
      </c>
      <c r="G23" s="406"/>
      <c r="H23" s="537">
        <f t="shared" si="2"/>
        <v>0</v>
      </c>
      <c r="I23" s="536">
        <f t="shared" si="2"/>
        <v>0</v>
      </c>
      <c r="J23" s="535">
        <f t="shared" si="2"/>
        <v>0</v>
      </c>
      <c r="K23" s="360" t="s">
        <v>517</v>
      </c>
      <c r="L23" s="360" t="s">
        <v>517</v>
      </c>
      <c r="M23" s="499"/>
      <c r="N23" s="376"/>
      <c r="O23" s="364"/>
      <c r="P23" s="364"/>
    </row>
    <row r="24" spans="1:16">
      <c r="A24" s="365" t="s">
        <v>544</v>
      </c>
      <c r="B24" s="410" t="s">
        <v>545</v>
      </c>
      <c r="C24" s="538" t="s">
        <v>517</v>
      </c>
      <c r="D24" s="354">
        <v>8948</v>
      </c>
      <c r="E24" s="368" t="s">
        <v>517</v>
      </c>
      <c r="F24" s="368" t="s">
        <v>517</v>
      </c>
      <c r="G24" s="406">
        <v>4728</v>
      </c>
      <c r="H24" s="537">
        <f t="shared" si="2"/>
        <v>5401</v>
      </c>
      <c r="I24" s="536">
        <f t="shared" si="2"/>
        <v>6453</v>
      </c>
      <c r="J24" s="535">
        <f t="shared" si="2"/>
        <v>7472</v>
      </c>
      <c r="K24" s="360" t="s">
        <v>517</v>
      </c>
      <c r="L24" s="360" t="s">
        <v>517</v>
      </c>
      <c r="M24" s="499"/>
      <c r="N24" s="376">
        <v>5401</v>
      </c>
      <c r="O24" s="364">
        <v>6453</v>
      </c>
      <c r="P24" s="364">
        <v>7472</v>
      </c>
    </row>
    <row r="25" spans="1:16" ht="13.5" thickBot="1">
      <c r="A25" s="337" t="s">
        <v>546</v>
      </c>
      <c r="B25" s="411" t="s">
        <v>547</v>
      </c>
      <c r="C25" s="534" t="s">
        <v>517</v>
      </c>
      <c r="D25" s="354"/>
      <c r="E25" s="382" t="s">
        <v>517</v>
      </c>
      <c r="F25" s="382" t="s">
        <v>517</v>
      </c>
      <c r="G25" s="413"/>
      <c r="H25" s="533">
        <f t="shared" si="2"/>
        <v>0</v>
      </c>
      <c r="I25" s="532">
        <f t="shared" si="2"/>
        <v>0</v>
      </c>
      <c r="J25" s="531">
        <f t="shared" si="2"/>
        <v>0</v>
      </c>
      <c r="K25" s="417" t="s">
        <v>517</v>
      </c>
      <c r="L25" s="417" t="s">
        <v>517</v>
      </c>
      <c r="M25" s="499"/>
      <c r="N25" s="418"/>
      <c r="O25" s="419"/>
      <c r="P25" s="419"/>
    </row>
    <row r="26" spans="1:16" ht="15">
      <c r="A26" s="351" t="s">
        <v>548</v>
      </c>
      <c r="B26" s="529" t="s">
        <v>549</v>
      </c>
      <c r="C26" s="420" t="s">
        <v>517</v>
      </c>
      <c r="D26" s="421">
        <v>26132</v>
      </c>
      <c r="E26" s="422">
        <v>25900</v>
      </c>
      <c r="F26" s="422">
        <v>27988</v>
      </c>
      <c r="G26" s="423">
        <v>6761</v>
      </c>
      <c r="H26" s="363">
        <f t="shared" ref="H26:H35" si="3">N26-G26</f>
        <v>9631</v>
      </c>
      <c r="I26" s="363">
        <f t="shared" ref="I26:I35" si="4">O26-N26</f>
        <v>4434</v>
      </c>
      <c r="J26" s="363">
        <f t="shared" ref="J26:J35" si="5">P26-O26</f>
        <v>5902</v>
      </c>
      <c r="K26" s="479">
        <f t="shared" ref="K26:K35" si="6">SUM(G26:J26)</f>
        <v>26728</v>
      </c>
      <c r="L26" s="426">
        <f t="shared" ref="L26:L35" si="7">(K26/F26)*100</f>
        <v>95.498070601686436</v>
      </c>
      <c r="M26" s="499"/>
      <c r="N26" s="427">
        <v>16392</v>
      </c>
      <c r="O26" s="516">
        <v>20826</v>
      </c>
      <c r="P26" s="429">
        <v>26728</v>
      </c>
    </row>
    <row r="27" spans="1:16" ht="15">
      <c r="A27" s="365" t="s">
        <v>550</v>
      </c>
      <c r="B27" s="410" t="s">
        <v>551</v>
      </c>
      <c r="C27" s="430" t="s">
        <v>517</v>
      </c>
      <c r="D27" s="354"/>
      <c r="E27" s="431"/>
      <c r="F27" s="431">
        <v>3649</v>
      </c>
      <c r="G27" s="432"/>
      <c r="H27" s="527">
        <f t="shared" si="3"/>
        <v>0</v>
      </c>
      <c r="I27" s="527">
        <f t="shared" si="4"/>
        <v>0</v>
      </c>
      <c r="J27" s="527">
        <f t="shared" si="5"/>
        <v>0</v>
      </c>
      <c r="K27" s="482">
        <f t="shared" si="6"/>
        <v>0</v>
      </c>
      <c r="L27" s="435">
        <f t="shared" si="7"/>
        <v>0</v>
      </c>
      <c r="M27" s="499"/>
      <c r="N27" s="376"/>
      <c r="O27" s="513"/>
      <c r="P27" s="436"/>
    </row>
    <row r="28" spans="1:16" ht="15.75" thickBot="1">
      <c r="A28" s="337" t="s">
        <v>552</v>
      </c>
      <c r="B28" s="411" t="s">
        <v>551</v>
      </c>
      <c r="C28" s="438">
        <v>672</v>
      </c>
      <c r="D28" s="439">
        <v>26132</v>
      </c>
      <c r="E28" s="440">
        <v>25900</v>
      </c>
      <c r="F28" s="440">
        <v>24289</v>
      </c>
      <c r="G28" s="441">
        <v>6761</v>
      </c>
      <c r="H28" s="530">
        <f t="shared" si="3"/>
        <v>9631</v>
      </c>
      <c r="I28" s="530">
        <f t="shared" si="4"/>
        <v>4434</v>
      </c>
      <c r="J28" s="530">
        <f t="shared" si="5"/>
        <v>5902</v>
      </c>
      <c r="K28" s="484">
        <f t="shared" si="6"/>
        <v>26728</v>
      </c>
      <c r="L28" s="445">
        <f t="shared" si="7"/>
        <v>110.04158260941166</v>
      </c>
      <c r="M28" s="499"/>
      <c r="N28" s="446">
        <v>16392</v>
      </c>
      <c r="O28" s="515">
        <v>20826</v>
      </c>
      <c r="P28" s="448">
        <v>26728</v>
      </c>
    </row>
    <row r="29" spans="1:16" ht="15">
      <c r="A29" s="351" t="s">
        <v>553</v>
      </c>
      <c r="B29" s="529" t="s">
        <v>554</v>
      </c>
      <c r="C29" s="449">
        <v>501</v>
      </c>
      <c r="D29" s="354">
        <v>3321</v>
      </c>
      <c r="E29" s="450">
        <v>1592</v>
      </c>
      <c r="F29" s="450">
        <v>2475</v>
      </c>
      <c r="G29" s="451">
        <v>696</v>
      </c>
      <c r="H29" s="526">
        <f t="shared" si="3"/>
        <v>525</v>
      </c>
      <c r="I29" s="527">
        <f t="shared" si="4"/>
        <v>634</v>
      </c>
      <c r="J29" s="526">
        <f t="shared" si="5"/>
        <v>620</v>
      </c>
      <c r="K29" s="479">
        <f t="shared" si="6"/>
        <v>2475</v>
      </c>
      <c r="L29" s="426">
        <f t="shared" si="7"/>
        <v>100</v>
      </c>
      <c r="M29" s="499"/>
      <c r="N29" s="528">
        <v>1221</v>
      </c>
      <c r="O29" s="514">
        <v>1855</v>
      </c>
      <c r="P29" s="454">
        <v>2475</v>
      </c>
    </row>
    <row r="30" spans="1:16" ht="15">
      <c r="A30" s="365" t="s">
        <v>555</v>
      </c>
      <c r="B30" s="410" t="s">
        <v>556</v>
      </c>
      <c r="C30" s="455">
        <v>502</v>
      </c>
      <c r="D30" s="354">
        <v>7480</v>
      </c>
      <c r="E30" s="431">
        <v>8000</v>
      </c>
      <c r="F30" s="431">
        <v>6796</v>
      </c>
      <c r="G30" s="432">
        <v>1952</v>
      </c>
      <c r="H30" s="526">
        <f t="shared" si="3"/>
        <v>1146</v>
      </c>
      <c r="I30" s="527">
        <f t="shared" si="4"/>
        <v>1511</v>
      </c>
      <c r="J30" s="526">
        <f t="shared" si="5"/>
        <v>2187</v>
      </c>
      <c r="K30" s="482">
        <f t="shared" si="6"/>
        <v>6796</v>
      </c>
      <c r="L30" s="435">
        <f t="shared" si="7"/>
        <v>100</v>
      </c>
      <c r="M30" s="499"/>
      <c r="N30" s="376">
        <v>3098</v>
      </c>
      <c r="O30" s="513">
        <v>4609</v>
      </c>
      <c r="P30" s="436">
        <v>6796</v>
      </c>
    </row>
    <row r="31" spans="1:16" ht="15">
      <c r="A31" s="365" t="s">
        <v>557</v>
      </c>
      <c r="B31" s="410" t="s">
        <v>558</v>
      </c>
      <c r="C31" s="455">
        <v>504</v>
      </c>
      <c r="D31" s="354">
        <v>68</v>
      </c>
      <c r="E31" s="431">
        <v>20</v>
      </c>
      <c r="F31" s="431">
        <v>10</v>
      </c>
      <c r="G31" s="432">
        <v>3</v>
      </c>
      <c r="H31" s="526">
        <f t="shared" si="3"/>
        <v>3</v>
      </c>
      <c r="I31" s="527">
        <f t="shared" si="4"/>
        <v>0</v>
      </c>
      <c r="J31" s="526">
        <f t="shared" si="5"/>
        <v>4</v>
      </c>
      <c r="K31" s="482">
        <f t="shared" si="6"/>
        <v>10</v>
      </c>
      <c r="L31" s="435">
        <f t="shared" si="7"/>
        <v>100</v>
      </c>
      <c r="M31" s="499"/>
      <c r="N31" s="376">
        <v>6</v>
      </c>
      <c r="O31" s="513">
        <v>6</v>
      </c>
      <c r="P31" s="436">
        <v>10</v>
      </c>
    </row>
    <row r="32" spans="1:16" ht="15">
      <c r="A32" s="365" t="s">
        <v>559</v>
      </c>
      <c r="B32" s="410" t="s">
        <v>560</v>
      </c>
      <c r="C32" s="455">
        <v>511</v>
      </c>
      <c r="D32" s="354">
        <v>3236</v>
      </c>
      <c r="E32" s="431">
        <v>2494</v>
      </c>
      <c r="F32" s="431">
        <v>3133</v>
      </c>
      <c r="G32" s="432">
        <v>479</v>
      </c>
      <c r="H32" s="526">
        <f t="shared" si="3"/>
        <v>1122</v>
      </c>
      <c r="I32" s="527">
        <f t="shared" si="4"/>
        <v>735</v>
      </c>
      <c r="J32" s="526">
        <f t="shared" si="5"/>
        <v>797</v>
      </c>
      <c r="K32" s="482">
        <f t="shared" si="6"/>
        <v>3133</v>
      </c>
      <c r="L32" s="435">
        <f t="shared" si="7"/>
        <v>100</v>
      </c>
      <c r="M32" s="499"/>
      <c r="N32" s="376">
        <v>1601</v>
      </c>
      <c r="O32" s="513">
        <v>2336</v>
      </c>
      <c r="P32" s="436">
        <v>3133</v>
      </c>
    </row>
    <row r="33" spans="1:16" ht="15">
      <c r="A33" s="365" t="s">
        <v>561</v>
      </c>
      <c r="B33" s="410" t="s">
        <v>562</v>
      </c>
      <c r="C33" s="455">
        <v>518</v>
      </c>
      <c r="D33" s="354">
        <v>1594</v>
      </c>
      <c r="E33" s="431">
        <v>1569</v>
      </c>
      <c r="F33" s="431">
        <v>1920</v>
      </c>
      <c r="G33" s="432">
        <v>342</v>
      </c>
      <c r="H33" s="526">
        <f t="shared" si="3"/>
        <v>375</v>
      </c>
      <c r="I33" s="527">
        <f t="shared" si="4"/>
        <v>631</v>
      </c>
      <c r="J33" s="526">
        <f t="shared" si="5"/>
        <v>572</v>
      </c>
      <c r="K33" s="482">
        <f t="shared" si="6"/>
        <v>1920</v>
      </c>
      <c r="L33" s="435">
        <f t="shared" si="7"/>
        <v>100</v>
      </c>
      <c r="M33" s="499"/>
      <c r="N33" s="376">
        <v>717</v>
      </c>
      <c r="O33" s="513">
        <v>1348</v>
      </c>
      <c r="P33" s="436">
        <v>1920</v>
      </c>
    </row>
    <row r="34" spans="1:16" ht="15">
      <c r="A34" s="365" t="s">
        <v>563</v>
      </c>
      <c r="B34" s="457" t="s">
        <v>564</v>
      </c>
      <c r="C34" s="455">
        <v>521</v>
      </c>
      <c r="D34" s="354">
        <v>14873</v>
      </c>
      <c r="E34" s="431">
        <v>15912</v>
      </c>
      <c r="F34" s="431">
        <v>16501</v>
      </c>
      <c r="G34" s="432">
        <v>3264</v>
      </c>
      <c r="H34" s="526">
        <f t="shared" si="3"/>
        <v>3903</v>
      </c>
      <c r="I34" s="527">
        <f t="shared" si="4"/>
        <v>4813</v>
      </c>
      <c r="J34" s="526">
        <f t="shared" si="5"/>
        <v>4517</v>
      </c>
      <c r="K34" s="482">
        <f t="shared" si="6"/>
        <v>16497</v>
      </c>
      <c r="L34" s="435">
        <f t="shared" si="7"/>
        <v>99.975759044906368</v>
      </c>
      <c r="M34" s="499"/>
      <c r="N34" s="376">
        <v>7167</v>
      </c>
      <c r="O34" s="513">
        <v>11980</v>
      </c>
      <c r="P34" s="436">
        <v>16497</v>
      </c>
    </row>
    <row r="35" spans="1:16" ht="15">
      <c r="A35" s="365" t="s">
        <v>565</v>
      </c>
      <c r="B35" s="457" t="s">
        <v>566</v>
      </c>
      <c r="C35" s="455" t="s">
        <v>567</v>
      </c>
      <c r="D35" s="354">
        <v>5671</v>
      </c>
      <c r="E35" s="431">
        <v>5979</v>
      </c>
      <c r="F35" s="431">
        <v>6218</v>
      </c>
      <c r="G35" s="432">
        <v>1248</v>
      </c>
      <c r="H35" s="526">
        <f t="shared" si="3"/>
        <v>1482</v>
      </c>
      <c r="I35" s="527">
        <f t="shared" si="4"/>
        <v>1763</v>
      </c>
      <c r="J35" s="526">
        <f t="shared" si="5"/>
        <v>1725</v>
      </c>
      <c r="K35" s="482">
        <f t="shared" si="6"/>
        <v>6218</v>
      </c>
      <c r="L35" s="435">
        <f t="shared" si="7"/>
        <v>100</v>
      </c>
      <c r="M35" s="499"/>
      <c r="N35" s="376">
        <v>2730</v>
      </c>
      <c r="O35" s="513">
        <v>4493</v>
      </c>
      <c r="P35" s="436">
        <v>6218</v>
      </c>
    </row>
    <row r="36" spans="1:16" ht="15">
      <c r="A36" s="365" t="s">
        <v>568</v>
      </c>
      <c r="B36" s="410" t="s">
        <v>569</v>
      </c>
      <c r="C36" s="455">
        <v>557</v>
      </c>
      <c r="D36" s="354"/>
      <c r="E36" s="431"/>
      <c r="F36" s="431"/>
      <c r="G36" s="432"/>
      <c r="H36" s="526"/>
      <c r="I36" s="527"/>
      <c r="J36" s="526"/>
      <c r="K36" s="482"/>
      <c r="L36" s="435"/>
      <c r="M36" s="499"/>
      <c r="N36" s="376"/>
      <c r="O36" s="513"/>
      <c r="P36" s="436"/>
    </row>
    <row r="37" spans="1:16" ht="15">
      <c r="A37" s="365" t="s">
        <v>570</v>
      </c>
      <c r="B37" s="410" t="s">
        <v>571</v>
      </c>
      <c r="C37" s="455">
        <v>551</v>
      </c>
      <c r="D37" s="354">
        <v>1631</v>
      </c>
      <c r="E37" s="431">
        <v>1503</v>
      </c>
      <c r="F37" s="431">
        <v>1723</v>
      </c>
      <c r="G37" s="432">
        <v>451</v>
      </c>
      <c r="H37" s="526">
        <f>N37-G37</f>
        <v>368</v>
      </c>
      <c r="I37" s="527">
        <f>O37-N37</f>
        <v>399</v>
      </c>
      <c r="J37" s="526">
        <f>P37-O37</f>
        <v>527</v>
      </c>
      <c r="K37" s="482">
        <f>SUM(G37:J37)</f>
        <v>1745</v>
      </c>
      <c r="L37" s="435">
        <f>(K37/F37)*100</f>
        <v>101.27684271619269</v>
      </c>
      <c r="M37" s="499"/>
      <c r="N37" s="376">
        <v>819</v>
      </c>
      <c r="O37" s="513">
        <v>1218</v>
      </c>
      <c r="P37" s="436">
        <v>1745</v>
      </c>
    </row>
    <row r="38" spans="1:16" ht="15.75" thickBot="1">
      <c r="A38" s="458" t="s">
        <v>572</v>
      </c>
      <c r="B38" s="379"/>
      <c r="C38" s="460" t="s">
        <v>573</v>
      </c>
      <c r="D38" s="461">
        <v>968</v>
      </c>
      <c r="E38" s="462">
        <v>1135</v>
      </c>
      <c r="F38" s="462">
        <v>1444</v>
      </c>
      <c r="G38" s="463">
        <v>184</v>
      </c>
      <c r="H38" s="526">
        <f>N38-G38</f>
        <v>478</v>
      </c>
      <c r="I38" s="527">
        <f>O38-N38</f>
        <v>384</v>
      </c>
      <c r="J38" s="526">
        <f>P38-O38</f>
        <v>398</v>
      </c>
      <c r="K38" s="484">
        <f>SUM(G38:J38)</f>
        <v>1444</v>
      </c>
      <c r="L38" s="445">
        <f>(K38/F38)*100</f>
        <v>100</v>
      </c>
      <c r="M38" s="499"/>
      <c r="N38" s="418">
        <v>662</v>
      </c>
      <c r="O38" s="512">
        <v>1046</v>
      </c>
      <c r="P38" s="466">
        <v>1444</v>
      </c>
    </row>
    <row r="39" spans="1:16" ht="15.75" thickBot="1">
      <c r="A39" s="467" t="s">
        <v>574</v>
      </c>
      <c r="B39" s="468" t="s">
        <v>575</v>
      </c>
      <c r="C39" s="469"/>
      <c r="D39" s="470">
        <f t="shared" ref="D39:J39" si="8">SUM(D29:D38)</f>
        <v>38842</v>
      </c>
      <c r="E39" s="471">
        <f t="shared" si="8"/>
        <v>38204</v>
      </c>
      <c r="F39" s="471">
        <f t="shared" si="8"/>
        <v>40220</v>
      </c>
      <c r="G39" s="472">
        <f t="shared" si="8"/>
        <v>8619</v>
      </c>
      <c r="H39" s="472">
        <f t="shared" si="8"/>
        <v>9402</v>
      </c>
      <c r="I39" s="472">
        <f t="shared" si="8"/>
        <v>10870</v>
      </c>
      <c r="J39" s="472">
        <f t="shared" si="8"/>
        <v>11347</v>
      </c>
      <c r="K39" s="472">
        <f>SUM(G39:J39)</f>
        <v>40238</v>
      </c>
      <c r="L39" s="474">
        <f>(K39/F39)*100</f>
        <v>100.04475385380407</v>
      </c>
      <c r="M39" s="499"/>
      <c r="N39" s="472">
        <f>SUM(N29:N38)</f>
        <v>18021</v>
      </c>
      <c r="O39" s="475">
        <f>SUM(O29:O38)</f>
        <v>28891</v>
      </c>
      <c r="P39" s="472">
        <f>SUM(P29:P38)</f>
        <v>40238</v>
      </c>
    </row>
    <row r="40" spans="1:16" ht="15">
      <c r="A40" s="476" t="s">
        <v>576</v>
      </c>
      <c r="B40" s="529" t="s">
        <v>577</v>
      </c>
      <c r="C40" s="449">
        <v>601</v>
      </c>
      <c r="D40" s="477"/>
      <c r="E40" s="450"/>
      <c r="F40" s="450"/>
      <c r="G40" s="423"/>
      <c r="H40" s="526"/>
      <c r="I40" s="527"/>
      <c r="J40" s="526"/>
      <c r="K40" s="479"/>
      <c r="L40" s="426"/>
      <c r="M40" s="499"/>
      <c r="N40" s="528"/>
      <c r="O40" s="514"/>
      <c r="P40" s="454"/>
    </row>
    <row r="41" spans="1:16" ht="15">
      <c r="A41" s="481" t="s">
        <v>578</v>
      </c>
      <c r="B41" s="410" t="s">
        <v>579</v>
      </c>
      <c r="C41" s="455">
        <v>602</v>
      </c>
      <c r="D41" s="354">
        <v>11542</v>
      </c>
      <c r="E41" s="431">
        <v>12124</v>
      </c>
      <c r="F41" s="431">
        <v>12021</v>
      </c>
      <c r="G41" s="432">
        <v>3323</v>
      </c>
      <c r="H41" s="526">
        <f>N41-G41</f>
        <v>1647</v>
      </c>
      <c r="I41" s="527">
        <f t="shared" ref="I41:J44" si="9">O41-N41</f>
        <v>4227</v>
      </c>
      <c r="J41" s="526">
        <f t="shared" si="9"/>
        <v>2824</v>
      </c>
      <c r="K41" s="482">
        <f>SUM(G41:J41)</f>
        <v>12021</v>
      </c>
      <c r="L41" s="435">
        <f>(K41/F41)*100</f>
        <v>100</v>
      </c>
      <c r="M41" s="499"/>
      <c r="N41" s="376">
        <v>4970</v>
      </c>
      <c r="O41" s="513">
        <v>9197</v>
      </c>
      <c r="P41" s="436">
        <v>12021</v>
      </c>
    </row>
    <row r="42" spans="1:16" ht="15">
      <c r="A42" s="481" t="s">
        <v>580</v>
      </c>
      <c r="B42" s="410" t="s">
        <v>581</v>
      </c>
      <c r="C42" s="455">
        <v>604</v>
      </c>
      <c r="D42" s="354">
        <v>22</v>
      </c>
      <c r="E42" s="431">
        <v>20</v>
      </c>
      <c r="F42" s="431">
        <v>21</v>
      </c>
      <c r="G42" s="432">
        <v>6</v>
      </c>
      <c r="H42" s="526">
        <f>N42-G42</f>
        <v>4</v>
      </c>
      <c r="I42" s="527">
        <f t="shared" si="9"/>
        <v>1</v>
      </c>
      <c r="J42" s="526">
        <f t="shared" si="9"/>
        <v>10</v>
      </c>
      <c r="K42" s="482">
        <f>SUM(G42:J42)</f>
        <v>21</v>
      </c>
      <c r="L42" s="435">
        <f>(K42/F42)*100</f>
        <v>100</v>
      </c>
      <c r="M42" s="499"/>
      <c r="N42" s="376">
        <v>10</v>
      </c>
      <c r="O42" s="513">
        <v>11</v>
      </c>
      <c r="P42" s="436">
        <v>21</v>
      </c>
    </row>
    <row r="43" spans="1:16" ht="15">
      <c r="A43" s="481" t="s">
        <v>582</v>
      </c>
      <c r="B43" s="410" t="s">
        <v>583</v>
      </c>
      <c r="C43" s="455" t="s">
        <v>584</v>
      </c>
      <c r="D43" s="354">
        <v>26132</v>
      </c>
      <c r="E43" s="431">
        <v>25900</v>
      </c>
      <c r="F43" s="431">
        <v>26728</v>
      </c>
      <c r="G43" s="432">
        <v>6762</v>
      </c>
      <c r="H43" s="526">
        <f>N43-G43</f>
        <v>9631</v>
      </c>
      <c r="I43" s="527">
        <f t="shared" si="9"/>
        <v>4434</v>
      </c>
      <c r="J43" s="526">
        <f t="shared" si="9"/>
        <v>5901</v>
      </c>
      <c r="K43" s="482">
        <f>SUM(G43:J43)</f>
        <v>26728</v>
      </c>
      <c r="L43" s="435">
        <f>(K43/F43)*100</f>
        <v>100</v>
      </c>
      <c r="M43" s="499"/>
      <c r="N43" s="376">
        <v>16393</v>
      </c>
      <c r="O43" s="513">
        <v>20827</v>
      </c>
      <c r="P43" s="436">
        <v>26728</v>
      </c>
    </row>
    <row r="44" spans="1:16" ht="15.75" thickBot="1">
      <c r="A44" s="483" t="s">
        <v>585</v>
      </c>
      <c r="B44" s="379"/>
      <c r="C44" s="460" t="s">
        <v>586</v>
      </c>
      <c r="D44" s="381">
        <v>1322</v>
      </c>
      <c r="E44" s="462">
        <v>160</v>
      </c>
      <c r="F44" s="462">
        <v>1483</v>
      </c>
      <c r="G44" s="463">
        <v>281</v>
      </c>
      <c r="H44" s="526">
        <f>N44-G44</f>
        <v>361</v>
      </c>
      <c r="I44" s="527">
        <f t="shared" si="9"/>
        <v>-382</v>
      </c>
      <c r="J44" s="526">
        <f t="shared" si="9"/>
        <v>1223</v>
      </c>
      <c r="K44" s="484">
        <f>SUM(G44:J44)</f>
        <v>1483</v>
      </c>
      <c r="L44" s="485">
        <f>(K44/F44)*100</f>
        <v>100</v>
      </c>
      <c r="M44" s="499"/>
      <c r="N44" s="418">
        <v>642</v>
      </c>
      <c r="O44" s="512">
        <v>260</v>
      </c>
      <c r="P44" s="466">
        <v>1483</v>
      </c>
    </row>
    <row r="45" spans="1:16" ht="15.75" thickBot="1">
      <c r="A45" s="467" t="s">
        <v>587</v>
      </c>
      <c r="B45" s="468" t="s">
        <v>588</v>
      </c>
      <c r="C45" s="469" t="s">
        <v>517</v>
      </c>
      <c r="D45" s="470">
        <f t="shared" ref="D45:J45" si="10">SUM(D40:D44)</f>
        <v>39018</v>
      </c>
      <c r="E45" s="471">
        <f t="shared" si="10"/>
        <v>38204</v>
      </c>
      <c r="F45" s="471">
        <f t="shared" si="10"/>
        <v>40253</v>
      </c>
      <c r="G45" s="472">
        <f t="shared" si="10"/>
        <v>10372</v>
      </c>
      <c r="H45" s="486">
        <f t="shared" si="10"/>
        <v>11643</v>
      </c>
      <c r="I45" s="472">
        <f t="shared" si="10"/>
        <v>8280</v>
      </c>
      <c r="J45" s="487">
        <f t="shared" si="10"/>
        <v>9958</v>
      </c>
      <c r="K45" s="472">
        <f>SUM(G45:J45)</f>
        <v>40253</v>
      </c>
      <c r="L45" s="474">
        <f>(K45/F45)*100</f>
        <v>100</v>
      </c>
      <c r="M45" s="499"/>
      <c r="N45" s="472">
        <f>SUM(N40:N44)</f>
        <v>22015</v>
      </c>
      <c r="O45" s="475">
        <f>SUM(O40:O44)</f>
        <v>30295</v>
      </c>
      <c r="P45" s="472">
        <f>SUM(P40:P44)</f>
        <v>40253</v>
      </c>
    </row>
    <row r="46" spans="1:16" ht="5.25" customHeight="1" thickBot="1">
      <c r="A46" s="483"/>
      <c r="B46" s="525"/>
      <c r="C46" s="489"/>
      <c r="D46" s="524"/>
      <c r="E46" s="491"/>
      <c r="F46" s="491"/>
      <c r="G46" s="523"/>
      <c r="H46" s="521"/>
      <c r="I46" s="522"/>
      <c r="J46" s="521"/>
      <c r="K46" s="495"/>
      <c r="L46" s="426"/>
      <c r="M46" s="499"/>
      <c r="N46" s="520"/>
      <c r="O46" s="497"/>
      <c r="P46" s="497"/>
    </row>
    <row r="47" spans="1:16" ht="15.75" thickBot="1">
      <c r="A47" s="498" t="s">
        <v>589</v>
      </c>
      <c r="B47" s="468" t="s">
        <v>551</v>
      </c>
      <c r="C47" s="469" t="s">
        <v>517</v>
      </c>
      <c r="D47" s="472">
        <f t="shared" ref="D47:J47" si="11">D45-D43</f>
        <v>12886</v>
      </c>
      <c r="E47" s="470">
        <f t="shared" si="11"/>
        <v>12304</v>
      </c>
      <c r="F47" s="470">
        <f t="shared" si="11"/>
        <v>13525</v>
      </c>
      <c r="G47" s="472">
        <f t="shared" si="11"/>
        <v>3610</v>
      </c>
      <c r="H47" s="486">
        <f t="shared" si="11"/>
        <v>2012</v>
      </c>
      <c r="I47" s="472">
        <f t="shared" si="11"/>
        <v>3846</v>
      </c>
      <c r="J47" s="475">
        <f t="shared" si="11"/>
        <v>4057</v>
      </c>
      <c r="K47" s="495">
        <f>SUM(G47:J47)</f>
        <v>13525</v>
      </c>
      <c r="L47" s="426">
        <f>(K47/F47)*100</f>
        <v>100</v>
      </c>
      <c r="M47" s="499"/>
      <c r="N47" s="472">
        <f>N45-N43</f>
        <v>5622</v>
      </c>
      <c r="O47" s="475">
        <f>O45-O43</f>
        <v>9468</v>
      </c>
      <c r="P47" s="472">
        <f>P45-P43</f>
        <v>13525</v>
      </c>
    </row>
    <row r="48" spans="1:16" ht="15.75" thickBot="1">
      <c r="A48" s="467" t="s">
        <v>590</v>
      </c>
      <c r="B48" s="468" t="s">
        <v>591</v>
      </c>
      <c r="C48" s="469" t="s">
        <v>517</v>
      </c>
      <c r="D48" s="472">
        <f t="shared" ref="D48:J48" si="12">D45-D39</f>
        <v>176</v>
      </c>
      <c r="E48" s="470">
        <f t="shared" si="12"/>
        <v>0</v>
      </c>
      <c r="F48" s="470">
        <f t="shared" si="12"/>
        <v>33</v>
      </c>
      <c r="G48" s="472">
        <f t="shared" si="12"/>
        <v>1753</v>
      </c>
      <c r="H48" s="486">
        <f t="shared" si="12"/>
        <v>2241</v>
      </c>
      <c r="I48" s="472">
        <f t="shared" si="12"/>
        <v>-2590</v>
      </c>
      <c r="J48" s="475">
        <f t="shared" si="12"/>
        <v>-1389</v>
      </c>
      <c r="K48" s="495">
        <f>SUM(G48:J48)</f>
        <v>15</v>
      </c>
      <c r="L48" s="426">
        <f>(K48/F48)*100</f>
        <v>45.454545454545453</v>
      </c>
      <c r="M48" s="499"/>
      <c r="N48" s="472">
        <f>N45-N39</f>
        <v>3994</v>
      </c>
      <c r="O48" s="475">
        <f>O45-O39</f>
        <v>1404</v>
      </c>
      <c r="P48" s="472">
        <f>P45-P39</f>
        <v>15</v>
      </c>
    </row>
    <row r="49" spans="1:16" ht="15.75" thickBot="1">
      <c r="A49" s="500" t="s">
        <v>592</v>
      </c>
      <c r="B49" s="501" t="s">
        <v>551</v>
      </c>
      <c r="C49" s="502" t="s">
        <v>517</v>
      </c>
      <c r="D49" s="472">
        <f t="shared" ref="D49:J49" si="13">D48-D43</f>
        <v>-25956</v>
      </c>
      <c r="E49" s="470">
        <f t="shared" si="13"/>
        <v>-25900</v>
      </c>
      <c r="F49" s="470">
        <f t="shared" si="13"/>
        <v>-26695</v>
      </c>
      <c r="G49" s="472">
        <f t="shared" si="13"/>
        <v>-5009</v>
      </c>
      <c r="H49" s="486">
        <f t="shared" si="13"/>
        <v>-7390</v>
      </c>
      <c r="I49" s="472">
        <f t="shared" si="13"/>
        <v>-7024</v>
      </c>
      <c r="J49" s="475">
        <f t="shared" si="13"/>
        <v>-7290</v>
      </c>
      <c r="K49" s="495">
        <f>SUM(G49:J49)</f>
        <v>-26713</v>
      </c>
      <c r="L49" s="474">
        <f>(K49/F49)*100</f>
        <v>100.0674283573703</v>
      </c>
      <c r="M49" s="499"/>
      <c r="N49" s="472">
        <f>N48-N43</f>
        <v>-12399</v>
      </c>
      <c r="O49" s="475">
        <f>O48-O43</f>
        <v>-19423</v>
      </c>
      <c r="P49" s="472">
        <f>P48-P43</f>
        <v>-26713</v>
      </c>
    </row>
    <row r="52" spans="1:16" ht="14.25">
      <c r="A52" s="503" t="s">
        <v>593</v>
      </c>
    </row>
    <row r="53" spans="1:16" ht="14.25">
      <c r="A53" s="504" t="s">
        <v>594</v>
      </c>
    </row>
    <row r="54" spans="1:16" ht="14.25">
      <c r="A54" s="508" t="s">
        <v>595</v>
      </c>
    </row>
    <row r="55" spans="1:16" s="509" customFormat="1" ht="14.25">
      <c r="A55" s="508" t="s">
        <v>596</v>
      </c>
      <c r="C55" s="510"/>
      <c r="F55" s="511"/>
      <c r="G55" s="511"/>
      <c r="H55" s="511"/>
      <c r="I55" s="511"/>
      <c r="J55" s="511"/>
      <c r="K55" s="511"/>
    </row>
    <row r="58" spans="1:16">
      <c r="A58" s="519" t="s">
        <v>603</v>
      </c>
    </row>
    <row r="60" spans="1:16">
      <c r="A60" s="519" t="s">
        <v>602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E23" sqref="E23"/>
    </sheetView>
  </sheetViews>
  <sheetFormatPr defaultColWidth="8.7109375" defaultRowHeight="12.75"/>
  <cols>
    <col min="1" max="1" width="37.7109375" style="291" customWidth="1"/>
    <col min="2" max="2" width="13.5703125" style="290" hidden="1" customWidth="1"/>
    <col min="3" max="3" width="7.28515625" style="292" customWidth="1"/>
    <col min="4" max="4" width="11.5703125" style="505" customWidth="1"/>
    <col min="5" max="5" width="11.5703125" style="290" customWidth="1"/>
    <col min="6" max="6" width="11.5703125" style="293" customWidth="1"/>
    <col min="7" max="7" width="11.42578125" style="293" customWidth="1"/>
    <col min="8" max="8" width="9.85546875" style="293" customWidth="1"/>
    <col min="9" max="9" width="9.140625" style="293" customWidth="1"/>
    <col min="10" max="10" width="9.28515625" style="293" customWidth="1"/>
    <col min="11" max="11" width="9.140625" style="293" customWidth="1"/>
    <col min="12" max="12" width="12" style="290" customWidth="1"/>
    <col min="13" max="13" width="8.7109375" style="290"/>
    <col min="14" max="14" width="11.85546875" style="290" customWidth="1"/>
    <col min="15" max="15" width="12.5703125" style="290" customWidth="1"/>
    <col min="16" max="16" width="11.85546875" style="290" customWidth="1"/>
    <col min="17" max="17" width="12" style="290" customWidth="1"/>
    <col min="18" max="16384" width="8.7109375" style="290"/>
  </cols>
  <sheetData>
    <row r="1" spans="1:17" ht="24" customHeight="1">
      <c r="A1" s="989"/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298"/>
      <c r="G4" s="296"/>
      <c r="H4" s="296"/>
    </row>
    <row r="5" spans="1:17">
      <c r="A5" s="299"/>
      <c r="G5" s="296"/>
      <c r="H5" s="296"/>
    </row>
    <row r="6" spans="1:17" ht="6" customHeight="1" thickBot="1">
      <c r="B6" s="300"/>
      <c r="C6" s="301"/>
      <c r="D6" s="555"/>
      <c r="G6" s="296"/>
      <c r="H6" s="296"/>
    </row>
    <row r="7" spans="1:17" ht="24.75" customHeight="1" thickBot="1">
      <c r="A7" s="302" t="s">
        <v>494</v>
      </c>
      <c r="B7" s="303"/>
      <c r="C7" s="304"/>
      <c r="D7" s="991" t="s">
        <v>608</v>
      </c>
      <c r="E7" s="992"/>
      <c r="F7" s="992"/>
      <c r="G7" s="992"/>
      <c r="H7" s="993"/>
      <c r="I7" s="993"/>
      <c r="J7" s="993"/>
      <c r="K7" s="993"/>
      <c r="L7" s="994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306"/>
      <c r="C9" s="997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0"/>
      <c r="I9" s="1000"/>
      <c r="J9" s="1001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996"/>
      <c r="B10" s="313" t="s">
        <v>505</v>
      </c>
      <c r="C10" s="998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325"/>
      <c r="C11" s="326"/>
      <c r="D11" s="327">
        <v>155</v>
      </c>
      <c r="E11" s="328">
        <v>158</v>
      </c>
      <c r="F11" s="328">
        <v>174</v>
      </c>
      <c r="G11" s="564">
        <v>158</v>
      </c>
      <c r="H11" s="563">
        <f t="shared" ref="H11:J17" si="0">N11</f>
        <v>171</v>
      </c>
      <c r="I11" s="563">
        <f t="shared" si="0"/>
        <v>175</v>
      </c>
      <c r="J11" s="562">
        <f t="shared" si="0"/>
        <v>174</v>
      </c>
      <c r="K11" s="333" t="s">
        <v>517</v>
      </c>
      <c r="L11" s="334" t="s">
        <v>517</v>
      </c>
      <c r="M11" s="298"/>
      <c r="N11" s="335">
        <v>171</v>
      </c>
      <c r="O11" s="336">
        <v>175</v>
      </c>
      <c r="P11" s="336">
        <v>174</v>
      </c>
    </row>
    <row r="12" spans="1:17" ht="13.5" thickBot="1">
      <c r="A12" s="337" t="s">
        <v>518</v>
      </c>
      <c r="B12" s="338"/>
      <c r="C12" s="339"/>
      <c r="D12" s="340">
        <v>153</v>
      </c>
      <c r="E12" s="341">
        <v>156.1</v>
      </c>
      <c r="F12" s="341">
        <v>170</v>
      </c>
      <c r="G12" s="561">
        <v>156.1</v>
      </c>
      <c r="H12" s="560">
        <f t="shared" si="0"/>
        <v>166.9</v>
      </c>
      <c r="I12" s="559">
        <f t="shared" si="0"/>
        <v>171</v>
      </c>
      <c r="J12" s="558">
        <f t="shared" si="0"/>
        <v>170</v>
      </c>
      <c r="K12" s="346"/>
      <c r="L12" s="347" t="s">
        <v>517</v>
      </c>
      <c r="M12" s="298"/>
      <c r="N12" s="348">
        <v>166.9</v>
      </c>
      <c r="O12" s="350">
        <v>171</v>
      </c>
      <c r="P12" s="350">
        <v>170</v>
      </c>
    </row>
    <row r="13" spans="1:17">
      <c r="A13" s="351" t="s">
        <v>519</v>
      </c>
      <c r="B13" s="352" t="s">
        <v>520</v>
      </c>
      <c r="C13" s="353" t="s">
        <v>521</v>
      </c>
      <c r="D13" s="354">
        <v>36542</v>
      </c>
      <c r="E13" s="355" t="s">
        <v>517</v>
      </c>
      <c r="F13" s="355" t="s">
        <v>517</v>
      </c>
      <c r="G13" s="356">
        <v>36428</v>
      </c>
      <c r="H13" s="357">
        <f t="shared" si="0"/>
        <v>36843</v>
      </c>
      <c r="I13" s="357">
        <f t="shared" si="0"/>
        <v>37061</v>
      </c>
      <c r="J13" s="424">
        <f t="shared" si="0"/>
        <v>41636</v>
      </c>
      <c r="K13" s="360" t="s">
        <v>517</v>
      </c>
      <c r="L13" s="360" t="s">
        <v>517</v>
      </c>
      <c r="M13" s="298"/>
      <c r="N13" s="362">
        <v>36843</v>
      </c>
      <c r="O13" s="364">
        <v>37061</v>
      </c>
      <c r="P13" s="364">
        <v>41636</v>
      </c>
    </row>
    <row r="14" spans="1:17">
      <c r="A14" s="365" t="s">
        <v>522</v>
      </c>
      <c r="B14" s="366" t="s">
        <v>523</v>
      </c>
      <c r="C14" s="367" t="s">
        <v>524</v>
      </c>
      <c r="D14" s="354">
        <v>32144</v>
      </c>
      <c r="E14" s="368" t="s">
        <v>517</v>
      </c>
      <c r="F14" s="368" t="s">
        <v>517</v>
      </c>
      <c r="G14" s="356">
        <v>31810</v>
      </c>
      <c r="H14" s="369">
        <f t="shared" si="0"/>
        <v>30367</v>
      </c>
      <c r="I14" s="369">
        <f t="shared" si="0"/>
        <v>30796</v>
      </c>
      <c r="J14" s="377">
        <f t="shared" si="0"/>
        <v>35432</v>
      </c>
      <c r="K14" s="360" t="s">
        <v>517</v>
      </c>
      <c r="L14" s="360" t="s">
        <v>517</v>
      </c>
      <c r="M14" s="298"/>
      <c r="N14" s="373">
        <v>30367</v>
      </c>
      <c r="O14" s="364">
        <v>30796</v>
      </c>
      <c r="P14" s="364">
        <v>35432</v>
      </c>
    </row>
    <row r="15" spans="1:17">
      <c r="A15" s="365" t="s">
        <v>528</v>
      </c>
      <c r="B15" s="366" t="s">
        <v>529</v>
      </c>
      <c r="C15" s="367" t="s">
        <v>530</v>
      </c>
      <c r="D15" s="354">
        <v>480</v>
      </c>
      <c r="E15" s="368" t="s">
        <v>517</v>
      </c>
      <c r="F15" s="368" t="s">
        <v>517</v>
      </c>
      <c r="G15" s="356">
        <v>462</v>
      </c>
      <c r="H15" s="369">
        <f t="shared" si="0"/>
        <v>611</v>
      </c>
      <c r="I15" s="369">
        <f t="shared" si="0"/>
        <v>590</v>
      </c>
      <c r="J15" s="377">
        <f t="shared" si="0"/>
        <v>620</v>
      </c>
      <c r="K15" s="360" t="s">
        <v>517</v>
      </c>
      <c r="L15" s="360" t="s">
        <v>517</v>
      </c>
      <c r="M15" s="298"/>
      <c r="N15" s="373">
        <v>611</v>
      </c>
      <c r="O15" s="364">
        <v>590</v>
      </c>
      <c r="P15" s="364">
        <v>620</v>
      </c>
    </row>
    <row r="16" spans="1:17">
      <c r="A16" s="365" t="s">
        <v>531</v>
      </c>
      <c r="B16" s="366" t="s">
        <v>532</v>
      </c>
      <c r="C16" s="367" t="s">
        <v>517</v>
      </c>
      <c r="D16" s="354">
        <v>5288</v>
      </c>
      <c r="E16" s="368" t="s">
        <v>517</v>
      </c>
      <c r="F16" s="368" t="s">
        <v>517</v>
      </c>
      <c r="G16" s="356">
        <v>22122</v>
      </c>
      <c r="H16" s="369">
        <f t="shared" si="0"/>
        <v>30270</v>
      </c>
      <c r="I16" s="369">
        <f t="shared" si="0"/>
        <v>41245</v>
      </c>
      <c r="J16" s="377">
        <f t="shared" si="0"/>
        <v>4683</v>
      </c>
      <c r="K16" s="360" t="s">
        <v>517</v>
      </c>
      <c r="L16" s="360" t="s">
        <v>517</v>
      </c>
      <c r="M16" s="298"/>
      <c r="N16" s="373">
        <v>30270</v>
      </c>
      <c r="O16" s="364">
        <v>41245</v>
      </c>
      <c r="P16" s="364">
        <v>4683</v>
      </c>
    </row>
    <row r="17" spans="1:16" ht="13.5" thickBot="1">
      <c r="A17" s="378" t="s">
        <v>533</v>
      </c>
      <c r="B17" s="379" t="s">
        <v>534</v>
      </c>
      <c r="C17" s="380" t="s">
        <v>535</v>
      </c>
      <c r="D17" s="381">
        <v>16128</v>
      </c>
      <c r="E17" s="382" t="s">
        <v>517</v>
      </c>
      <c r="F17" s="382" t="s">
        <v>517</v>
      </c>
      <c r="G17" s="356">
        <v>16143</v>
      </c>
      <c r="H17" s="383">
        <f t="shared" si="0"/>
        <v>32110</v>
      </c>
      <c r="I17" s="414">
        <f t="shared" si="0"/>
        <v>24699</v>
      </c>
      <c r="J17" s="388">
        <f t="shared" si="0"/>
        <v>24055</v>
      </c>
      <c r="K17" s="334" t="s">
        <v>517</v>
      </c>
      <c r="L17" s="334" t="s">
        <v>517</v>
      </c>
      <c r="M17" s="298"/>
      <c r="N17" s="387">
        <v>32110</v>
      </c>
      <c r="O17" s="389">
        <v>24699</v>
      </c>
      <c r="P17" s="389">
        <v>24055</v>
      </c>
    </row>
    <row r="18" spans="1:16" ht="13.5" thickBot="1">
      <c r="A18" s="390" t="s">
        <v>536</v>
      </c>
      <c r="B18" s="391"/>
      <c r="C18" s="392"/>
      <c r="D18" s="393">
        <f>D13-D14+D15+D16+D17</f>
        <v>26294</v>
      </c>
      <c r="E18" s="394" t="s">
        <v>517</v>
      </c>
      <c r="F18" s="394" t="s">
        <v>517</v>
      </c>
      <c r="G18" s="395">
        <f>G13-G14+G15+G16+G17</f>
        <v>43345</v>
      </c>
      <c r="H18" s="395">
        <f>H13-H14+H15+H16+H17</f>
        <v>69467</v>
      </c>
      <c r="I18" s="395">
        <f>I13-I14+I15+I16+I17</f>
        <v>72799</v>
      </c>
      <c r="J18" s="396">
        <f>J13-J14+J15+J16+J17</f>
        <v>35562</v>
      </c>
      <c r="K18" s="397" t="s">
        <v>517</v>
      </c>
      <c r="L18" s="397" t="s">
        <v>517</v>
      </c>
      <c r="M18" s="298"/>
      <c r="N18" s="398">
        <f>N13-N14+N15+N16+N17</f>
        <v>69467</v>
      </c>
      <c r="O18" s="398">
        <f>O13-O14+O15+O16+O17</f>
        <v>72799</v>
      </c>
      <c r="P18" s="398">
        <f>P13-P14+P15+P16+P17</f>
        <v>35562</v>
      </c>
    </row>
    <row r="19" spans="1:16">
      <c r="A19" s="378" t="s">
        <v>537</v>
      </c>
      <c r="B19" s="352" t="s">
        <v>538</v>
      </c>
      <c r="C19" s="399">
        <v>401</v>
      </c>
      <c r="D19" s="381">
        <v>4398</v>
      </c>
      <c r="E19" s="355" t="s">
        <v>517</v>
      </c>
      <c r="F19" s="355" t="s">
        <v>517</v>
      </c>
      <c r="G19" s="400">
        <v>4617</v>
      </c>
      <c r="H19" s="401">
        <f t="shared" ref="H19:J23" si="1">N19</f>
        <v>6475</v>
      </c>
      <c r="I19" s="402">
        <f t="shared" si="1"/>
        <v>6266</v>
      </c>
      <c r="J19" s="403">
        <f t="shared" si="1"/>
        <v>6204</v>
      </c>
      <c r="K19" s="334" t="s">
        <v>517</v>
      </c>
      <c r="L19" s="334" t="s">
        <v>517</v>
      </c>
      <c r="M19" s="298"/>
      <c r="N19" s="404">
        <v>6475</v>
      </c>
      <c r="O19" s="389">
        <v>6266</v>
      </c>
      <c r="P19" s="389">
        <v>6204</v>
      </c>
    </row>
    <row r="20" spans="1:16">
      <c r="A20" s="365" t="s">
        <v>539</v>
      </c>
      <c r="B20" s="366" t="s">
        <v>540</v>
      </c>
      <c r="C20" s="367" t="s">
        <v>541</v>
      </c>
      <c r="D20" s="354">
        <v>8817</v>
      </c>
      <c r="E20" s="368" t="s">
        <v>517</v>
      </c>
      <c r="F20" s="368" t="s">
        <v>517</v>
      </c>
      <c r="G20" s="406">
        <v>8655</v>
      </c>
      <c r="H20" s="369">
        <f t="shared" si="1"/>
        <v>6824</v>
      </c>
      <c r="I20" s="407">
        <f t="shared" si="1"/>
        <v>7216</v>
      </c>
      <c r="J20" s="408">
        <f t="shared" si="1"/>
        <v>12620</v>
      </c>
      <c r="K20" s="360" t="s">
        <v>517</v>
      </c>
      <c r="L20" s="360" t="s">
        <v>517</v>
      </c>
      <c r="M20" s="298"/>
      <c r="N20" s="373">
        <v>6824</v>
      </c>
      <c r="O20" s="364">
        <v>7216</v>
      </c>
      <c r="P20" s="364">
        <v>12620</v>
      </c>
    </row>
    <row r="21" spans="1:16">
      <c r="A21" s="365" t="s">
        <v>542</v>
      </c>
      <c r="B21" s="410" t="s">
        <v>543</v>
      </c>
      <c r="C21" s="367" t="s">
        <v>517</v>
      </c>
      <c r="D21" s="354"/>
      <c r="E21" s="368" t="s">
        <v>517</v>
      </c>
      <c r="F21" s="368" t="s">
        <v>517</v>
      </c>
      <c r="G21" s="406"/>
      <c r="H21" s="369">
        <f t="shared" si="1"/>
        <v>0</v>
      </c>
      <c r="I21" s="407">
        <f t="shared" si="1"/>
        <v>0</v>
      </c>
      <c r="J21" s="408">
        <f t="shared" si="1"/>
        <v>0</v>
      </c>
      <c r="K21" s="360" t="s">
        <v>517</v>
      </c>
      <c r="L21" s="360" t="s">
        <v>517</v>
      </c>
      <c r="M21" s="298"/>
      <c r="N21" s="373"/>
      <c r="O21" s="364"/>
      <c r="P21" s="364"/>
    </row>
    <row r="22" spans="1:16">
      <c r="A22" s="365" t="s">
        <v>544</v>
      </c>
      <c r="B22" s="410" t="s">
        <v>545</v>
      </c>
      <c r="C22" s="367" t="s">
        <v>517</v>
      </c>
      <c r="D22" s="354">
        <v>13056</v>
      </c>
      <c r="E22" s="368" t="s">
        <v>517</v>
      </c>
      <c r="F22" s="368" t="s">
        <v>517</v>
      </c>
      <c r="G22" s="406">
        <v>27287</v>
      </c>
      <c r="H22" s="369">
        <f t="shared" si="1"/>
        <v>49770</v>
      </c>
      <c r="I22" s="407">
        <f t="shared" si="1"/>
        <v>49149</v>
      </c>
      <c r="J22" s="408">
        <f t="shared" si="1"/>
        <v>16522</v>
      </c>
      <c r="K22" s="360" t="s">
        <v>517</v>
      </c>
      <c r="L22" s="360" t="s">
        <v>517</v>
      </c>
      <c r="M22" s="298"/>
      <c r="N22" s="373">
        <v>49770</v>
      </c>
      <c r="O22" s="364">
        <v>49149</v>
      </c>
      <c r="P22" s="364">
        <v>16522</v>
      </c>
    </row>
    <row r="23" spans="1:16" ht="13.5" thickBot="1">
      <c r="A23" s="337" t="s">
        <v>546</v>
      </c>
      <c r="B23" s="411" t="s">
        <v>547</v>
      </c>
      <c r="C23" s="412" t="s">
        <v>517</v>
      </c>
      <c r="D23" s="354"/>
      <c r="E23" s="382" t="s">
        <v>517</v>
      </c>
      <c r="F23" s="382" t="s">
        <v>517</v>
      </c>
      <c r="G23" s="413"/>
      <c r="H23" s="414">
        <f t="shared" si="1"/>
        <v>0</v>
      </c>
      <c r="I23" s="415">
        <f t="shared" si="1"/>
        <v>0</v>
      </c>
      <c r="J23" s="517">
        <f t="shared" si="1"/>
        <v>0</v>
      </c>
      <c r="K23" s="417" t="s">
        <v>517</v>
      </c>
      <c r="L23" s="417" t="s">
        <v>517</v>
      </c>
      <c r="M23" s="298"/>
      <c r="N23" s="464"/>
      <c r="O23" s="557"/>
      <c r="P23" s="419"/>
    </row>
    <row r="24" spans="1:16" ht="15">
      <c r="A24" s="351" t="s">
        <v>548</v>
      </c>
      <c r="B24" s="352" t="s">
        <v>549</v>
      </c>
      <c r="C24" s="420" t="s">
        <v>517</v>
      </c>
      <c r="D24" s="421">
        <v>36446</v>
      </c>
      <c r="E24" s="422">
        <v>40268</v>
      </c>
      <c r="F24" s="422">
        <v>44895</v>
      </c>
      <c r="G24" s="423">
        <v>9086</v>
      </c>
      <c r="H24" s="424">
        <f>N24-G24</f>
        <v>11833</v>
      </c>
      <c r="I24" s="424">
        <f>O24-N24</f>
        <v>12737</v>
      </c>
      <c r="J24" s="424">
        <f>P24-O24</f>
        <v>11239</v>
      </c>
      <c r="K24" s="479">
        <f>SUM(G24:J24)</f>
        <v>44895</v>
      </c>
      <c r="L24" s="426">
        <f>(K24/F24)*100</f>
        <v>100</v>
      </c>
      <c r="M24" s="298"/>
      <c r="N24" s="362">
        <v>20919</v>
      </c>
      <c r="O24" s="516">
        <v>33656</v>
      </c>
      <c r="P24" s="429">
        <v>44895</v>
      </c>
    </row>
    <row r="25" spans="1:16" ht="15">
      <c r="A25" s="365" t="s">
        <v>550</v>
      </c>
      <c r="B25" s="366" t="s">
        <v>551</v>
      </c>
      <c r="C25" s="430" t="s">
        <v>517</v>
      </c>
      <c r="D25" s="354">
        <v>6932</v>
      </c>
      <c r="E25" s="431"/>
      <c r="F25" s="431">
        <v>5050</v>
      </c>
      <c r="G25" s="432"/>
      <c r="H25" s="433"/>
      <c r="I25" s="433"/>
      <c r="J25" s="433">
        <f>P25-O25</f>
        <v>5050</v>
      </c>
      <c r="K25" s="482">
        <f>SUM(G25:J25)</f>
        <v>5050</v>
      </c>
      <c r="L25" s="435">
        <f>(K25/F25)*100</f>
        <v>100</v>
      </c>
      <c r="M25" s="298"/>
      <c r="N25" s="373"/>
      <c r="O25" s="513"/>
      <c r="P25" s="436">
        <v>5050</v>
      </c>
    </row>
    <row r="26" spans="1:16" ht="15.75" thickBot="1">
      <c r="A26" s="337" t="s">
        <v>552</v>
      </c>
      <c r="B26" s="437" t="s">
        <v>551</v>
      </c>
      <c r="C26" s="438">
        <v>672</v>
      </c>
      <c r="D26" s="439">
        <v>29517</v>
      </c>
      <c r="E26" s="440">
        <v>40268</v>
      </c>
      <c r="F26" s="440">
        <v>44895</v>
      </c>
      <c r="G26" s="441">
        <v>9086</v>
      </c>
      <c r="H26" s="442">
        <f>N26-G26</f>
        <v>11833</v>
      </c>
      <c r="I26" s="442">
        <f>O26-N26</f>
        <v>12737</v>
      </c>
      <c r="J26" s="442">
        <f>P26-O26</f>
        <v>11239</v>
      </c>
      <c r="K26" s="484">
        <f>SUM(G26:J26)</f>
        <v>44895</v>
      </c>
      <c r="L26" s="445">
        <f>(K26/F26)*100</f>
        <v>100</v>
      </c>
      <c r="M26" s="298"/>
      <c r="N26" s="387">
        <v>20919</v>
      </c>
      <c r="O26" s="515">
        <v>33656</v>
      </c>
      <c r="P26" s="448">
        <v>44895</v>
      </c>
    </row>
    <row r="27" spans="1:16" ht="15">
      <c r="A27" s="351" t="s">
        <v>553</v>
      </c>
      <c r="B27" s="352" t="s">
        <v>554</v>
      </c>
      <c r="C27" s="449">
        <v>501</v>
      </c>
      <c r="D27" s="354">
        <v>13444</v>
      </c>
      <c r="E27" s="450">
        <v>12246</v>
      </c>
      <c r="F27" s="450">
        <v>16043</v>
      </c>
      <c r="G27" s="451">
        <v>3294</v>
      </c>
      <c r="H27" s="452">
        <f>N27-G27</f>
        <v>3420</v>
      </c>
      <c r="I27" s="433">
        <f>O27-N27</f>
        <v>3683</v>
      </c>
      <c r="J27" s="452">
        <f>P27-O27</f>
        <v>5646</v>
      </c>
      <c r="K27" s="479">
        <f>SUM(G27:J27)</f>
        <v>16043</v>
      </c>
      <c r="L27" s="426">
        <f>(K27/F27)*100</f>
        <v>100</v>
      </c>
      <c r="M27" s="298"/>
      <c r="N27" s="404">
        <v>6714</v>
      </c>
      <c r="O27" s="514">
        <v>10397</v>
      </c>
      <c r="P27" s="454">
        <v>16043</v>
      </c>
    </row>
    <row r="28" spans="1:16" ht="15">
      <c r="A28" s="365" t="s">
        <v>555</v>
      </c>
      <c r="B28" s="366" t="s">
        <v>556</v>
      </c>
      <c r="C28" s="455">
        <v>502</v>
      </c>
      <c r="D28" s="354">
        <v>3590</v>
      </c>
      <c r="E28" s="431">
        <v>4253</v>
      </c>
      <c r="F28" s="431">
        <v>3324</v>
      </c>
      <c r="G28" s="432">
        <v>1124</v>
      </c>
      <c r="H28" s="452">
        <f>N28-G28</f>
        <v>1968</v>
      </c>
      <c r="I28" s="433">
        <f>O28-N28</f>
        <v>-399</v>
      </c>
      <c r="J28" s="452">
        <f>P28-O28</f>
        <v>631</v>
      </c>
      <c r="K28" s="482">
        <f>SUM(G28:J28)</f>
        <v>3324</v>
      </c>
      <c r="L28" s="435">
        <f>(K28/F28)*100</f>
        <v>100</v>
      </c>
      <c r="M28" s="298"/>
      <c r="N28" s="373">
        <v>3092</v>
      </c>
      <c r="O28" s="513">
        <v>2693</v>
      </c>
      <c r="P28" s="436">
        <v>3324</v>
      </c>
    </row>
    <row r="29" spans="1:16" ht="15">
      <c r="A29" s="365" t="s">
        <v>557</v>
      </c>
      <c r="B29" s="366" t="s">
        <v>558</v>
      </c>
      <c r="C29" s="455">
        <v>504</v>
      </c>
      <c r="D29" s="354"/>
      <c r="E29" s="431"/>
      <c r="F29" s="431"/>
      <c r="G29" s="432"/>
      <c r="H29" s="452"/>
      <c r="I29" s="433"/>
      <c r="J29" s="452"/>
      <c r="K29" s="482"/>
      <c r="L29" s="435"/>
      <c r="M29" s="298"/>
      <c r="N29" s="373"/>
      <c r="O29" s="513"/>
      <c r="P29" s="436"/>
    </row>
    <row r="30" spans="1:16" ht="15">
      <c r="A30" s="365" t="s">
        <v>559</v>
      </c>
      <c r="B30" s="366" t="s">
        <v>560</v>
      </c>
      <c r="C30" s="455">
        <v>511</v>
      </c>
      <c r="D30" s="354">
        <v>874</v>
      </c>
      <c r="E30" s="431">
        <v>1063</v>
      </c>
      <c r="F30" s="431">
        <v>3778</v>
      </c>
      <c r="G30" s="432">
        <v>172</v>
      </c>
      <c r="H30" s="452">
        <f>N30-G30</f>
        <v>408</v>
      </c>
      <c r="I30" s="433">
        <f t="shared" ref="I30:J33" si="2">O30-N30</f>
        <v>491</v>
      </c>
      <c r="J30" s="452">
        <f t="shared" si="2"/>
        <v>2707</v>
      </c>
      <c r="K30" s="482">
        <f>SUM(G30:J30)</f>
        <v>3778</v>
      </c>
      <c r="L30" s="435">
        <f>(K30/F30)*100</f>
        <v>100</v>
      </c>
      <c r="M30" s="298"/>
      <c r="N30" s="373">
        <v>580</v>
      </c>
      <c r="O30" s="513">
        <v>1071</v>
      </c>
      <c r="P30" s="436">
        <v>3778</v>
      </c>
    </row>
    <row r="31" spans="1:16" ht="15">
      <c r="A31" s="365" t="s">
        <v>561</v>
      </c>
      <c r="B31" s="366" t="s">
        <v>562</v>
      </c>
      <c r="C31" s="455">
        <v>518</v>
      </c>
      <c r="D31" s="354">
        <v>4738</v>
      </c>
      <c r="E31" s="431">
        <v>4614</v>
      </c>
      <c r="F31" s="431">
        <v>3999</v>
      </c>
      <c r="G31" s="432">
        <v>1220</v>
      </c>
      <c r="H31" s="452">
        <f>N31-G31</f>
        <v>1311</v>
      </c>
      <c r="I31" s="433">
        <f t="shared" si="2"/>
        <v>483</v>
      </c>
      <c r="J31" s="452">
        <f t="shared" si="2"/>
        <v>985</v>
      </c>
      <c r="K31" s="482">
        <f>SUM(G31:J31)</f>
        <v>3999</v>
      </c>
      <c r="L31" s="435">
        <f>(K31/F31)*100</f>
        <v>100</v>
      </c>
      <c r="M31" s="298"/>
      <c r="N31" s="373">
        <v>2531</v>
      </c>
      <c r="O31" s="513">
        <v>3014</v>
      </c>
      <c r="P31" s="436">
        <v>3999</v>
      </c>
    </row>
    <row r="32" spans="1:16" ht="15">
      <c r="A32" s="365" t="s">
        <v>563</v>
      </c>
      <c r="B32" s="457" t="s">
        <v>564</v>
      </c>
      <c r="C32" s="455">
        <v>521</v>
      </c>
      <c r="D32" s="354">
        <v>38741</v>
      </c>
      <c r="E32" s="431">
        <v>46174</v>
      </c>
      <c r="F32" s="431">
        <v>46061</v>
      </c>
      <c r="G32" s="432">
        <v>9234</v>
      </c>
      <c r="H32" s="452">
        <f>N32-G32</f>
        <v>10533</v>
      </c>
      <c r="I32" s="433">
        <f t="shared" si="2"/>
        <v>11786</v>
      </c>
      <c r="J32" s="452">
        <f t="shared" si="2"/>
        <v>14508</v>
      </c>
      <c r="K32" s="482">
        <f>SUM(G32:J32)</f>
        <v>46061</v>
      </c>
      <c r="L32" s="435">
        <f>(K32/F32)*100</f>
        <v>100</v>
      </c>
      <c r="M32" s="298"/>
      <c r="N32" s="373">
        <v>19767</v>
      </c>
      <c r="O32" s="513">
        <v>31553</v>
      </c>
      <c r="P32" s="436">
        <v>46061</v>
      </c>
    </row>
    <row r="33" spans="1:16" ht="15">
      <c r="A33" s="365" t="s">
        <v>565</v>
      </c>
      <c r="B33" s="457" t="s">
        <v>566</v>
      </c>
      <c r="C33" s="455" t="s">
        <v>567</v>
      </c>
      <c r="D33" s="354">
        <v>13772</v>
      </c>
      <c r="E33" s="431">
        <v>16812</v>
      </c>
      <c r="F33" s="431">
        <v>16725</v>
      </c>
      <c r="G33" s="432">
        <v>3303</v>
      </c>
      <c r="H33" s="452">
        <f>N33-G33</f>
        <v>3898</v>
      </c>
      <c r="I33" s="433">
        <f t="shared" si="2"/>
        <v>4283</v>
      </c>
      <c r="J33" s="452">
        <f t="shared" si="2"/>
        <v>5241</v>
      </c>
      <c r="K33" s="482">
        <f>SUM(G33:J33)</f>
        <v>16725</v>
      </c>
      <c r="L33" s="435">
        <f>(K33/F33)*100</f>
        <v>100</v>
      </c>
      <c r="M33" s="298"/>
      <c r="N33" s="373">
        <v>7201</v>
      </c>
      <c r="O33" s="513">
        <v>11484</v>
      </c>
      <c r="P33" s="436">
        <v>16725</v>
      </c>
    </row>
    <row r="34" spans="1:16" ht="15">
      <c r="A34" s="365" t="s">
        <v>568</v>
      </c>
      <c r="B34" s="366" t="s">
        <v>569</v>
      </c>
      <c r="C34" s="455">
        <v>557</v>
      </c>
      <c r="D34" s="354"/>
      <c r="E34" s="431"/>
      <c r="F34" s="431"/>
      <c r="G34" s="432"/>
      <c r="H34" s="452"/>
      <c r="I34" s="433"/>
      <c r="J34" s="452"/>
      <c r="K34" s="482"/>
      <c r="L34" s="435"/>
      <c r="M34" s="298"/>
      <c r="N34" s="373"/>
      <c r="O34" s="513"/>
      <c r="P34" s="436"/>
    </row>
    <row r="35" spans="1:16" ht="15">
      <c r="A35" s="365" t="s">
        <v>570</v>
      </c>
      <c r="B35" s="366" t="s">
        <v>571</v>
      </c>
      <c r="C35" s="455">
        <v>551</v>
      </c>
      <c r="D35" s="354">
        <v>473</v>
      </c>
      <c r="E35" s="431">
        <v>849</v>
      </c>
      <c r="F35" s="431">
        <v>781</v>
      </c>
      <c r="G35" s="432">
        <v>166</v>
      </c>
      <c r="H35" s="452">
        <f>N35-G35</f>
        <v>192</v>
      </c>
      <c r="I35" s="433">
        <f>O35-N35</f>
        <v>212</v>
      </c>
      <c r="J35" s="452">
        <f>P35-O35</f>
        <v>211</v>
      </c>
      <c r="K35" s="482">
        <f>SUM(G35:J35)</f>
        <v>781</v>
      </c>
      <c r="L35" s="435">
        <f>(K35/F35)*100</f>
        <v>100</v>
      </c>
      <c r="M35" s="298"/>
      <c r="N35" s="373">
        <v>358</v>
      </c>
      <c r="O35" s="513">
        <v>570</v>
      </c>
      <c r="P35" s="436">
        <v>781</v>
      </c>
    </row>
    <row r="36" spans="1:16" ht="15.75" thickBot="1">
      <c r="A36" s="458" t="s">
        <v>572</v>
      </c>
      <c r="B36" s="459"/>
      <c r="C36" s="460" t="s">
        <v>573</v>
      </c>
      <c r="D36" s="461">
        <v>4557</v>
      </c>
      <c r="E36" s="462">
        <v>2033</v>
      </c>
      <c r="F36" s="462">
        <v>5876</v>
      </c>
      <c r="G36" s="463">
        <v>203</v>
      </c>
      <c r="H36" s="452">
        <f>N36-G36</f>
        <v>295</v>
      </c>
      <c r="I36" s="433">
        <f>O36-N36</f>
        <v>438</v>
      </c>
      <c r="J36" s="452">
        <f>P36-O36</f>
        <v>4940</v>
      </c>
      <c r="K36" s="484">
        <f>SUM(G36:J36)</f>
        <v>5876</v>
      </c>
      <c r="L36" s="445">
        <f>(K36/F36)*100</f>
        <v>100</v>
      </c>
      <c r="M36" s="298"/>
      <c r="N36" s="464">
        <v>498</v>
      </c>
      <c r="O36" s="512">
        <v>936</v>
      </c>
      <c r="P36" s="466">
        <v>5876</v>
      </c>
    </row>
    <row r="37" spans="1:16" ht="15.75" thickBot="1">
      <c r="A37" s="467" t="s">
        <v>574</v>
      </c>
      <c r="B37" s="468" t="s">
        <v>575</v>
      </c>
      <c r="C37" s="469"/>
      <c r="D37" s="470">
        <f t="shared" ref="D37:J37" si="3">SUM(D27:D36)</f>
        <v>80189</v>
      </c>
      <c r="E37" s="471">
        <f t="shared" si="3"/>
        <v>88044</v>
      </c>
      <c r="F37" s="471">
        <f t="shared" si="3"/>
        <v>96587</v>
      </c>
      <c r="G37" s="472">
        <f t="shared" si="3"/>
        <v>18716</v>
      </c>
      <c r="H37" s="472">
        <f t="shared" si="3"/>
        <v>22025</v>
      </c>
      <c r="I37" s="472">
        <f t="shared" si="3"/>
        <v>20977</v>
      </c>
      <c r="J37" s="472">
        <f t="shared" si="3"/>
        <v>34869</v>
      </c>
      <c r="K37" s="472">
        <f>SUM(G37:J37)</f>
        <v>96587</v>
      </c>
      <c r="L37" s="474">
        <f>(K37/F37)*100</f>
        <v>100</v>
      </c>
      <c r="M37" s="298"/>
      <c r="N37" s="472">
        <f>SUM(N27:N36)</f>
        <v>40741</v>
      </c>
      <c r="O37" s="475">
        <f>SUM(O27:O36)</f>
        <v>61718</v>
      </c>
      <c r="P37" s="472">
        <f>SUM(P27:P36)</f>
        <v>96587</v>
      </c>
    </row>
    <row r="38" spans="1:16" ht="15">
      <c r="A38" s="476" t="s">
        <v>576</v>
      </c>
      <c r="B38" s="352" t="s">
        <v>577</v>
      </c>
      <c r="C38" s="449">
        <v>601</v>
      </c>
      <c r="D38" s="477">
        <v>3169</v>
      </c>
      <c r="E38" s="450">
        <v>3050</v>
      </c>
      <c r="F38" s="450">
        <v>3232</v>
      </c>
      <c r="G38" s="423">
        <v>843</v>
      </c>
      <c r="H38" s="452">
        <f>N38-G38</f>
        <v>796</v>
      </c>
      <c r="I38" s="433">
        <f>O38-N38</f>
        <v>780</v>
      </c>
      <c r="J38" s="452">
        <f>P38-O38</f>
        <v>813</v>
      </c>
      <c r="K38" s="479">
        <f>SUM(G38:J38)</f>
        <v>3232</v>
      </c>
      <c r="L38" s="426">
        <f>(K38/F38)*100</f>
        <v>100</v>
      </c>
      <c r="M38" s="298"/>
      <c r="N38" s="404">
        <v>1639</v>
      </c>
      <c r="O38" s="514">
        <v>2419</v>
      </c>
      <c r="P38" s="454">
        <v>3232</v>
      </c>
    </row>
    <row r="39" spans="1:16" ht="15">
      <c r="A39" s="481" t="s">
        <v>578</v>
      </c>
      <c r="B39" s="366" t="s">
        <v>579</v>
      </c>
      <c r="C39" s="455">
        <v>602</v>
      </c>
      <c r="D39" s="354">
        <v>45781</v>
      </c>
      <c r="E39" s="431">
        <v>44533</v>
      </c>
      <c r="F39" s="431">
        <v>47535</v>
      </c>
      <c r="G39" s="432">
        <v>11449</v>
      </c>
      <c r="H39" s="452">
        <f>N39-G39</f>
        <v>12607</v>
      </c>
      <c r="I39" s="433">
        <f>O39-N39</f>
        <v>11101</v>
      </c>
      <c r="J39" s="452">
        <f>P39-O39</f>
        <v>12378</v>
      </c>
      <c r="K39" s="482">
        <f>SUM(G39:J39)</f>
        <v>47535</v>
      </c>
      <c r="L39" s="435">
        <f>(K39/F39)*100</f>
        <v>100</v>
      </c>
      <c r="M39" s="298"/>
      <c r="N39" s="373">
        <v>24056</v>
      </c>
      <c r="O39" s="513">
        <v>35157</v>
      </c>
      <c r="P39" s="436">
        <v>47535</v>
      </c>
    </row>
    <row r="40" spans="1:16" ht="15">
      <c r="A40" s="481" t="s">
        <v>580</v>
      </c>
      <c r="B40" s="366" t="s">
        <v>581</v>
      </c>
      <c r="C40" s="455">
        <v>604</v>
      </c>
      <c r="D40" s="354"/>
      <c r="E40" s="431"/>
      <c r="F40" s="431"/>
      <c r="G40" s="432"/>
      <c r="H40" s="452"/>
      <c r="I40" s="433"/>
      <c r="J40" s="452"/>
      <c r="K40" s="482"/>
      <c r="L40" s="435"/>
      <c r="M40" s="298"/>
      <c r="N40" s="373"/>
      <c r="O40" s="513"/>
      <c r="P40" s="436"/>
    </row>
    <row r="41" spans="1:16" ht="15">
      <c r="A41" s="481" t="s">
        <v>582</v>
      </c>
      <c r="B41" s="366" t="s">
        <v>583</v>
      </c>
      <c r="C41" s="455" t="s">
        <v>584</v>
      </c>
      <c r="D41" s="354">
        <v>30417</v>
      </c>
      <c r="E41" s="431">
        <v>40268</v>
      </c>
      <c r="F41" s="431">
        <v>44895</v>
      </c>
      <c r="G41" s="432">
        <v>9087</v>
      </c>
      <c r="H41" s="452">
        <f>N41-G41</f>
        <v>11834</v>
      </c>
      <c r="I41" s="433">
        <f>O41-N41</f>
        <v>12737</v>
      </c>
      <c r="J41" s="452">
        <f>P41-O41</f>
        <v>11237</v>
      </c>
      <c r="K41" s="482">
        <f>SUM(G41:J41)</f>
        <v>44895</v>
      </c>
      <c r="L41" s="435">
        <f>(K41/F41)*100</f>
        <v>100</v>
      </c>
      <c r="M41" s="298"/>
      <c r="N41" s="373">
        <v>20921</v>
      </c>
      <c r="O41" s="513">
        <v>33658</v>
      </c>
      <c r="P41" s="436">
        <v>44895</v>
      </c>
    </row>
    <row r="42" spans="1:16" ht="15.75" thickBot="1">
      <c r="A42" s="483" t="s">
        <v>585</v>
      </c>
      <c r="B42" s="459"/>
      <c r="C42" s="460" t="s">
        <v>586</v>
      </c>
      <c r="D42" s="381">
        <v>844</v>
      </c>
      <c r="E42" s="462">
        <v>235</v>
      </c>
      <c r="F42" s="462">
        <v>1142</v>
      </c>
      <c r="G42" s="463">
        <v>101</v>
      </c>
      <c r="H42" s="452">
        <f>N42-G42</f>
        <v>421</v>
      </c>
      <c r="I42" s="433">
        <f>O42-N42</f>
        <v>131</v>
      </c>
      <c r="J42" s="452">
        <f>P42-O42</f>
        <v>489</v>
      </c>
      <c r="K42" s="484">
        <f>SUM(G42:J42)</f>
        <v>1142</v>
      </c>
      <c r="L42" s="485">
        <f>(K42/F42)*100</f>
        <v>100</v>
      </c>
      <c r="M42" s="298"/>
      <c r="N42" s="464">
        <v>522</v>
      </c>
      <c r="O42" s="512">
        <v>653</v>
      </c>
      <c r="P42" s="466">
        <v>1142</v>
      </c>
    </row>
    <row r="43" spans="1:16" ht="15.75" thickBot="1">
      <c r="A43" s="467" t="s">
        <v>587</v>
      </c>
      <c r="B43" s="468" t="s">
        <v>588</v>
      </c>
      <c r="C43" s="469" t="s">
        <v>517</v>
      </c>
      <c r="D43" s="470">
        <f t="shared" ref="D43:J43" si="4">SUM(D38:D42)</f>
        <v>80211</v>
      </c>
      <c r="E43" s="471">
        <f t="shared" si="4"/>
        <v>88086</v>
      </c>
      <c r="F43" s="471">
        <f t="shared" si="4"/>
        <v>96804</v>
      </c>
      <c r="G43" s="472">
        <f t="shared" si="4"/>
        <v>21480</v>
      </c>
      <c r="H43" s="486">
        <f t="shared" si="4"/>
        <v>25658</v>
      </c>
      <c r="I43" s="472">
        <f t="shared" si="4"/>
        <v>24749</v>
      </c>
      <c r="J43" s="487">
        <f t="shared" si="4"/>
        <v>24917</v>
      </c>
      <c r="K43" s="472">
        <f>SUM(G43:J43)</f>
        <v>96804</v>
      </c>
      <c r="L43" s="474">
        <f>(K43/F43)*100</f>
        <v>100</v>
      </c>
      <c r="M43" s="298"/>
      <c r="N43" s="472">
        <f>SUM(N38:N42)</f>
        <v>47138</v>
      </c>
      <c r="O43" s="475">
        <f>SUM(O38:O42)</f>
        <v>71887</v>
      </c>
      <c r="P43" s="472">
        <f>SUM(P38:P42)</f>
        <v>96804</v>
      </c>
    </row>
    <row r="44" spans="1:16" ht="5.25" customHeight="1" thickBot="1">
      <c r="A44" s="483"/>
      <c r="B44" s="488"/>
      <c r="C44" s="489"/>
      <c r="D44" s="524"/>
      <c r="E44" s="491"/>
      <c r="F44" s="491"/>
      <c r="G44" s="492"/>
      <c r="H44" s="493"/>
      <c r="I44" s="494"/>
      <c r="J44" s="493"/>
      <c r="K44" s="495"/>
      <c r="L44" s="426"/>
      <c r="M44" s="298"/>
      <c r="N44" s="496"/>
      <c r="O44" s="497"/>
      <c r="P44" s="497"/>
    </row>
    <row r="45" spans="1:16" ht="15.75" thickBot="1">
      <c r="A45" s="498" t="s">
        <v>589</v>
      </c>
      <c r="B45" s="468" t="s">
        <v>551</v>
      </c>
      <c r="C45" s="469" t="s">
        <v>517</v>
      </c>
      <c r="D45" s="472">
        <f t="shared" ref="D45:J45" si="5">D43-D41</f>
        <v>49794</v>
      </c>
      <c r="E45" s="470">
        <f t="shared" si="5"/>
        <v>47818</v>
      </c>
      <c r="F45" s="470">
        <f t="shared" si="5"/>
        <v>51909</v>
      </c>
      <c r="G45" s="472">
        <f t="shared" si="5"/>
        <v>12393</v>
      </c>
      <c r="H45" s="486">
        <f t="shared" si="5"/>
        <v>13824</v>
      </c>
      <c r="I45" s="472">
        <f t="shared" si="5"/>
        <v>12012</v>
      </c>
      <c r="J45" s="475">
        <f t="shared" si="5"/>
        <v>13680</v>
      </c>
      <c r="K45" s="495">
        <f>SUM(G45:J45)</f>
        <v>51909</v>
      </c>
      <c r="L45" s="426">
        <f>(K45/F45)*100</f>
        <v>100</v>
      </c>
      <c r="M45" s="298"/>
      <c r="N45" s="472">
        <f>N43-N41</f>
        <v>26217</v>
      </c>
      <c r="O45" s="475">
        <f>O43-O41</f>
        <v>38229</v>
      </c>
      <c r="P45" s="472">
        <f>P43-P41</f>
        <v>51909</v>
      </c>
    </row>
    <row r="46" spans="1:16" ht="15.75" thickBot="1">
      <c r="A46" s="467" t="s">
        <v>590</v>
      </c>
      <c r="B46" s="468" t="s">
        <v>591</v>
      </c>
      <c r="C46" s="469" t="s">
        <v>517</v>
      </c>
      <c r="D46" s="472">
        <f t="shared" ref="D46:J46" si="6">D43-D37</f>
        <v>22</v>
      </c>
      <c r="E46" s="470">
        <f t="shared" si="6"/>
        <v>42</v>
      </c>
      <c r="F46" s="470">
        <f t="shared" si="6"/>
        <v>217</v>
      </c>
      <c r="G46" s="472">
        <f t="shared" si="6"/>
        <v>2764</v>
      </c>
      <c r="H46" s="486">
        <f t="shared" si="6"/>
        <v>3633</v>
      </c>
      <c r="I46" s="472">
        <f t="shared" si="6"/>
        <v>3772</v>
      </c>
      <c r="J46" s="475">
        <f t="shared" si="6"/>
        <v>-9952</v>
      </c>
      <c r="K46" s="495">
        <f>SUM(G46:J46)</f>
        <v>217</v>
      </c>
      <c r="L46" s="426">
        <f>(K46/F46)*100</f>
        <v>100</v>
      </c>
      <c r="M46" s="298"/>
      <c r="N46" s="472">
        <f>N43-N37</f>
        <v>6397</v>
      </c>
      <c r="O46" s="475">
        <f>O43-O37</f>
        <v>10169</v>
      </c>
      <c r="P46" s="472">
        <f>P43-P37</f>
        <v>217</v>
      </c>
    </row>
    <row r="47" spans="1:16" ht="15.75" thickBot="1">
      <c r="A47" s="500" t="s">
        <v>592</v>
      </c>
      <c r="B47" s="501" t="s">
        <v>551</v>
      </c>
      <c r="C47" s="502" t="s">
        <v>517</v>
      </c>
      <c r="D47" s="472">
        <f t="shared" ref="D47:J47" si="7">D46-D41</f>
        <v>-30395</v>
      </c>
      <c r="E47" s="470">
        <f t="shared" si="7"/>
        <v>-40226</v>
      </c>
      <c r="F47" s="470">
        <f t="shared" si="7"/>
        <v>-44678</v>
      </c>
      <c r="G47" s="472">
        <f t="shared" si="7"/>
        <v>-6323</v>
      </c>
      <c r="H47" s="486">
        <f t="shared" si="7"/>
        <v>-8201</v>
      </c>
      <c r="I47" s="472">
        <f t="shared" si="7"/>
        <v>-8965</v>
      </c>
      <c r="J47" s="475">
        <f t="shared" si="7"/>
        <v>-21189</v>
      </c>
      <c r="K47" s="495">
        <f>SUM(G47:J47)</f>
        <v>-44678</v>
      </c>
      <c r="L47" s="474">
        <f>(K47/F47)*100</f>
        <v>100</v>
      </c>
      <c r="M47" s="298"/>
      <c r="N47" s="472">
        <f>N46-N41</f>
        <v>-14524</v>
      </c>
      <c r="O47" s="475">
        <f>O46-O41</f>
        <v>-23489</v>
      </c>
      <c r="P47" s="472">
        <f>P46-P41</f>
        <v>-44678</v>
      </c>
    </row>
    <row r="50" spans="1:11" ht="14.25">
      <c r="A50" s="503" t="s">
        <v>593</v>
      </c>
    </row>
    <row r="51" spans="1:11" s="505" customFormat="1" ht="14.25">
      <c r="A51" s="504" t="s">
        <v>594</v>
      </c>
      <c r="C51" s="506"/>
      <c r="F51" s="507"/>
      <c r="G51" s="507"/>
      <c r="H51" s="507"/>
      <c r="I51" s="507"/>
      <c r="J51" s="507"/>
      <c r="K51" s="507"/>
    </row>
    <row r="52" spans="1:11" s="505" customFormat="1" ht="14.25">
      <c r="A52" s="508" t="s">
        <v>595</v>
      </c>
      <c r="C52" s="506"/>
      <c r="F52" s="507"/>
      <c r="G52" s="507"/>
      <c r="H52" s="507"/>
      <c r="I52" s="507"/>
      <c r="J52" s="507"/>
      <c r="K52" s="507"/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6" spans="1:11">
      <c r="A56" s="291" t="s">
        <v>607</v>
      </c>
    </row>
    <row r="58" spans="1:11">
      <c r="A58" s="291" t="s">
        <v>606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8"/>
  <sheetViews>
    <sheetView workbookViewId="0">
      <selection activeCell="C26" sqref="C26"/>
    </sheetView>
  </sheetViews>
  <sheetFormatPr defaultRowHeight="14.25"/>
  <cols>
    <col min="1" max="1" width="40.140625" style="569" customWidth="1"/>
    <col min="2" max="2" width="14.42578125" style="566" hidden="1" customWidth="1"/>
    <col min="3" max="3" width="7.7109375" style="568" customWidth="1"/>
    <col min="4" max="5" width="12.28515625" style="566" customWidth="1"/>
    <col min="6" max="6" width="12.28515625" style="567" customWidth="1"/>
    <col min="7" max="7" width="12.140625" style="567" customWidth="1"/>
    <col min="8" max="8" width="10.42578125" style="567" customWidth="1"/>
    <col min="9" max="9" width="9.7109375" style="567" customWidth="1"/>
    <col min="10" max="10" width="9.85546875" style="567" customWidth="1"/>
    <col min="11" max="11" width="9.7109375" style="567" customWidth="1"/>
    <col min="12" max="12" width="12.7109375" style="566" customWidth="1"/>
    <col min="13" max="13" width="9.28515625" style="566" customWidth="1"/>
    <col min="14" max="14" width="12.5703125" style="566" customWidth="1"/>
    <col min="15" max="15" width="13.42578125" style="566" customWidth="1"/>
    <col min="16" max="16" width="12.5703125" style="566" customWidth="1"/>
    <col min="17" max="17" width="12.7109375" style="566" customWidth="1"/>
    <col min="18" max="1024" width="9.28515625" style="566" customWidth="1"/>
    <col min="1025" max="16384" width="9.140625" style="565"/>
  </cols>
  <sheetData>
    <row r="1" spans="1:17" ht="24" customHeight="1">
      <c r="A1" s="1010"/>
      <c r="B1" s="1010"/>
      <c r="C1" s="1010"/>
      <c r="D1" s="1010"/>
      <c r="E1" s="1010"/>
      <c r="F1" s="1010"/>
      <c r="G1" s="1010"/>
      <c r="H1" s="1010"/>
      <c r="I1" s="1010"/>
      <c r="J1" s="1010"/>
      <c r="K1" s="1010"/>
      <c r="L1" s="1010"/>
      <c r="M1" s="1010"/>
      <c r="N1" s="1010"/>
      <c r="O1" s="1010"/>
      <c r="P1" s="1010"/>
      <c r="Q1" s="722"/>
    </row>
    <row r="2" spans="1:17">
      <c r="P2" s="721"/>
    </row>
    <row r="3" spans="1:17" ht="18.75">
      <c r="A3" s="720" t="s">
        <v>493</v>
      </c>
      <c r="G3" s="712"/>
      <c r="H3" s="712"/>
    </row>
    <row r="4" spans="1:17" ht="21.75" customHeight="1">
      <c r="A4" s="719"/>
      <c r="B4" s="578"/>
      <c r="G4" s="712"/>
      <c r="H4" s="712"/>
    </row>
    <row r="5" spans="1:17">
      <c r="A5" s="713"/>
      <c r="G5" s="712"/>
      <c r="H5" s="712"/>
    </row>
    <row r="6" spans="1:17" ht="6" customHeight="1">
      <c r="B6" s="717"/>
      <c r="C6" s="718"/>
      <c r="D6" s="717"/>
      <c r="G6" s="712"/>
      <c r="H6" s="712"/>
    </row>
    <row r="7" spans="1:17" ht="24.75" customHeight="1">
      <c r="A7" s="716" t="s">
        <v>494</v>
      </c>
      <c r="B7" s="715"/>
      <c r="C7" s="714"/>
      <c r="D7" s="1011" t="s">
        <v>615</v>
      </c>
      <c r="E7" s="1011"/>
      <c r="F7" s="1011"/>
      <c r="G7" s="1011"/>
      <c r="H7" s="1011"/>
      <c r="I7" s="1011"/>
      <c r="J7" s="1011"/>
      <c r="K7" s="1011"/>
      <c r="L7" s="1011"/>
      <c r="P7" s="570"/>
    </row>
    <row r="8" spans="1:17" ht="23.25" customHeight="1">
      <c r="A8" s="713" t="s">
        <v>496</v>
      </c>
      <c r="G8" s="712"/>
      <c r="H8" s="712"/>
    </row>
    <row r="9" spans="1:17">
      <c r="A9" s="1012" t="s">
        <v>55</v>
      </c>
      <c r="B9" s="711"/>
      <c r="C9" s="1013" t="s">
        <v>497</v>
      </c>
      <c r="D9" s="710" t="s">
        <v>7</v>
      </c>
      <c r="E9" s="709" t="s">
        <v>498</v>
      </c>
      <c r="F9" s="708" t="s">
        <v>499</v>
      </c>
      <c r="G9" s="1014" t="s">
        <v>500</v>
      </c>
      <c r="H9" s="1014"/>
      <c r="I9" s="1014"/>
      <c r="J9" s="1014"/>
      <c r="K9" s="707" t="s">
        <v>501</v>
      </c>
      <c r="L9" s="706" t="s">
        <v>502</v>
      </c>
      <c r="N9" s="705" t="s">
        <v>504</v>
      </c>
      <c r="O9" s="705" t="s">
        <v>504</v>
      </c>
      <c r="P9" s="705" t="s">
        <v>504</v>
      </c>
    </row>
    <row r="10" spans="1:17">
      <c r="A10" s="1012"/>
      <c r="B10" s="704" t="s">
        <v>505</v>
      </c>
      <c r="C10" s="1013"/>
      <c r="D10" s="703" t="s">
        <v>506</v>
      </c>
      <c r="E10" s="702">
        <v>2017</v>
      </c>
      <c r="F10" s="701">
        <v>2017</v>
      </c>
      <c r="G10" s="700" t="s">
        <v>507</v>
      </c>
      <c r="H10" s="699" t="s">
        <v>508</v>
      </c>
      <c r="I10" s="699" t="s">
        <v>509</v>
      </c>
      <c r="J10" s="698" t="s">
        <v>510</v>
      </c>
      <c r="K10" s="697" t="s">
        <v>511</v>
      </c>
      <c r="L10" s="696" t="s">
        <v>512</v>
      </c>
      <c r="N10" s="695" t="s">
        <v>513</v>
      </c>
      <c r="O10" s="694" t="s">
        <v>514</v>
      </c>
      <c r="P10" s="694" t="s">
        <v>515</v>
      </c>
    </row>
    <row r="11" spans="1:17">
      <c r="A11" s="693" t="s">
        <v>516</v>
      </c>
      <c r="B11" s="692"/>
      <c r="C11" s="691"/>
      <c r="D11" s="690">
        <v>19</v>
      </c>
      <c r="E11" s="681">
        <v>20</v>
      </c>
      <c r="F11" s="681">
        <v>19</v>
      </c>
      <c r="G11" s="689">
        <v>20</v>
      </c>
      <c r="H11" s="679">
        <f t="shared" ref="H11:J17" si="0">N11</f>
        <v>20</v>
      </c>
      <c r="I11" s="679">
        <f t="shared" si="0"/>
        <v>23</v>
      </c>
      <c r="J11" s="688">
        <f t="shared" si="0"/>
        <v>19</v>
      </c>
      <c r="K11" s="687" t="s">
        <v>517</v>
      </c>
      <c r="L11" s="658" t="s">
        <v>517</v>
      </c>
      <c r="M11" s="578"/>
      <c r="N11" s="686">
        <v>20</v>
      </c>
      <c r="O11" s="685">
        <v>23</v>
      </c>
      <c r="P11" s="685">
        <v>19</v>
      </c>
    </row>
    <row r="12" spans="1:17">
      <c r="A12" s="636" t="s">
        <v>518</v>
      </c>
      <c r="B12" s="684"/>
      <c r="C12" s="683"/>
      <c r="D12" s="682">
        <v>16</v>
      </c>
      <c r="E12" s="681">
        <v>17</v>
      </c>
      <c r="F12" s="681">
        <v>17</v>
      </c>
      <c r="G12" s="680">
        <v>17</v>
      </c>
      <c r="H12" s="679">
        <f t="shared" si="0"/>
        <v>17</v>
      </c>
      <c r="I12" s="678">
        <f t="shared" si="0"/>
        <v>19</v>
      </c>
      <c r="J12" s="677">
        <f t="shared" si="0"/>
        <v>17</v>
      </c>
      <c r="K12" s="676"/>
      <c r="L12" s="653" t="s">
        <v>517</v>
      </c>
      <c r="M12" s="578"/>
      <c r="N12" s="675">
        <v>17</v>
      </c>
      <c r="O12" s="674">
        <v>19</v>
      </c>
      <c r="P12" s="674">
        <v>17</v>
      </c>
    </row>
    <row r="13" spans="1:17">
      <c r="A13" s="635" t="s">
        <v>519</v>
      </c>
      <c r="B13" s="631" t="s">
        <v>520</v>
      </c>
      <c r="C13" s="650" t="s">
        <v>521</v>
      </c>
      <c r="D13" s="621">
        <v>3711</v>
      </c>
      <c r="E13" s="661" t="s">
        <v>517</v>
      </c>
      <c r="F13" s="661" t="s">
        <v>517</v>
      </c>
      <c r="G13" s="672">
        <v>3762</v>
      </c>
      <c r="H13" s="647">
        <f t="shared" si="0"/>
        <v>3847</v>
      </c>
      <c r="I13" s="647">
        <f t="shared" si="0"/>
        <v>3922</v>
      </c>
      <c r="J13" s="641">
        <f t="shared" si="0"/>
        <v>4008</v>
      </c>
      <c r="K13" s="653" t="s">
        <v>517</v>
      </c>
      <c r="L13" s="653" t="s">
        <v>517</v>
      </c>
      <c r="M13" s="578"/>
      <c r="N13" s="618">
        <v>3847</v>
      </c>
      <c r="O13" s="652">
        <v>3922</v>
      </c>
      <c r="P13" s="651">
        <v>4008</v>
      </c>
    </row>
    <row r="14" spans="1:17">
      <c r="A14" s="636" t="s">
        <v>522</v>
      </c>
      <c r="B14" s="623" t="s">
        <v>523</v>
      </c>
      <c r="C14" s="650" t="s">
        <v>524</v>
      </c>
      <c r="D14" s="621">
        <v>3549</v>
      </c>
      <c r="E14" s="655" t="s">
        <v>517</v>
      </c>
      <c r="F14" s="655" t="s">
        <v>517</v>
      </c>
      <c r="G14" s="672">
        <v>3605</v>
      </c>
      <c r="H14" s="647">
        <f t="shared" si="0"/>
        <v>3695</v>
      </c>
      <c r="I14" s="647">
        <f t="shared" si="0"/>
        <v>3777</v>
      </c>
      <c r="J14" s="641">
        <f t="shared" si="0"/>
        <v>3868</v>
      </c>
      <c r="K14" s="653" t="s">
        <v>517</v>
      </c>
      <c r="L14" s="653" t="s">
        <v>517</v>
      </c>
      <c r="M14" s="578"/>
      <c r="N14" s="618">
        <v>3695</v>
      </c>
      <c r="O14" s="652">
        <v>3777</v>
      </c>
      <c r="P14" s="651">
        <v>3868</v>
      </c>
    </row>
    <row r="15" spans="1:17">
      <c r="A15" s="636" t="s">
        <v>528</v>
      </c>
      <c r="B15" s="623" t="s">
        <v>529</v>
      </c>
      <c r="C15" s="650" t="s">
        <v>530</v>
      </c>
      <c r="D15" s="621"/>
      <c r="E15" s="655" t="s">
        <v>517</v>
      </c>
      <c r="F15" s="655" t="s">
        <v>517</v>
      </c>
      <c r="G15" s="672"/>
      <c r="H15" s="647">
        <f t="shared" si="0"/>
        <v>0</v>
      </c>
      <c r="I15" s="647">
        <f t="shared" si="0"/>
        <v>0</v>
      </c>
      <c r="J15" s="641">
        <f t="shared" si="0"/>
        <v>60</v>
      </c>
      <c r="K15" s="653" t="s">
        <v>517</v>
      </c>
      <c r="L15" s="653" t="s">
        <v>517</v>
      </c>
      <c r="M15" s="578"/>
      <c r="N15" s="618"/>
      <c r="O15" s="652"/>
      <c r="P15" s="651">
        <v>60</v>
      </c>
    </row>
    <row r="16" spans="1:17">
      <c r="A16" s="636" t="s">
        <v>531</v>
      </c>
      <c r="B16" s="623" t="s">
        <v>532</v>
      </c>
      <c r="C16" s="650" t="s">
        <v>517</v>
      </c>
      <c r="D16" s="621">
        <v>403</v>
      </c>
      <c r="E16" s="655" t="s">
        <v>517</v>
      </c>
      <c r="F16" s="655" t="s">
        <v>517</v>
      </c>
      <c r="G16" s="672">
        <v>1552</v>
      </c>
      <c r="H16" s="647">
        <f t="shared" si="0"/>
        <v>924</v>
      </c>
      <c r="I16" s="647">
        <f t="shared" si="0"/>
        <v>722</v>
      </c>
      <c r="J16" s="641">
        <f t="shared" si="0"/>
        <v>317</v>
      </c>
      <c r="K16" s="653" t="s">
        <v>517</v>
      </c>
      <c r="L16" s="653" t="s">
        <v>517</v>
      </c>
      <c r="M16" s="578"/>
      <c r="N16" s="618">
        <v>924</v>
      </c>
      <c r="O16" s="652">
        <v>722</v>
      </c>
      <c r="P16" s="651">
        <v>317</v>
      </c>
    </row>
    <row r="17" spans="1:16">
      <c r="A17" s="663" t="s">
        <v>533</v>
      </c>
      <c r="B17" s="615" t="s">
        <v>534</v>
      </c>
      <c r="C17" s="673" t="s">
        <v>535</v>
      </c>
      <c r="D17" s="613">
        <v>1303</v>
      </c>
      <c r="E17" s="649" t="s">
        <v>517</v>
      </c>
      <c r="F17" s="649" t="s">
        <v>517</v>
      </c>
      <c r="G17" s="672">
        <v>2110</v>
      </c>
      <c r="H17" s="671">
        <f t="shared" si="0"/>
        <v>2819</v>
      </c>
      <c r="I17" s="647">
        <f t="shared" si="0"/>
        <v>1708</v>
      </c>
      <c r="J17" s="641">
        <f t="shared" si="0"/>
        <v>1155</v>
      </c>
      <c r="K17" s="658" t="s">
        <v>517</v>
      </c>
      <c r="L17" s="658" t="s">
        <v>517</v>
      </c>
      <c r="M17" s="578"/>
      <c r="N17" s="618">
        <v>2819</v>
      </c>
      <c r="O17" s="657">
        <v>1708</v>
      </c>
      <c r="P17" s="656">
        <v>1155</v>
      </c>
    </row>
    <row r="18" spans="1:16">
      <c r="A18" s="670" t="s">
        <v>536</v>
      </c>
      <c r="B18" s="669"/>
      <c r="C18" s="668"/>
      <c r="D18" s="667">
        <f>D13-D14+D15+D16+D17</f>
        <v>1868</v>
      </c>
      <c r="E18" s="655" t="s">
        <v>517</v>
      </c>
      <c r="F18" s="655" t="s">
        <v>517</v>
      </c>
      <c r="G18" s="666">
        <f>G13-G14+G15+G16+G17</f>
        <v>3819</v>
      </c>
      <c r="H18" s="666">
        <f>H13-H14+H15+H16+H17</f>
        <v>3895</v>
      </c>
      <c r="I18" s="666">
        <f>I13-I14+I15+I16+I17</f>
        <v>2575</v>
      </c>
      <c r="J18" s="665">
        <f>J13-J14+J15+J16+J17</f>
        <v>1672</v>
      </c>
      <c r="K18" s="653" t="s">
        <v>517</v>
      </c>
      <c r="L18" s="653" t="s">
        <v>517</v>
      </c>
      <c r="M18" s="578"/>
      <c r="N18" s="664">
        <f>N13-N14+N15+N16+N17</f>
        <v>3895</v>
      </c>
      <c r="O18" s="664">
        <f>O13-O14+O15+O16+O17</f>
        <v>2575</v>
      </c>
      <c r="P18" s="664">
        <f>P13-P14+P15+P16+P17</f>
        <v>1672</v>
      </c>
    </row>
    <row r="19" spans="1:16">
      <c r="A19" s="663" t="s">
        <v>537</v>
      </c>
      <c r="B19" s="631" t="s">
        <v>538</v>
      </c>
      <c r="C19" s="662">
        <v>401</v>
      </c>
      <c r="D19" s="613">
        <v>162</v>
      </c>
      <c r="E19" s="661" t="s">
        <v>517</v>
      </c>
      <c r="F19" s="661" t="s">
        <v>517</v>
      </c>
      <c r="G19" s="660">
        <v>157</v>
      </c>
      <c r="H19" s="659">
        <f t="shared" ref="H19:J23" si="1">N19</f>
        <v>152</v>
      </c>
      <c r="I19" s="642">
        <f t="shared" si="1"/>
        <v>146</v>
      </c>
      <c r="J19" s="641">
        <f t="shared" si="1"/>
        <v>140</v>
      </c>
      <c r="K19" s="658" t="s">
        <v>517</v>
      </c>
      <c r="L19" s="658" t="s">
        <v>517</v>
      </c>
      <c r="M19" s="578"/>
      <c r="N19" s="627">
        <v>152</v>
      </c>
      <c r="O19" s="657">
        <v>146</v>
      </c>
      <c r="P19" s="656">
        <v>140</v>
      </c>
    </row>
    <row r="20" spans="1:16">
      <c r="A20" s="636" t="s">
        <v>539</v>
      </c>
      <c r="B20" s="623" t="s">
        <v>540</v>
      </c>
      <c r="C20" s="650" t="s">
        <v>541</v>
      </c>
      <c r="D20" s="621">
        <v>445</v>
      </c>
      <c r="E20" s="655" t="s">
        <v>517</v>
      </c>
      <c r="F20" s="655" t="s">
        <v>517</v>
      </c>
      <c r="G20" s="654">
        <v>464</v>
      </c>
      <c r="H20" s="647">
        <f t="shared" si="1"/>
        <v>805</v>
      </c>
      <c r="I20" s="642">
        <f t="shared" si="1"/>
        <v>621</v>
      </c>
      <c r="J20" s="641">
        <f t="shared" si="1"/>
        <v>346</v>
      </c>
      <c r="K20" s="653" t="s">
        <v>517</v>
      </c>
      <c r="L20" s="653" t="s">
        <v>517</v>
      </c>
      <c r="M20" s="578"/>
      <c r="N20" s="618">
        <v>805</v>
      </c>
      <c r="O20" s="652">
        <v>621</v>
      </c>
      <c r="P20" s="651">
        <v>346</v>
      </c>
    </row>
    <row r="21" spans="1:16">
      <c r="A21" s="636" t="s">
        <v>542</v>
      </c>
      <c r="B21" s="623" t="s">
        <v>543</v>
      </c>
      <c r="C21" s="650" t="s">
        <v>517</v>
      </c>
      <c r="D21" s="621"/>
      <c r="E21" s="655" t="s">
        <v>517</v>
      </c>
      <c r="F21" s="655" t="s">
        <v>517</v>
      </c>
      <c r="G21" s="654"/>
      <c r="H21" s="647">
        <f t="shared" si="1"/>
        <v>0</v>
      </c>
      <c r="I21" s="642">
        <f t="shared" si="1"/>
        <v>0</v>
      </c>
      <c r="J21" s="641">
        <f t="shared" si="1"/>
        <v>0</v>
      </c>
      <c r="K21" s="653" t="s">
        <v>517</v>
      </c>
      <c r="L21" s="653" t="s">
        <v>517</v>
      </c>
      <c r="M21" s="578"/>
      <c r="N21" s="618"/>
      <c r="O21" s="652"/>
      <c r="P21" s="651"/>
    </row>
    <row r="22" spans="1:16">
      <c r="A22" s="636" t="s">
        <v>544</v>
      </c>
      <c r="B22" s="623" t="s">
        <v>545</v>
      </c>
      <c r="C22" s="650" t="s">
        <v>517</v>
      </c>
      <c r="D22" s="621">
        <v>934</v>
      </c>
      <c r="E22" s="655" t="s">
        <v>517</v>
      </c>
      <c r="F22" s="655" t="s">
        <v>517</v>
      </c>
      <c r="G22" s="654">
        <v>2668</v>
      </c>
      <c r="H22" s="647">
        <f t="shared" si="1"/>
        <v>2627</v>
      </c>
      <c r="I22" s="642">
        <f t="shared" si="1"/>
        <v>1743</v>
      </c>
      <c r="J22" s="641">
        <f t="shared" si="1"/>
        <v>1181</v>
      </c>
      <c r="K22" s="653" t="s">
        <v>517</v>
      </c>
      <c r="L22" s="653" t="s">
        <v>517</v>
      </c>
      <c r="M22" s="578"/>
      <c r="N22" s="618">
        <v>2627</v>
      </c>
      <c r="O22" s="652">
        <v>1743</v>
      </c>
      <c r="P22" s="651">
        <v>1181</v>
      </c>
    </row>
    <row r="23" spans="1:16">
      <c r="A23" s="636" t="s">
        <v>546</v>
      </c>
      <c r="B23" s="623" t="s">
        <v>547</v>
      </c>
      <c r="C23" s="650" t="s">
        <v>517</v>
      </c>
      <c r="D23" s="621"/>
      <c r="E23" s="649" t="s">
        <v>517</v>
      </c>
      <c r="F23" s="649" t="s">
        <v>517</v>
      </c>
      <c r="G23" s="648"/>
      <c r="H23" s="647">
        <f t="shared" si="1"/>
        <v>0</v>
      </c>
      <c r="I23" s="642">
        <f t="shared" si="1"/>
        <v>0</v>
      </c>
      <c r="J23" s="641">
        <f t="shared" si="1"/>
        <v>0</v>
      </c>
      <c r="K23" s="646" t="s">
        <v>517</v>
      </c>
      <c r="L23" s="646" t="s">
        <v>517</v>
      </c>
      <c r="M23" s="578"/>
      <c r="N23" s="606"/>
      <c r="O23" s="645"/>
      <c r="P23" s="644"/>
    </row>
    <row r="24" spans="1:16" ht="15">
      <c r="A24" s="635" t="s">
        <v>548</v>
      </c>
      <c r="B24" s="631" t="s">
        <v>549</v>
      </c>
      <c r="C24" s="643" t="s">
        <v>517</v>
      </c>
      <c r="D24" s="621">
        <v>6311</v>
      </c>
      <c r="E24" s="620">
        <v>7080</v>
      </c>
      <c r="F24" s="620">
        <v>7575</v>
      </c>
      <c r="G24" s="619">
        <v>1566</v>
      </c>
      <c r="H24" s="642">
        <f t="shared" ref="H24:H33" si="2">N24-G24</f>
        <v>2042</v>
      </c>
      <c r="I24" s="642">
        <f>O24-N24</f>
        <v>1689</v>
      </c>
      <c r="J24" s="641">
        <f>P24-O24</f>
        <v>2278</v>
      </c>
      <c r="K24" s="602">
        <f t="shared" ref="K24:K43" si="3">SUM(G24:J24)</f>
        <v>7575</v>
      </c>
      <c r="L24" s="579">
        <f t="shared" ref="L24:L43" si="4">(K24/F24)*100</f>
        <v>100</v>
      </c>
      <c r="M24" s="578"/>
      <c r="N24" s="618">
        <v>3608</v>
      </c>
      <c r="O24" s="617">
        <v>5297</v>
      </c>
      <c r="P24" s="616">
        <v>7575</v>
      </c>
    </row>
    <row r="25" spans="1:16" ht="15">
      <c r="A25" s="636" t="s">
        <v>550</v>
      </c>
      <c r="B25" s="623" t="s">
        <v>551</v>
      </c>
      <c r="C25" s="640" t="s">
        <v>517</v>
      </c>
      <c r="D25" s="621"/>
      <c r="E25" s="620"/>
      <c r="F25" s="620"/>
      <c r="G25" s="619"/>
      <c r="H25" s="609">
        <f t="shared" si="2"/>
        <v>0</v>
      </c>
      <c r="I25" s="609">
        <f t="shared" ref="I25:I33" si="5">O25-N25</f>
        <v>0</v>
      </c>
      <c r="J25" s="639"/>
      <c r="K25" s="602">
        <f t="shared" si="3"/>
        <v>0</v>
      </c>
      <c r="L25" s="579" t="e">
        <f t="shared" si="4"/>
        <v>#DIV/0!</v>
      </c>
      <c r="M25" s="578"/>
      <c r="N25" s="618"/>
      <c r="O25" s="617"/>
      <c r="P25" s="616" t="s">
        <v>612</v>
      </c>
    </row>
    <row r="26" spans="1:16" ht="15">
      <c r="A26" s="636" t="s">
        <v>552</v>
      </c>
      <c r="B26" s="623" t="s">
        <v>551</v>
      </c>
      <c r="C26" s="640">
        <v>672</v>
      </c>
      <c r="D26" s="629">
        <v>1800</v>
      </c>
      <c r="E26" s="620">
        <v>1800</v>
      </c>
      <c r="F26" s="620">
        <v>1800</v>
      </c>
      <c r="G26" s="638">
        <v>450</v>
      </c>
      <c r="H26" s="609">
        <f t="shared" si="2"/>
        <v>300</v>
      </c>
      <c r="I26" s="609">
        <f t="shared" si="5"/>
        <v>600</v>
      </c>
      <c r="J26" s="639">
        <f>P26-O26</f>
        <v>450</v>
      </c>
      <c r="K26" s="602">
        <f t="shared" si="3"/>
        <v>1800</v>
      </c>
      <c r="L26" s="579">
        <f t="shared" si="4"/>
        <v>100</v>
      </c>
      <c r="M26" s="578"/>
      <c r="N26" s="618">
        <v>750</v>
      </c>
      <c r="O26" s="617">
        <v>1350</v>
      </c>
      <c r="P26" s="616">
        <v>1800</v>
      </c>
    </row>
    <row r="27" spans="1:16" ht="15">
      <c r="A27" s="635" t="s">
        <v>553</v>
      </c>
      <c r="B27" s="631" t="s">
        <v>554</v>
      </c>
      <c r="C27" s="630">
        <v>501</v>
      </c>
      <c r="D27" s="621">
        <v>429</v>
      </c>
      <c r="E27" s="628">
        <v>350</v>
      </c>
      <c r="F27" s="628">
        <v>607</v>
      </c>
      <c r="G27" s="638">
        <v>57</v>
      </c>
      <c r="H27" s="610">
        <f t="shared" si="2"/>
        <v>97</v>
      </c>
      <c r="I27" s="609">
        <f t="shared" si="5"/>
        <v>42</v>
      </c>
      <c r="J27" s="608">
        <f>P27-O27</f>
        <v>411</v>
      </c>
      <c r="K27" s="602">
        <f t="shared" si="3"/>
        <v>607</v>
      </c>
      <c r="L27" s="579">
        <f t="shared" si="4"/>
        <v>100</v>
      </c>
      <c r="M27" s="578"/>
      <c r="N27" s="627">
        <v>154</v>
      </c>
      <c r="O27" s="626">
        <v>196</v>
      </c>
      <c r="P27" s="625">
        <v>607</v>
      </c>
    </row>
    <row r="28" spans="1:16" ht="15">
      <c r="A28" s="636" t="s">
        <v>555</v>
      </c>
      <c r="B28" s="623" t="s">
        <v>556</v>
      </c>
      <c r="C28" s="622">
        <v>502</v>
      </c>
      <c r="D28" s="621">
        <v>225</v>
      </c>
      <c r="E28" s="620">
        <v>550</v>
      </c>
      <c r="F28" s="620">
        <v>344</v>
      </c>
      <c r="G28" s="619">
        <v>83</v>
      </c>
      <c r="H28" s="610">
        <f t="shared" si="2"/>
        <v>86</v>
      </c>
      <c r="I28" s="609">
        <f t="shared" si="5"/>
        <v>76</v>
      </c>
      <c r="J28" s="608">
        <f>P28-O28</f>
        <v>99</v>
      </c>
      <c r="K28" s="602">
        <f t="shared" si="3"/>
        <v>344</v>
      </c>
      <c r="L28" s="579">
        <f t="shared" si="4"/>
        <v>100</v>
      </c>
      <c r="M28" s="578"/>
      <c r="N28" s="618">
        <v>169</v>
      </c>
      <c r="O28" s="617">
        <v>245</v>
      </c>
      <c r="P28" s="616">
        <v>344</v>
      </c>
    </row>
    <row r="29" spans="1:16" ht="15">
      <c r="A29" s="636" t="s">
        <v>557</v>
      </c>
      <c r="B29" s="623" t="s">
        <v>558</v>
      </c>
      <c r="C29" s="622">
        <v>504</v>
      </c>
      <c r="D29" s="621">
        <v>0</v>
      </c>
      <c r="E29" s="620"/>
      <c r="F29" s="620"/>
      <c r="G29" s="619"/>
      <c r="H29" s="610">
        <f t="shared" si="2"/>
        <v>0</v>
      </c>
      <c r="I29" s="609">
        <f t="shared" si="5"/>
        <v>0</v>
      </c>
      <c r="J29" s="608"/>
      <c r="K29" s="602">
        <f t="shared" si="3"/>
        <v>0</v>
      </c>
      <c r="L29" s="579" t="e">
        <f t="shared" si="4"/>
        <v>#DIV/0!</v>
      </c>
      <c r="M29" s="578"/>
      <c r="N29" s="618"/>
      <c r="O29" s="617"/>
      <c r="P29" s="616"/>
    </row>
    <row r="30" spans="1:16" ht="15">
      <c r="A30" s="636" t="s">
        <v>559</v>
      </c>
      <c r="B30" s="623" t="s">
        <v>560</v>
      </c>
      <c r="C30" s="622">
        <v>511</v>
      </c>
      <c r="D30" s="621">
        <v>331</v>
      </c>
      <c r="E30" s="620">
        <v>400</v>
      </c>
      <c r="F30" s="620">
        <v>376</v>
      </c>
      <c r="G30" s="619">
        <v>35</v>
      </c>
      <c r="H30" s="610">
        <f t="shared" si="2"/>
        <v>12</v>
      </c>
      <c r="I30" s="609">
        <f t="shared" si="5"/>
        <v>203</v>
      </c>
      <c r="J30" s="608">
        <f>P30-O30</f>
        <v>126</v>
      </c>
      <c r="K30" s="602">
        <f t="shared" si="3"/>
        <v>376</v>
      </c>
      <c r="L30" s="579">
        <f t="shared" si="4"/>
        <v>100</v>
      </c>
      <c r="M30" s="578"/>
      <c r="N30" s="618">
        <v>47</v>
      </c>
      <c r="O30" s="617">
        <v>250</v>
      </c>
      <c r="P30" s="616">
        <v>376</v>
      </c>
    </row>
    <row r="31" spans="1:16" ht="15">
      <c r="A31" s="636" t="s">
        <v>561</v>
      </c>
      <c r="B31" s="623" t="s">
        <v>562</v>
      </c>
      <c r="C31" s="622">
        <v>518</v>
      </c>
      <c r="D31" s="621">
        <v>587</v>
      </c>
      <c r="E31" s="620">
        <v>500</v>
      </c>
      <c r="F31" s="620">
        <v>646</v>
      </c>
      <c r="G31" s="619">
        <v>95</v>
      </c>
      <c r="H31" s="610">
        <f t="shared" si="2"/>
        <v>222</v>
      </c>
      <c r="I31" s="609">
        <f t="shared" si="5"/>
        <v>139</v>
      </c>
      <c r="J31" s="608">
        <f>P31-O31</f>
        <v>190</v>
      </c>
      <c r="K31" s="602">
        <f t="shared" si="3"/>
        <v>646</v>
      </c>
      <c r="L31" s="579">
        <f t="shared" si="4"/>
        <v>100</v>
      </c>
      <c r="M31" s="578"/>
      <c r="N31" s="618">
        <v>317</v>
      </c>
      <c r="O31" s="617">
        <v>456</v>
      </c>
      <c r="P31" s="616">
        <v>646</v>
      </c>
    </row>
    <row r="32" spans="1:16" ht="15">
      <c r="A32" s="636" t="s">
        <v>614</v>
      </c>
      <c r="B32" s="637" t="s">
        <v>564</v>
      </c>
      <c r="C32" s="622">
        <v>521</v>
      </c>
      <c r="D32" s="621">
        <v>3499</v>
      </c>
      <c r="E32" s="620">
        <v>3592</v>
      </c>
      <c r="F32" s="620">
        <v>4293</v>
      </c>
      <c r="G32" s="619">
        <v>865</v>
      </c>
      <c r="H32" s="610">
        <f t="shared" si="2"/>
        <v>1099</v>
      </c>
      <c r="I32" s="609">
        <f t="shared" si="5"/>
        <v>1064</v>
      </c>
      <c r="J32" s="608">
        <f>P32-O32</f>
        <v>1265</v>
      </c>
      <c r="K32" s="602">
        <f t="shared" si="3"/>
        <v>4293</v>
      </c>
      <c r="L32" s="579">
        <f t="shared" si="4"/>
        <v>100</v>
      </c>
      <c r="M32" s="578"/>
      <c r="N32" s="618">
        <v>1964</v>
      </c>
      <c r="O32" s="617">
        <v>3028</v>
      </c>
      <c r="P32" s="616">
        <v>4293</v>
      </c>
    </row>
    <row r="33" spans="1:16" ht="15">
      <c r="A33" s="636" t="s">
        <v>565</v>
      </c>
      <c r="B33" s="637" t="s">
        <v>566</v>
      </c>
      <c r="C33" s="622" t="s">
        <v>567</v>
      </c>
      <c r="D33" s="621">
        <v>1241</v>
      </c>
      <c r="E33" s="620">
        <v>1221</v>
      </c>
      <c r="F33" s="620">
        <v>1614</v>
      </c>
      <c r="G33" s="619">
        <v>296</v>
      </c>
      <c r="H33" s="610">
        <f t="shared" si="2"/>
        <v>437</v>
      </c>
      <c r="I33" s="609">
        <f t="shared" si="5"/>
        <v>391</v>
      </c>
      <c r="J33" s="608">
        <f>P33-O33</f>
        <v>490</v>
      </c>
      <c r="K33" s="602">
        <f t="shared" si="3"/>
        <v>1614</v>
      </c>
      <c r="L33" s="579">
        <f t="shared" si="4"/>
        <v>100</v>
      </c>
      <c r="M33" s="578"/>
      <c r="N33" s="618">
        <v>733</v>
      </c>
      <c r="O33" s="617">
        <v>1124</v>
      </c>
      <c r="P33" s="616">
        <v>1614</v>
      </c>
    </row>
    <row r="34" spans="1:16" ht="15">
      <c r="A34" s="636" t="s">
        <v>568</v>
      </c>
      <c r="B34" s="623" t="s">
        <v>569</v>
      </c>
      <c r="C34" s="622">
        <v>557</v>
      </c>
      <c r="D34" s="621">
        <v>0</v>
      </c>
      <c r="E34" s="620"/>
      <c r="F34" s="620"/>
      <c r="G34" s="619"/>
      <c r="H34" s="610"/>
      <c r="I34" s="609"/>
      <c r="J34" s="608"/>
      <c r="K34" s="602">
        <f t="shared" si="3"/>
        <v>0</v>
      </c>
      <c r="L34" s="579" t="e">
        <f t="shared" si="4"/>
        <v>#DIV/0!</v>
      </c>
      <c r="M34" s="578"/>
      <c r="N34" s="618"/>
      <c r="O34" s="617"/>
      <c r="P34" s="616"/>
    </row>
    <row r="35" spans="1:16" ht="15">
      <c r="A35" s="636" t="s">
        <v>570</v>
      </c>
      <c r="B35" s="623" t="s">
        <v>571</v>
      </c>
      <c r="C35" s="622">
        <v>551</v>
      </c>
      <c r="D35" s="621">
        <v>21</v>
      </c>
      <c r="E35" s="620"/>
      <c r="F35" s="620">
        <v>22</v>
      </c>
      <c r="G35" s="619">
        <v>5</v>
      </c>
      <c r="H35" s="610">
        <f>N35-G35</f>
        <v>5</v>
      </c>
      <c r="I35" s="609">
        <f>O35-N35</f>
        <v>6</v>
      </c>
      <c r="J35" s="608">
        <f>P35-O35</f>
        <v>6</v>
      </c>
      <c r="K35" s="602">
        <f t="shared" si="3"/>
        <v>22</v>
      </c>
      <c r="L35" s="579">
        <f t="shared" si="4"/>
        <v>100</v>
      </c>
      <c r="M35" s="578"/>
      <c r="N35" s="618">
        <v>10</v>
      </c>
      <c r="O35" s="617">
        <v>16</v>
      </c>
      <c r="P35" s="616">
        <v>22</v>
      </c>
    </row>
    <row r="36" spans="1:16" ht="15">
      <c r="A36" s="635" t="s">
        <v>572</v>
      </c>
      <c r="B36" s="615"/>
      <c r="C36" s="614" t="s">
        <v>573</v>
      </c>
      <c r="D36" s="634">
        <v>214</v>
      </c>
      <c r="E36" s="612">
        <v>122</v>
      </c>
      <c r="F36" s="612">
        <v>426</v>
      </c>
      <c r="G36" s="611">
        <v>55</v>
      </c>
      <c r="H36" s="610">
        <f>N36-G36</f>
        <v>138</v>
      </c>
      <c r="I36" s="609">
        <f>O36-N36</f>
        <v>77</v>
      </c>
      <c r="J36" s="608">
        <f>P36-O36</f>
        <v>156</v>
      </c>
      <c r="K36" s="602">
        <f t="shared" si="3"/>
        <v>426</v>
      </c>
      <c r="L36" s="579">
        <f t="shared" si="4"/>
        <v>100</v>
      </c>
      <c r="M36" s="578"/>
      <c r="N36" s="606">
        <v>193</v>
      </c>
      <c r="O36" s="605">
        <v>270</v>
      </c>
      <c r="P36" s="604">
        <v>426</v>
      </c>
    </row>
    <row r="37" spans="1:16" ht="15">
      <c r="A37" s="589" t="s">
        <v>613</v>
      </c>
      <c r="B37" s="588" t="s">
        <v>575</v>
      </c>
      <c r="C37" s="587"/>
      <c r="D37" s="583">
        <f t="shared" ref="D37:J37" si="6">SUM(D27:D36)</f>
        <v>6547</v>
      </c>
      <c r="E37" s="603">
        <f t="shared" si="6"/>
        <v>6735</v>
      </c>
      <c r="F37" s="603">
        <f t="shared" si="6"/>
        <v>8328</v>
      </c>
      <c r="G37" s="603">
        <f t="shared" si="6"/>
        <v>1491</v>
      </c>
      <c r="H37" s="603">
        <f t="shared" si="6"/>
        <v>2096</v>
      </c>
      <c r="I37" s="603">
        <f t="shared" si="6"/>
        <v>1998</v>
      </c>
      <c r="J37" s="633">
        <f t="shared" si="6"/>
        <v>2743</v>
      </c>
      <c r="K37" s="602">
        <f t="shared" si="3"/>
        <v>8328</v>
      </c>
      <c r="L37" s="579">
        <f t="shared" si="4"/>
        <v>100</v>
      </c>
      <c r="M37" s="578"/>
      <c r="N37" s="576">
        <f>SUM(N27:N36)</f>
        <v>3587</v>
      </c>
      <c r="O37" s="577">
        <f>SUM(O27:O36)</f>
        <v>5585</v>
      </c>
      <c r="P37" s="576">
        <f>SUM(P27:P36)</f>
        <v>8328</v>
      </c>
    </row>
    <row r="38" spans="1:16" ht="15">
      <c r="A38" s="632" t="s">
        <v>576</v>
      </c>
      <c r="B38" s="631" t="s">
        <v>577</v>
      </c>
      <c r="C38" s="630">
        <v>601</v>
      </c>
      <c r="D38" s="629"/>
      <c r="E38" s="628"/>
      <c r="F38" s="628"/>
      <c r="G38" s="619"/>
      <c r="H38" s="610">
        <f>N38-G38</f>
        <v>0</v>
      </c>
      <c r="I38" s="609">
        <f>O38-N38</f>
        <v>0</v>
      </c>
      <c r="J38" s="608"/>
      <c r="K38" s="602">
        <f t="shared" si="3"/>
        <v>0</v>
      </c>
      <c r="L38" s="579" t="e">
        <f t="shared" si="4"/>
        <v>#DIV/0!</v>
      </c>
      <c r="M38" s="578"/>
      <c r="N38" s="627"/>
      <c r="O38" s="626"/>
      <c r="P38" s="625" t="s">
        <v>612</v>
      </c>
    </row>
    <row r="39" spans="1:16" ht="15">
      <c r="A39" s="624" t="s">
        <v>578</v>
      </c>
      <c r="B39" s="623" t="s">
        <v>579</v>
      </c>
      <c r="C39" s="622">
        <v>602</v>
      </c>
      <c r="D39" s="621">
        <v>484</v>
      </c>
      <c r="E39" s="620"/>
      <c r="F39" s="620">
        <v>412</v>
      </c>
      <c r="G39" s="619">
        <v>113</v>
      </c>
      <c r="H39" s="610">
        <f>N39-G39</f>
        <v>117</v>
      </c>
      <c r="I39" s="609">
        <f>O39-N39</f>
        <v>65</v>
      </c>
      <c r="J39" s="608">
        <f>P39-O39</f>
        <v>117</v>
      </c>
      <c r="K39" s="602">
        <f t="shared" si="3"/>
        <v>412</v>
      </c>
      <c r="L39" s="579">
        <f t="shared" si="4"/>
        <v>100</v>
      </c>
      <c r="M39" s="578"/>
      <c r="N39" s="618">
        <v>230</v>
      </c>
      <c r="O39" s="617">
        <v>295</v>
      </c>
      <c r="P39" s="616">
        <v>412</v>
      </c>
    </row>
    <row r="40" spans="1:16" ht="15">
      <c r="A40" s="624" t="s">
        <v>580</v>
      </c>
      <c r="B40" s="623" t="s">
        <v>581</v>
      </c>
      <c r="C40" s="622">
        <v>604</v>
      </c>
      <c r="D40" s="621"/>
      <c r="E40" s="620"/>
      <c r="F40" s="620"/>
      <c r="G40" s="619"/>
      <c r="H40" s="610"/>
      <c r="I40" s="609"/>
      <c r="J40" s="608"/>
      <c r="K40" s="602">
        <f t="shared" si="3"/>
        <v>0</v>
      </c>
      <c r="L40" s="579" t="e">
        <f t="shared" si="4"/>
        <v>#DIV/0!</v>
      </c>
      <c r="M40" s="578"/>
      <c r="N40" s="618"/>
      <c r="O40" s="617"/>
      <c r="P40" s="616"/>
    </row>
    <row r="41" spans="1:16" ht="15">
      <c r="A41" s="624" t="s">
        <v>582</v>
      </c>
      <c r="B41" s="623" t="s">
        <v>583</v>
      </c>
      <c r="C41" s="622" t="s">
        <v>584</v>
      </c>
      <c r="D41" s="621">
        <v>6311</v>
      </c>
      <c r="E41" s="620">
        <v>6735</v>
      </c>
      <c r="F41" s="620">
        <v>7575</v>
      </c>
      <c r="G41" s="619">
        <v>1566</v>
      </c>
      <c r="H41" s="610">
        <f>N41-G41</f>
        <v>2042</v>
      </c>
      <c r="I41" s="609">
        <f>O41-N41</f>
        <v>1689</v>
      </c>
      <c r="J41" s="608">
        <f>P41-O41</f>
        <v>2278</v>
      </c>
      <c r="K41" s="602">
        <f t="shared" si="3"/>
        <v>7575</v>
      </c>
      <c r="L41" s="579">
        <f t="shared" si="4"/>
        <v>100</v>
      </c>
      <c r="M41" s="578"/>
      <c r="N41" s="618">
        <v>3608</v>
      </c>
      <c r="O41" s="617">
        <v>5297</v>
      </c>
      <c r="P41" s="616">
        <v>7575</v>
      </c>
    </row>
    <row r="42" spans="1:16" ht="15">
      <c r="A42" s="601" t="s">
        <v>585</v>
      </c>
      <c r="B42" s="615"/>
      <c r="C42" s="614" t="s">
        <v>586</v>
      </c>
      <c r="D42" s="613">
        <v>79</v>
      </c>
      <c r="E42" s="612"/>
      <c r="F42" s="612">
        <v>346</v>
      </c>
      <c r="G42" s="611">
        <v>15</v>
      </c>
      <c r="H42" s="610">
        <f>N42-G42</f>
        <v>44</v>
      </c>
      <c r="I42" s="609">
        <f>O42-N42</f>
        <v>0</v>
      </c>
      <c r="J42" s="608">
        <f>P42-O42</f>
        <v>287</v>
      </c>
      <c r="K42" s="602">
        <f t="shared" si="3"/>
        <v>346</v>
      </c>
      <c r="L42" s="607">
        <f t="shared" si="4"/>
        <v>100</v>
      </c>
      <c r="M42" s="578"/>
      <c r="N42" s="606">
        <v>59</v>
      </c>
      <c r="O42" s="605">
        <v>59</v>
      </c>
      <c r="P42" s="604">
        <v>346</v>
      </c>
    </row>
    <row r="43" spans="1:16" ht="15">
      <c r="A43" s="589" t="s">
        <v>587</v>
      </c>
      <c r="B43" s="588" t="s">
        <v>588</v>
      </c>
      <c r="C43" s="587" t="s">
        <v>517</v>
      </c>
      <c r="D43" s="583">
        <f t="shared" ref="D43:J43" si="7">SUM(D38:D42)</f>
        <v>6874</v>
      </c>
      <c r="E43" s="603">
        <f t="shared" si="7"/>
        <v>6735</v>
      </c>
      <c r="F43" s="603">
        <f t="shared" si="7"/>
        <v>8333</v>
      </c>
      <c r="G43" s="576">
        <f t="shared" si="7"/>
        <v>1694</v>
      </c>
      <c r="H43" s="582">
        <f t="shared" si="7"/>
        <v>2203</v>
      </c>
      <c r="I43" s="576">
        <f t="shared" si="7"/>
        <v>1754</v>
      </c>
      <c r="J43" s="576">
        <f t="shared" si="7"/>
        <v>2682</v>
      </c>
      <c r="K43" s="602">
        <f t="shared" si="3"/>
        <v>8333</v>
      </c>
      <c r="L43" s="579">
        <f t="shared" si="4"/>
        <v>100</v>
      </c>
      <c r="M43" s="578"/>
      <c r="N43" s="576">
        <f>SUM(N38:N42)</f>
        <v>3897</v>
      </c>
      <c r="O43" s="577">
        <f>SUM(O38:O42)</f>
        <v>5651</v>
      </c>
      <c r="P43" s="576">
        <f>SUM(P38:P42)</f>
        <v>8333</v>
      </c>
    </row>
    <row r="44" spans="1:16" ht="5.25" customHeight="1">
      <c r="A44" s="601"/>
      <c r="B44" s="600"/>
      <c r="C44" s="599"/>
      <c r="D44" s="598"/>
      <c r="E44" s="597"/>
      <c r="F44" s="597"/>
      <c r="G44" s="596"/>
      <c r="H44" s="595"/>
      <c r="I44" s="594"/>
      <c r="J44" s="593"/>
      <c r="K44" s="580"/>
      <c r="L44" s="579"/>
      <c r="M44" s="578"/>
      <c r="N44" s="592"/>
      <c r="O44" s="591"/>
      <c r="P44" s="591"/>
    </row>
    <row r="45" spans="1:16" ht="15">
      <c r="A45" s="590" t="s">
        <v>589</v>
      </c>
      <c r="B45" s="588" t="s">
        <v>551</v>
      </c>
      <c r="C45" s="587" t="s">
        <v>517</v>
      </c>
      <c r="D45" s="576">
        <f t="shared" ref="D45:J45" si="8">D43-D41</f>
        <v>563</v>
      </c>
      <c r="E45" s="583">
        <f t="shared" si="8"/>
        <v>0</v>
      </c>
      <c r="F45" s="583">
        <f t="shared" si="8"/>
        <v>758</v>
      </c>
      <c r="G45" s="576">
        <f t="shared" si="8"/>
        <v>128</v>
      </c>
      <c r="H45" s="582">
        <f t="shared" si="8"/>
        <v>161</v>
      </c>
      <c r="I45" s="576">
        <f t="shared" si="8"/>
        <v>65</v>
      </c>
      <c r="J45" s="581">
        <f t="shared" si="8"/>
        <v>404</v>
      </c>
      <c r="K45" s="580">
        <f>SUM(G45:J45)</f>
        <v>758</v>
      </c>
      <c r="L45" s="579">
        <f>(K45/F45)*100</f>
        <v>100</v>
      </c>
      <c r="M45" s="578"/>
      <c r="N45" s="576">
        <f>N43-N41</f>
        <v>289</v>
      </c>
      <c r="O45" s="577">
        <f>O43-O41</f>
        <v>354</v>
      </c>
      <c r="P45" s="576">
        <f>P43-P41</f>
        <v>758</v>
      </c>
    </row>
    <row r="46" spans="1:16" ht="15">
      <c r="A46" s="589" t="s">
        <v>590</v>
      </c>
      <c r="B46" s="588" t="s">
        <v>591</v>
      </c>
      <c r="C46" s="587" t="s">
        <v>517</v>
      </c>
      <c r="D46" s="576">
        <f t="shared" ref="D46:J46" si="9">D43-D37</f>
        <v>327</v>
      </c>
      <c r="E46" s="583">
        <f t="shared" si="9"/>
        <v>0</v>
      </c>
      <c r="F46" s="583">
        <f t="shared" si="9"/>
        <v>5</v>
      </c>
      <c r="G46" s="576">
        <f t="shared" si="9"/>
        <v>203</v>
      </c>
      <c r="H46" s="582">
        <f t="shared" si="9"/>
        <v>107</v>
      </c>
      <c r="I46" s="576">
        <f t="shared" si="9"/>
        <v>-244</v>
      </c>
      <c r="J46" s="581">
        <f t="shared" si="9"/>
        <v>-61</v>
      </c>
      <c r="K46" s="580">
        <f>SUM(G46:J46)</f>
        <v>5</v>
      </c>
      <c r="L46" s="579">
        <f>(K46/F46)*100</f>
        <v>100</v>
      </c>
      <c r="M46" s="578"/>
      <c r="N46" s="576">
        <f>N43-N37</f>
        <v>310</v>
      </c>
      <c r="O46" s="577">
        <f>O43-O37</f>
        <v>66</v>
      </c>
      <c r="P46" s="576">
        <f>P43-P37</f>
        <v>5</v>
      </c>
    </row>
    <row r="47" spans="1:16" ht="15">
      <c r="A47" s="586" t="s">
        <v>592</v>
      </c>
      <c r="B47" s="585" t="s">
        <v>551</v>
      </c>
      <c r="C47" s="584" t="s">
        <v>517</v>
      </c>
      <c r="D47" s="576">
        <f t="shared" ref="D47:J47" si="10">D46-D41</f>
        <v>-5984</v>
      </c>
      <c r="E47" s="583">
        <f t="shared" si="10"/>
        <v>-6735</v>
      </c>
      <c r="F47" s="583">
        <f t="shared" si="10"/>
        <v>-7570</v>
      </c>
      <c r="G47" s="576">
        <f t="shared" si="10"/>
        <v>-1363</v>
      </c>
      <c r="H47" s="582">
        <f t="shared" si="10"/>
        <v>-1935</v>
      </c>
      <c r="I47" s="576">
        <f t="shared" si="10"/>
        <v>-1933</v>
      </c>
      <c r="J47" s="581">
        <f t="shared" si="10"/>
        <v>-2339</v>
      </c>
      <c r="K47" s="580">
        <f>SUM(G47:J47)</f>
        <v>-7570</v>
      </c>
      <c r="L47" s="579">
        <f>(K47/F47)*100</f>
        <v>100</v>
      </c>
      <c r="M47" s="578"/>
      <c r="N47" s="576">
        <f>N46-N41</f>
        <v>-3298</v>
      </c>
      <c r="O47" s="577">
        <f>O46-O41</f>
        <v>-5231</v>
      </c>
      <c r="P47" s="576">
        <f>P46-P41</f>
        <v>-7570</v>
      </c>
    </row>
    <row r="50" spans="1:11">
      <c r="A50" s="575" t="s">
        <v>593</v>
      </c>
    </row>
    <row r="51" spans="1:11">
      <c r="A51" s="574" t="s">
        <v>594</v>
      </c>
    </row>
    <row r="52" spans="1:11">
      <c r="A52" s="573" t="s">
        <v>611</v>
      </c>
    </row>
    <row r="53" spans="1:11" s="570" customFormat="1">
      <c r="A53" s="573" t="s">
        <v>596</v>
      </c>
      <c r="C53" s="572"/>
      <c r="F53" s="571"/>
      <c r="G53" s="571"/>
      <c r="H53" s="571"/>
      <c r="I53" s="571"/>
      <c r="J53" s="571"/>
      <c r="K53" s="571"/>
    </row>
    <row r="56" spans="1:11">
      <c r="A56" s="569" t="s">
        <v>610</v>
      </c>
    </row>
    <row r="58" spans="1:11">
      <c r="A58" s="569" t="s">
        <v>609</v>
      </c>
    </row>
  </sheetData>
  <mergeCells count="5">
    <mergeCell ref="A1:P1"/>
    <mergeCell ref="D7:L7"/>
    <mergeCell ref="A9:A10"/>
    <mergeCell ref="C9:C10"/>
    <mergeCell ref="G9:J9"/>
  </mergeCells>
  <pageMargins left="1.0633858267716536" right="0.31535433070866142" top="0.9055118110236221" bottom="0.9838582677165354" header="0.51181102362204722" footer="0.59015748031496063"/>
  <pageSetup paperSize="9" scale="60" fitToWidth="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A9" zoomScaleNormal="100" workbookViewId="0">
      <selection activeCell="D31" sqref="D31"/>
    </sheetView>
  </sheetViews>
  <sheetFormatPr defaultColWidth="8.7109375" defaultRowHeight="12.75"/>
  <cols>
    <col min="1" max="1" width="37.7109375" style="291" customWidth="1"/>
    <col min="2" max="2" width="13.5703125" style="290" hidden="1" customWidth="1"/>
    <col min="3" max="3" width="7.28515625" style="292" customWidth="1"/>
    <col min="4" max="5" width="11.5703125" style="290" customWidth="1"/>
    <col min="6" max="6" width="11.5703125" style="293" customWidth="1"/>
    <col min="7" max="7" width="11.42578125" style="293" customWidth="1"/>
    <col min="8" max="8" width="9.85546875" style="293" customWidth="1"/>
    <col min="9" max="9" width="9.140625" style="293" customWidth="1"/>
    <col min="10" max="10" width="9.7109375" style="293" customWidth="1"/>
    <col min="11" max="11" width="9.140625" style="293" customWidth="1"/>
    <col min="12" max="12" width="12" style="290" customWidth="1"/>
    <col min="13" max="13" width="8.7109375" style="290"/>
    <col min="14" max="14" width="11.85546875" style="290" customWidth="1"/>
    <col min="15" max="15" width="12.5703125" style="290" customWidth="1"/>
    <col min="16" max="16" width="11.85546875" style="290" customWidth="1"/>
    <col min="17" max="17" width="12" style="290" customWidth="1"/>
    <col min="18" max="16384" width="8.7109375" style="290"/>
  </cols>
  <sheetData>
    <row r="1" spans="1:17" ht="24" customHeight="1">
      <c r="A1" s="989"/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289"/>
    </row>
    <row r="2" spans="1:17">
      <c r="P2" s="294"/>
    </row>
    <row r="3" spans="1:17" ht="18.75">
      <c r="A3" s="295" t="s">
        <v>493</v>
      </c>
      <c r="G3" s="296"/>
      <c r="H3" s="296"/>
    </row>
    <row r="4" spans="1:17" ht="21.75" customHeight="1">
      <c r="A4" s="297"/>
      <c r="B4" s="298"/>
      <c r="G4" s="296"/>
      <c r="H4" s="296"/>
    </row>
    <row r="5" spans="1:17">
      <c r="A5" s="299"/>
      <c r="G5" s="296"/>
      <c r="H5" s="296"/>
    </row>
    <row r="6" spans="1:17" ht="6" customHeight="1" thickBot="1">
      <c r="B6" s="300"/>
      <c r="C6" s="301"/>
      <c r="D6" s="300"/>
      <c r="G6" s="296"/>
      <c r="H6" s="296"/>
    </row>
    <row r="7" spans="1:17" ht="24.75" customHeight="1" thickBot="1">
      <c r="A7" s="302" t="s">
        <v>494</v>
      </c>
      <c r="B7" s="303"/>
      <c r="C7" s="304"/>
      <c r="D7" s="991" t="s">
        <v>618</v>
      </c>
      <c r="E7" s="992"/>
      <c r="F7" s="992"/>
      <c r="G7" s="992"/>
      <c r="H7" s="993"/>
      <c r="I7" s="993"/>
      <c r="J7" s="993"/>
      <c r="K7" s="993"/>
      <c r="L7" s="994"/>
      <c r="P7" s="305"/>
    </row>
    <row r="8" spans="1:17" ht="23.25" customHeight="1" thickBot="1">
      <c r="A8" s="299" t="s">
        <v>496</v>
      </c>
      <c r="G8" s="296"/>
      <c r="H8" s="296"/>
    </row>
    <row r="9" spans="1:17" ht="13.5" thickBot="1">
      <c r="A9" s="995" t="s">
        <v>55</v>
      </c>
      <c r="B9" s="306"/>
      <c r="C9" s="997" t="s">
        <v>497</v>
      </c>
      <c r="D9" s="307" t="s">
        <v>7</v>
      </c>
      <c r="E9" s="308" t="s">
        <v>498</v>
      </c>
      <c r="F9" s="309" t="s">
        <v>499</v>
      </c>
      <c r="G9" s="999" t="s">
        <v>500</v>
      </c>
      <c r="H9" s="1000"/>
      <c r="I9" s="1000"/>
      <c r="J9" s="1001"/>
      <c r="K9" s="310" t="s">
        <v>501</v>
      </c>
      <c r="L9" s="311" t="s">
        <v>502</v>
      </c>
      <c r="N9" s="312" t="s">
        <v>503</v>
      </c>
      <c r="O9" s="312" t="s">
        <v>504</v>
      </c>
      <c r="P9" s="312" t="s">
        <v>503</v>
      </c>
    </row>
    <row r="10" spans="1:17" ht="13.5" thickBot="1">
      <c r="A10" s="996"/>
      <c r="B10" s="313" t="s">
        <v>505</v>
      </c>
      <c r="C10" s="998"/>
      <c r="D10" s="314" t="s">
        <v>506</v>
      </c>
      <c r="E10" s="315">
        <v>2017</v>
      </c>
      <c r="F10" s="316">
        <v>2017</v>
      </c>
      <c r="G10" s="317" t="s">
        <v>507</v>
      </c>
      <c r="H10" s="318" t="s">
        <v>508</v>
      </c>
      <c r="I10" s="318" t="s">
        <v>509</v>
      </c>
      <c r="J10" s="319" t="s">
        <v>510</v>
      </c>
      <c r="K10" s="320" t="s">
        <v>511</v>
      </c>
      <c r="L10" s="321" t="s">
        <v>512</v>
      </c>
      <c r="N10" s="322" t="s">
        <v>513</v>
      </c>
      <c r="O10" s="323" t="s">
        <v>514</v>
      </c>
      <c r="P10" s="323" t="s">
        <v>515</v>
      </c>
    </row>
    <row r="11" spans="1:17">
      <c r="A11" s="324" t="s">
        <v>516</v>
      </c>
      <c r="B11" s="325"/>
      <c r="C11" s="326"/>
      <c r="D11" s="327">
        <v>6</v>
      </c>
      <c r="E11" s="328">
        <v>8</v>
      </c>
      <c r="F11" s="328">
        <v>7</v>
      </c>
      <c r="G11" s="564">
        <v>8</v>
      </c>
      <c r="H11" s="563">
        <f t="shared" ref="H11:J17" si="0">N11</f>
        <v>8</v>
      </c>
      <c r="I11" s="563">
        <f t="shared" si="0"/>
        <v>7</v>
      </c>
      <c r="J11" s="562">
        <f t="shared" si="0"/>
        <v>7</v>
      </c>
      <c r="K11" s="333" t="s">
        <v>517</v>
      </c>
      <c r="L11" s="334" t="s">
        <v>517</v>
      </c>
      <c r="M11" s="298"/>
      <c r="N11" s="335">
        <v>8</v>
      </c>
      <c r="O11" s="336">
        <v>7</v>
      </c>
      <c r="P11" s="336">
        <v>7</v>
      </c>
    </row>
    <row r="12" spans="1:17" ht="13.5" thickBot="1">
      <c r="A12" s="337" t="s">
        <v>518</v>
      </c>
      <c r="B12" s="338"/>
      <c r="C12" s="339"/>
      <c r="D12" s="340">
        <v>6</v>
      </c>
      <c r="E12" s="341">
        <v>7</v>
      </c>
      <c r="F12" s="341">
        <v>6</v>
      </c>
      <c r="G12" s="561">
        <v>7</v>
      </c>
      <c r="H12" s="560">
        <f t="shared" si="0"/>
        <v>6</v>
      </c>
      <c r="I12" s="559">
        <f t="shared" si="0"/>
        <v>6</v>
      </c>
      <c r="J12" s="558">
        <f t="shared" si="0"/>
        <v>6</v>
      </c>
      <c r="K12" s="346"/>
      <c r="L12" s="347" t="s">
        <v>517</v>
      </c>
      <c r="M12" s="298"/>
      <c r="N12" s="348">
        <v>6</v>
      </c>
      <c r="O12" s="350">
        <v>6</v>
      </c>
      <c r="P12" s="350">
        <v>6</v>
      </c>
    </row>
    <row r="13" spans="1:17">
      <c r="A13" s="351" t="s">
        <v>519</v>
      </c>
      <c r="B13" s="352" t="s">
        <v>520</v>
      </c>
      <c r="C13" s="353" t="s">
        <v>521</v>
      </c>
      <c r="D13" s="354">
        <v>2094</v>
      </c>
      <c r="E13" s="355" t="s">
        <v>517</v>
      </c>
      <c r="F13" s="355" t="s">
        <v>517</v>
      </c>
      <c r="G13" s="356">
        <v>2092</v>
      </c>
      <c r="H13" s="357">
        <f t="shared" si="0"/>
        <v>2144</v>
      </c>
      <c r="I13" s="563">
        <f t="shared" si="0"/>
        <v>2141</v>
      </c>
      <c r="J13" s="562">
        <f t="shared" si="0"/>
        <v>2125</v>
      </c>
      <c r="K13" s="360" t="s">
        <v>517</v>
      </c>
      <c r="L13" s="360" t="s">
        <v>517</v>
      </c>
      <c r="M13" s="298"/>
      <c r="N13" s="362">
        <v>2144</v>
      </c>
      <c r="O13" s="364">
        <v>2141</v>
      </c>
      <c r="P13" s="364">
        <v>2125</v>
      </c>
    </row>
    <row r="14" spans="1:17">
      <c r="A14" s="365" t="s">
        <v>522</v>
      </c>
      <c r="B14" s="366" t="s">
        <v>523</v>
      </c>
      <c r="C14" s="367" t="s">
        <v>524</v>
      </c>
      <c r="D14" s="354">
        <v>1813</v>
      </c>
      <c r="E14" s="368" t="s">
        <v>517</v>
      </c>
      <c r="F14" s="368" t="s">
        <v>517</v>
      </c>
      <c r="G14" s="356">
        <v>1815</v>
      </c>
      <c r="H14" s="369">
        <f t="shared" si="0"/>
        <v>1870</v>
      </c>
      <c r="I14" s="732">
        <f t="shared" si="0"/>
        <v>1872</v>
      </c>
      <c r="J14" s="731">
        <f t="shared" si="0"/>
        <v>1859</v>
      </c>
      <c r="K14" s="360" t="s">
        <v>517</v>
      </c>
      <c r="L14" s="360" t="s">
        <v>517</v>
      </c>
      <c r="M14" s="298"/>
      <c r="N14" s="373">
        <v>1870</v>
      </c>
      <c r="O14" s="364">
        <v>1872</v>
      </c>
      <c r="P14" s="364">
        <v>1859</v>
      </c>
    </row>
    <row r="15" spans="1:17">
      <c r="A15" s="365" t="s">
        <v>528</v>
      </c>
      <c r="B15" s="366" t="s">
        <v>529</v>
      </c>
      <c r="C15" s="367" t="s">
        <v>530</v>
      </c>
      <c r="D15" s="354"/>
      <c r="E15" s="368" t="s">
        <v>517</v>
      </c>
      <c r="F15" s="368" t="s">
        <v>517</v>
      </c>
      <c r="G15" s="356"/>
      <c r="H15" s="369">
        <f t="shared" si="0"/>
        <v>0</v>
      </c>
      <c r="I15" s="732">
        <f t="shared" si="0"/>
        <v>0</v>
      </c>
      <c r="J15" s="731">
        <f t="shared" si="0"/>
        <v>0</v>
      </c>
      <c r="K15" s="360" t="s">
        <v>517</v>
      </c>
      <c r="L15" s="360" t="s">
        <v>517</v>
      </c>
      <c r="M15" s="298"/>
      <c r="N15" s="373"/>
      <c r="O15" s="364"/>
      <c r="P15" s="364"/>
    </row>
    <row r="16" spans="1:17">
      <c r="A16" s="365" t="s">
        <v>531</v>
      </c>
      <c r="B16" s="366" t="s">
        <v>532</v>
      </c>
      <c r="C16" s="367" t="s">
        <v>517</v>
      </c>
      <c r="D16" s="354">
        <v>54</v>
      </c>
      <c r="E16" s="368" t="s">
        <v>517</v>
      </c>
      <c r="F16" s="368" t="s">
        <v>517</v>
      </c>
      <c r="G16" s="356">
        <v>599</v>
      </c>
      <c r="H16" s="369">
        <f t="shared" si="0"/>
        <v>464</v>
      </c>
      <c r="I16" s="732">
        <f t="shared" si="0"/>
        <v>241</v>
      </c>
      <c r="J16" s="731">
        <f t="shared" si="0"/>
        <v>81</v>
      </c>
      <c r="K16" s="360" t="s">
        <v>517</v>
      </c>
      <c r="L16" s="360" t="s">
        <v>517</v>
      </c>
      <c r="M16" s="298"/>
      <c r="N16" s="373">
        <v>464</v>
      </c>
      <c r="O16" s="364">
        <v>241</v>
      </c>
      <c r="P16" s="364">
        <v>81</v>
      </c>
    </row>
    <row r="17" spans="1:16" ht="13.5" thickBot="1">
      <c r="A17" s="378" t="s">
        <v>533</v>
      </c>
      <c r="B17" s="379" t="s">
        <v>534</v>
      </c>
      <c r="C17" s="380" t="s">
        <v>535</v>
      </c>
      <c r="D17" s="381">
        <v>516</v>
      </c>
      <c r="E17" s="382" t="s">
        <v>517</v>
      </c>
      <c r="F17" s="382" t="s">
        <v>517</v>
      </c>
      <c r="G17" s="356">
        <v>762</v>
      </c>
      <c r="H17" s="383">
        <f t="shared" si="0"/>
        <v>1020</v>
      </c>
      <c r="I17" s="560">
        <f t="shared" si="0"/>
        <v>843</v>
      </c>
      <c r="J17" s="730">
        <f t="shared" si="0"/>
        <v>591</v>
      </c>
      <c r="K17" s="334" t="s">
        <v>517</v>
      </c>
      <c r="L17" s="334" t="s">
        <v>517</v>
      </c>
      <c r="M17" s="298"/>
      <c r="N17" s="387">
        <v>1020</v>
      </c>
      <c r="O17" s="389">
        <v>843</v>
      </c>
      <c r="P17" s="389">
        <v>591</v>
      </c>
    </row>
    <row r="18" spans="1:16" ht="13.5" thickBot="1">
      <c r="A18" s="390" t="s">
        <v>536</v>
      </c>
      <c r="B18" s="391"/>
      <c r="C18" s="392"/>
      <c r="D18" s="393">
        <f>D13-D14+D15+D16+D17</f>
        <v>851</v>
      </c>
      <c r="E18" s="394" t="s">
        <v>517</v>
      </c>
      <c r="F18" s="394" t="s">
        <v>517</v>
      </c>
      <c r="G18" s="395">
        <f>G13-G14+G15+G16+G17</f>
        <v>1638</v>
      </c>
      <c r="H18" s="395">
        <f>H13-H14+H15+H16+H17</f>
        <v>1758</v>
      </c>
      <c r="I18" s="395">
        <f>I13-I14+I15+I16+I17</f>
        <v>1353</v>
      </c>
      <c r="J18" s="396">
        <f>J13-J14+J15+J16+J17</f>
        <v>938</v>
      </c>
      <c r="K18" s="397" t="s">
        <v>517</v>
      </c>
      <c r="L18" s="397" t="s">
        <v>517</v>
      </c>
      <c r="M18" s="298"/>
      <c r="N18" s="398">
        <f>N13-N14+N15+N16+N17</f>
        <v>1758</v>
      </c>
      <c r="O18" s="398">
        <f>O13-O14+O15+O16+O17</f>
        <v>1353</v>
      </c>
      <c r="P18" s="398">
        <f>P13-P14+P15+P16+P17</f>
        <v>938</v>
      </c>
    </row>
    <row r="19" spans="1:16">
      <c r="A19" s="378" t="s">
        <v>537</v>
      </c>
      <c r="B19" s="352" t="s">
        <v>538</v>
      </c>
      <c r="C19" s="399">
        <v>401</v>
      </c>
      <c r="D19" s="381">
        <v>281</v>
      </c>
      <c r="E19" s="355" t="s">
        <v>517</v>
      </c>
      <c r="F19" s="355" t="s">
        <v>517</v>
      </c>
      <c r="G19" s="400">
        <v>277</v>
      </c>
      <c r="H19" s="401">
        <f t="shared" ref="H19:J23" si="1">N19</f>
        <v>273</v>
      </c>
      <c r="I19" s="729">
        <f t="shared" si="1"/>
        <v>270</v>
      </c>
      <c r="J19" s="728">
        <f t="shared" si="1"/>
        <v>266</v>
      </c>
      <c r="K19" s="334" t="s">
        <v>517</v>
      </c>
      <c r="L19" s="334" t="s">
        <v>517</v>
      </c>
      <c r="M19" s="298"/>
      <c r="N19" s="404">
        <v>273</v>
      </c>
      <c r="O19" s="389">
        <v>270</v>
      </c>
      <c r="P19" s="389">
        <v>266</v>
      </c>
    </row>
    <row r="20" spans="1:16">
      <c r="A20" s="365" t="s">
        <v>539</v>
      </c>
      <c r="B20" s="366" t="s">
        <v>540</v>
      </c>
      <c r="C20" s="367" t="s">
        <v>541</v>
      </c>
      <c r="D20" s="354">
        <v>214</v>
      </c>
      <c r="E20" s="368" t="s">
        <v>517</v>
      </c>
      <c r="F20" s="368" t="s">
        <v>517</v>
      </c>
      <c r="G20" s="406">
        <v>225</v>
      </c>
      <c r="H20" s="369">
        <f t="shared" si="1"/>
        <v>344</v>
      </c>
      <c r="I20" s="727">
        <f t="shared" si="1"/>
        <v>357</v>
      </c>
      <c r="J20" s="726">
        <f t="shared" si="1"/>
        <v>351</v>
      </c>
      <c r="K20" s="360" t="s">
        <v>517</v>
      </c>
      <c r="L20" s="360" t="s">
        <v>517</v>
      </c>
      <c r="M20" s="298"/>
      <c r="N20" s="373">
        <v>344</v>
      </c>
      <c r="O20" s="364">
        <v>357</v>
      </c>
      <c r="P20" s="364">
        <v>351</v>
      </c>
    </row>
    <row r="21" spans="1:16">
      <c r="A21" s="365" t="s">
        <v>542</v>
      </c>
      <c r="B21" s="410" t="s">
        <v>543</v>
      </c>
      <c r="C21" s="367" t="s">
        <v>517</v>
      </c>
      <c r="D21" s="354"/>
      <c r="E21" s="368" t="s">
        <v>517</v>
      </c>
      <c r="F21" s="368" t="s">
        <v>517</v>
      </c>
      <c r="G21" s="406"/>
      <c r="H21" s="369">
        <f t="shared" si="1"/>
        <v>0</v>
      </c>
      <c r="I21" s="727">
        <f t="shared" si="1"/>
        <v>0</v>
      </c>
      <c r="J21" s="726">
        <f t="shared" si="1"/>
        <v>0</v>
      </c>
      <c r="K21" s="360" t="s">
        <v>517</v>
      </c>
      <c r="L21" s="360" t="s">
        <v>517</v>
      </c>
      <c r="M21" s="298"/>
      <c r="N21" s="373"/>
      <c r="O21" s="364"/>
      <c r="P21" s="364"/>
    </row>
    <row r="22" spans="1:16">
      <c r="A22" s="365" t="s">
        <v>544</v>
      </c>
      <c r="B22" s="410" t="s">
        <v>545</v>
      </c>
      <c r="C22" s="367" t="s">
        <v>517</v>
      </c>
      <c r="D22" s="354">
        <v>248</v>
      </c>
      <c r="E22" s="368" t="s">
        <v>517</v>
      </c>
      <c r="F22" s="368" t="s">
        <v>517</v>
      </c>
      <c r="G22" s="406">
        <v>970</v>
      </c>
      <c r="H22" s="369">
        <f t="shared" si="1"/>
        <v>1140</v>
      </c>
      <c r="I22" s="727">
        <f t="shared" si="1"/>
        <v>659</v>
      </c>
      <c r="J22" s="726">
        <f t="shared" si="1"/>
        <v>297</v>
      </c>
      <c r="K22" s="360" t="s">
        <v>517</v>
      </c>
      <c r="L22" s="360" t="s">
        <v>517</v>
      </c>
      <c r="M22" s="298"/>
      <c r="N22" s="373">
        <v>1140</v>
      </c>
      <c r="O22" s="364">
        <v>659</v>
      </c>
      <c r="P22" s="364">
        <v>297</v>
      </c>
    </row>
    <row r="23" spans="1:16" ht="13.5" thickBot="1">
      <c r="A23" s="337" t="s">
        <v>546</v>
      </c>
      <c r="B23" s="411" t="s">
        <v>547</v>
      </c>
      <c r="C23" s="412" t="s">
        <v>517</v>
      </c>
      <c r="D23" s="354"/>
      <c r="E23" s="382" t="s">
        <v>517</v>
      </c>
      <c r="F23" s="382" t="s">
        <v>517</v>
      </c>
      <c r="G23" s="413"/>
      <c r="H23" s="414">
        <f t="shared" si="1"/>
        <v>0</v>
      </c>
      <c r="I23" s="725">
        <f t="shared" si="1"/>
        <v>0</v>
      </c>
      <c r="J23" s="724">
        <f t="shared" si="1"/>
        <v>0</v>
      </c>
      <c r="K23" s="417" t="s">
        <v>517</v>
      </c>
      <c r="L23" s="417" t="s">
        <v>517</v>
      </c>
      <c r="M23" s="298"/>
      <c r="N23" s="464"/>
      <c r="O23" s="419"/>
      <c r="P23" s="419"/>
    </row>
    <row r="24" spans="1:16" ht="15">
      <c r="A24" s="351" t="s">
        <v>548</v>
      </c>
      <c r="B24" s="352" t="s">
        <v>549</v>
      </c>
      <c r="C24" s="420" t="s">
        <v>517</v>
      </c>
      <c r="D24" s="421">
        <v>2828</v>
      </c>
      <c r="E24" s="422">
        <v>2868</v>
      </c>
      <c r="F24" s="422">
        <v>3177</v>
      </c>
      <c r="G24" s="423">
        <v>706</v>
      </c>
      <c r="H24" s="424">
        <f>N24-G24</f>
        <v>704</v>
      </c>
      <c r="I24" s="424">
        <f>O24-N24</f>
        <v>937</v>
      </c>
      <c r="J24" s="452">
        <f>P24-O24</f>
        <v>830</v>
      </c>
      <c r="K24" s="479">
        <f>SUM(G24:J24)</f>
        <v>3177</v>
      </c>
      <c r="L24" s="426">
        <f>(K24/F24)*100</f>
        <v>100</v>
      </c>
      <c r="M24" s="298"/>
      <c r="N24" s="362">
        <v>1410</v>
      </c>
      <c r="O24" s="516">
        <v>2347</v>
      </c>
      <c r="P24" s="429">
        <v>3177</v>
      </c>
    </row>
    <row r="25" spans="1:16" ht="15">
      <c r="A25" s="365" t="s">
        <v>550</v>
      </c>
      <c r="B25" s="366" t="s">
        <v>551</v>
      </c>
      <c r="C25" s="430" t="s">
        <v>517</v>
      </c>
      <c r="D25" s="354"/>
      <c r="E25" s="431"/>
      <c r="F25" s="431"/>
      <c r="G25" s="432"/>
      <c r="H25" s="433"/>
      <c r="I25" s="433"/>
      <c r="J25" s="452"/>
      <c r="K25" s="482"/>
      <c r="L25" s="435"/>
      <c r="M25" s="298"/>
      <c r="N25" s="373"/>
      <c r="O25" s="513"/>
      <c r="P25" s="436"/>
    </row>
    <row r="26" spans="1:16" ht="15.75" thickBot="1">
      <c r="A26" s="337" t="s">
        <v>552</v>
      </c>
      <c r="B26" s="437" t="s">
        <v>551</v>
      </c>
      <c r="C26" s="438">
        <v>672</v>
      </c>
      <c r="D26" s="439">
        <v>700</v>
      </c>
      <c r="E26" s="440">
        <v>750</v>
      </c>
      <c r="F26" s="440">
        <v>750</v>
      </c>
      <c r="G26" s="441">
        <v>180</v>
      </c>
      <c r="H26" s="442">
        <f>N26-G26</f>
        <v>180</v>
      </c>
      <c r="I26" s="442">
        <f t="shared" ref="I26:J28" si="2">O26-N26</f>
        <v>195</v>
      </c>
      <c r="J26" s="452">
        <f t="shared" si="2"/>
        <v>195</v>
      </c>
      <c r="K26" s="484">
        <f>SUM(G26:J26)</f>
        <v>750</v>
      </c>
      <c r="L26" s="445">
        <f>(K26/F26)*100</f>
        <v>100</v>
      </c>
      <c r="M26" s="298"/>
      <c r="N26" s="387">
        <v>360</v>
      </c>
      <c r="O26" s="515">
        <v>555</v>
      </c>
      <c r="P26" s="448">
        <v>750</v>
      </c>
    </row>
    <row r="27" spans="1:16" ht="15">
      <c r="A27" s="351" t="s">
        <v>553</v>
      </c>
      <c r="B27" s="352" t="s">
        <v>554</v>
      </c>
      <c r="C27" s="449">
        <v>501</v>
      </c>
      <c r="D27" s="354">
        <v>119</v>
      </c>
      <c r="E27" s="450">
        <v>153</v>
      </c>
      <c r="F27" s="450">
        <v>184</v>
      </c>
      <c r="G27" s="451">
        <v>44</v>
      </c>
      <c r="H27" s="452">
        <f>N27-G27</f>
        <v>27</v>
      </c>
      <c r="I27" s="433">
        <f t="shared" si="2"/>
        <v>41</v>
      </c>
      <c r="J27" s="452">
        <f t="shared" si="2"/>
        <v>72</v>
      </c>
      <c r="K27" s="479">
        <f>SUM(G27:J27)</f>
        <v>184</v>
      </c>
      <c r="L27" s="426">
        <f>(K27/F27)*100</f>
        <v>100</v>
      </c>
      <c r="M27" s="298"/>
      <c r="N27" s="404">
        <v>71</v>
      </c>
      <c r="O27" s="514">
        <v>112</v>
      </c>
      <c r="P27" s="454">
        <v>184</v>
      </c>
    </row>
    <row r="28" spans="1:16" ht="15">
      <c r="A28" s="365" t="s">
        <v>555</v>
      </c>
      <c r="B28" s="366" t="s">
        <v>556</v>
      </c>
      <c r="C28" s="455">
        <v>502</v>
      </c>
      <c r="D28" s="354">
        <v>70</v>
      </c>
      <c r="E28" s="431">
        <v>78</v>
      </c>
      <c r="F28" s="431">
        <v>72</v>
      </c>
      <c r="G28" s="432">
        <v>17</v>
      </c>
      <c r="H28" s="452">
        <f>N28-G28</f>
        <v>27</v>
      </c>
      <c r="I28" s="433">
        <f t="shared" si="2"/>
        <v>20</v>
      </c>
      <c r="J28" s="452">
        <f t="shared" si="2"/>
        <v>8</v>
      </c>
      <c r="K28" s="482">
        <f>SUM(G28:J28)</f>
        <v>72</v>
      </c>
      <c r="L28" s="435">
        <f>(K28/F28)*100</f>
        <v>100</v>
      </c>
      <c r="M28" s="298"/>
      <c r="N28" s="373">
        <v>44</v>
      </c>
      <c r="O28" s="513">
        <v>64</v>
      </c>
      <c r="P28" s="436">
        <v>72</v>
      </c>
    </row>
    <row r="29" spans="1:16" ht="15">
      <c r="A29" s="365" t="s">
        <v>557</v>
      </c>
      <c r="B29" s="366" t="s">
        <v>558</v>
      </c>
      <c r="C29" s="455">
        <v>504</v>
      </c>
      <c r="D29" s="354"/>
      <c r="E29" s="431"/>
      <c r="F29" s="431"/>
      <c r="G29" s="432"/>
      <c r="H29" s="452"/>
      <c r="I29" s="433"/>
      <c r="J29" s="452"/>
      <c r="K29" s="482"/>
      <c r="L29" s="435"/>
      <c r="M29" s="298"/>
      <c r="N29" s="373"/>
      <c r="O29" s="513"/>
      <c r="P29" s="436"/>
    </row>
    <row r="30" spans="1:16" ht="15">
      <c r="A30" s="365" t="s">
        <v>559</v>
      </c>
      <c r="B30" s="366" t="s">
        <v>560</v>
      </c>
      <c r="C30" s="455">
        <v>511</v>
      </c>
      <c r="D30" s="354">
        <v>162</v>
      </c>
      <c r="E30" s="431">
        <v>274</v>
      </c>
      <c r="F30" s="431">
        <v>125</v>
      </c>
      <c r="G30" s="432">
        <v>3</v>
      </c>
      <c r="H30" s="452">
        <f>N30-G30</f>
        <v>0</v>
      </c>
      <c r="I30" s="433">
        <f t="shared" ref="I30:J33" si="3">O30-N30</f>
        <v>96</v>
      </c>
      <c r="J30" s="452">
        <f t="shared" si="3"/>
        <v>26</v>
      </c>
      <c r="K30" s="482">
        <f>SUM(G30:J30)</f>
        <v>125</v>
      </c>
      <c r="L30" s="435">
        <f>(K30/F30)*100</f>
        <v>100</v>
      </c>
      <c r="M30" s="298"/>
      <c r="N30" s="373">
        <v>3</v>
      </c>
      <c r="O30" s="513">
        <v>99</v>
      </c>
      <c r="P30" s="436">
        <v>125</v>
      </c>
    </row>
    <row r="31" spans="1:16" ht="15">
      <c r="A31" s="365" t="s">
        <v>561</v>
      </c>
      <c r="B31" s="366" t="s">
        <v>562</v>
      </c>
      <c r="C31" s="455">
        <v>518</v>
      </c>
      <c r="D31" s="354">
        <v>256</v>
      </c>
      <c r="E31" s="431">
        <v>245</v>
      </c>
      <c r="F31" s="431">
        <v>258</v>
      </c>
      <c r="G31" s="432">
        <v>79</v>
      </c>
      <c r="H31" s="452">
        <f>N31-G31</f>
        <v>68</v>
      </c>
      <c r="I31" s="433">
        <f t="shared" si="3"/>
        <v>49</v>
      </c>
      <c r="J31" s="452">
        <f t="shared" si="3"/>
        <v>62</v>
      </c>
      <c r="K31" s="482">
        <f>SUM(G31:J31)</f>
        <v>258</v>
      </c>
      <c r="L31" s="435">
        <f>(K31/F31)*100</f>
        <v>100</v>
      </c>
      <c r="M31" s="298"/>
      <c r="N31" s="373">
        <v>147</v>
      </c>
      <c r="O31" s="513">
        <v>196</v>
      </c>
      <c r="P31" s="436">
        <v>258</v>
      </c>
    </row>
    <row r="32" spans="1:16" ht="15">
      <c r="A32" s="365" t="s">
        <v>563</v>
      </c>
      <c r="B32" s="457" t="s">
        <v>564</v>
      </c>
      <c r="C32" s="455">
        <v>521</v>
      </c>
      <c r="D32" s="354">
        <v>1645</v>
      </c>
      <c r="E32" s="431">
        <v>1541</v>
      </c>
      <c r="F32" s="431">
        <v>1890</v>
      </c>
      <c r="G32" s="432">
        <v>404</v>
      </c>
      <c r="H32" s="452">
        <f>N32-G32</f>
        <v>459</v>
      </c>
      <c r="I32" s="433">
        <f t="shared" si="3"/>
        <v>482</v>
      </c>
      <c r="J32" s="452">
        <f t="shared" si="3"/>
        <v>545</v>
      </c>
      <c r="K32" s="482">
        <f>SUM(G32:J32)</f>
        <v>1890</v>
      </c>
      <c r="L32" s="435">
        <f>(K32/F32)*100</f>
        <v>100</v>
      </c>
      <c r="M32" s="298"/>
      <c r="N32" s="373">
        <v>863</v>
      </c>
      <c r="O32" s="513">
        <v>1345</v>
      </c>
      <c r="P32" s="436">
        <v>1890</v>
      </c>
    </row>
    <row r="33" spans="1:16" ht="15">
      <c r="A33" s="365" t="s">
        <v>565</v>
      </c>
      <c r="B33" s="457" t="s">
        <v>566</v>
      </c>
      <c r="C33" s="455" t="s">
        <v>567</v>
      </c>
      <c r="D33" s="354">
        <v>610</v>
      </c>
      <c r="E33" s="431">
        <v>524</v>
      </c>
      <c r="F33" s="431">
        <v>715</v>
      </c>
      <c r="G33" s="432">
        <v>149</v>
      </c>
      <c r="H33" s="452">
        <f>N33-G33</f>
        <v>177</v>
      </c>
      <c r="I33" s="433">
        <f t="shared" si="3"/>
        <v>179</v>
      </c>
      <c r="J33" s="452">
        <f t="shared" si="3"/>
        <v>210</v>
      </c>
      <c r="K33" s="482">
        <f>SUM(G33:J33)</f>
        <v>715</v>
      </c>
      <c r="L33" s="435">
        <f>(K33/F33)*100</f>
        <v>100</v>
      </c>
      <c r="M33" s="298"/>
      <c r="N33" s="373">
        <v>326</v>
      </c>
      <c r="O33" s="513">
        <v>505</v>
      </c>
      <c r="P33" s="436">
        <v>715</v>
      </c>
    </row>
    <row r="34" spans="1:16" ht="15">
      <c r="A34" s="365" t="s">
        <v>568</v>
      </c>
      <c r="B34" s="366" t="s">
        <v>569</v>
      </c>
      <c r="C34" s="455">
        <v>557</v>
      </c>
      <c r="D34" s="354"/>
      <c r="E34" s="431"/>
      <c r="F34" s="431"/>
      <c r="G34" s="432"/>
      <c r="H34" s="452"/>
      <c r="I34" s="433"/>
      <c r="J34" s="452"/>
      <c r="K34" s="482"/>
      <c r="L34" s="435"/>
      <c r="M34" s="298"/>
      <c r="N34" s="373"/>
      <c r="O34" s="513"/>
      <c r="P34" s="436"/>
    </row>
    <row r="35" spans="1:16" ht="15">
      <c r="A35" s="365" t="s">
        <v>570</v>
      </c>
      <c r="B35" s="366" t="s">
        <v>571</v>
      </c>
      <c r="C35" s="455">
        <v>551</v>
      </c>
      <c r="D35" s="354">
        <v>15</v>
      </c>
      <c r="E35" s="431"/>
      <c r="F35" s="431">
        <v>15</v>
      </c>
      <c r="G35" s="432">
        <v>4</v>
      </c>
      <c r="H35" s="452">
        <f>N35-G35</f>
        <v>3</v>
      </c>
      <c r="I35" s="433">
        <f>O35-N35</f>
        <v>4</v>
      </c>
      <c r="J35" s="452">
        <f>P35-O35</f>
        <v>4</v>
      </c>
      <c r="K35" s="482">
        <f>SUM(G35:J35)</f>
        <v>15</v>
      </c>
      <c r="L35" s="435">
        <f>(K35/F35)*100</f>
        <v>100</v>
      </c>
      <c r="M35" s="298"/>
      <c r="N35" s="373">
        <v>7</v>
      </c>
      <c r="O35" s="513">
        <v>11</v>
      </c>
      <c r="P35" s="436">
        <v>15</v>
      </c>
    </row>
    <row r="36" spans="1:16" ht="15.75" thickBot="1">
      <c r="A36" s="458" t="s">
        <v>572</v>
      </c>
      <c r="B36" s="459"/>
      <c r="C36" s="460" t="s">
        <v>573</v>
      </c>
      <c r="D36" s="461">
        <v>72</v>
      </c>
      <c r="E36" s="462">
        <v>53</v>
      </c>
      <c r="F36" s="462">
        <v>144</v>
      </c>
      <c r="G36" s="463">
        <v>23</v>
      </c>
      <c r="H36" s="452">
        <f>N36-G36</f>
        <v>77</v>
      </c>
      <c r="I36" s="433">
        <f>O36-N36</f>
        <v>26</v>
      </c>
      <c r="J36" s="452">
        <f>P36-O36</f>
        <v>18</v>
      </c>
      <c r="K36" s="484">
        <f>SUM(G36:J36)</f>
        <v>144</v>
      </c>
      <c r="L36" s="445">
        <f>(K36/F36)*100</f>
        <v>100</v>
      </c>
      <c r="M36" s="298"/>
      <c r="N36" s="464">
        <v>100</v>
      </c>
      <c r="O36" s="512">
        <v>126</v>
      </c>
      <c r="P36" s="466">
        <v>144</v>
      </c>
    </row>
    <row r="37" spans="1:16" ht="15.75" thickBot="1">
      <c r="A37" s="467" t="s">
        <v>574</v>
      </c>
      <c r="B37" s="468" t="s">
        <v>575</v>
      </c>
      <c r="C37" s="469"/>
      <c r="D37" s="470">
        <f t="shared" ref="D37:J37" si="4">SUM(D27:D36)</f>
        <v>2949</v>
      </c>
      <c r="E37" s="471">
        <f t="shared" si="4"/>
        <v>2868</v>
      </c>
      <c r="F37" s="471">
        <f t="shared" si="4"/>
        <v>3403</v>
      </c>
      <c r="G37" s="472">
        <f t="shared" si="4"/>
        <v>723</v>
      </c>
      <c r="H37" s="472">
        <f t="shared" si="4"/>
        <v>838</v>
      </c>
      <c r="I37" s="472">
        <f t="shared" si="4"/>
        <v>897</v>
      </c>
      <c r="J37" s="472">
        <f t="shared" si="4"/>
        <v>945</v>
      </c>
      <c r="K37" s="472">
        <f>SUM(G37:J37)</f>
        <v>3403</v>
      </c>
      <c r="L37" s="474">
        <f>(K37/F37)*100</f>
        <v>100</v>
      </c>
      <c r="M37" s="298"/>
      <c r="N37" s="472">
        <f>SUM(N27:N36)</f>
        <v>1561</v>
      </c>
      <c r="O37" s="475">
        <f>SUM(O27:O36)</f>
        <v>2458</v>
      </c>
      <c r="P37" s="472">
        <f>SUM(P27:P36)</f>
        <v>3403</v>
      </c>
    </row>
    <row r="38" spans="1:16" ht="15">
      <c r="A38" s="476" t="s">
        <v>576</v>
      </c>
      <c r="B38" s="352" t="s">
        <v>577</v>
      </c>
      <c r="C38" s="449">
        <v>601</v>
      </c>
      <c r="D38" s="477"/>
      <c r="E38" s="450"/>
      <c r="F38" s="450"/>
      <c r="G38" s="423"/>
      <c r="H38" s="452"/>
      <c r="I38" s="433"/>
      <c r="J38" s="452"/>
      <c r="K38" s="479"/>
      <c r="L38" s="426"/>
      <c r="M38" s="298"/>
      <c r="N38" s="404"/>
      <c r="O38" s="514"/>
      <c r="P38" s="454"/>
    </row>
    <row r="39" spans="1:16" ht="15">
      <c r="A39" s="481" t="s">
        <v>578</v>
      </c>
      <c r="B39" s="366" t="s">
        <v>579</v>
      </c>
      <c r="C39" s="455">
        <v>602</v>
      </c>
      <c r="D39" s="354">
        <v>182</v>
      </c>
      <c r="E39" s="431"/>
      <c r="F39" s="431">
        <v>226</v>
      </c>
      <c r="G39" s="432">
        <v>67</v>
      </c>
      <c r="H39" s="452">
        <f>N39-G39</f>
        <v>66</v>
      </c>
      <c r="I39" s="377">
        <f>O39-N39</f>
        <v>28</v>
      </c>
      <c r="J39" s="452">
        <f>P39-O39</f>
        <v>65</v>
      </c>
      <c r="K39" s="482">
        <f>SUM(G39:J39)</f>
        <v>226</v>
      </c>
      <c r="L39" s="435">
        <f>(K39/F39)*100</f>
        <v>100</v>
      </c>
      <c r="M39" s="298"/>
      <c r="N39" s="373">
        <v>133</v>
      </c>
      <c r="O39" s="513">
        <v>161</v>
      </c>
      <c r="P39" s="436">
        <v>226</v>
      </c>
    </row>
    <row r="40" spans="1:16" ht="15">
      <c r="A40" s="481" t="s">
        <v>580</v>
      </c>
      <c r="B40" s="366" t="s">
        <v>581</v>
      </c>
      <c r="C40" s="455">
        <v>604</v>
      </c>
      <c r="D40" s="354"/>
      <c r="E40" s="431"/>
      <c r="F40" s="431"/>
      <c r="G40" s="432"/>
      <c r="H40" s="452"/>
      <c r="I40" s="377"/>
      <c r="J40" s="452"/>
      <c r="K40" s="482"/>
      <c r="L40" s="435"/>
      <c r="M40" s="298"/>
      <c r="N40" s="373"/>
      <c r="O40" s="513"/>
      <c r="P40" s="436"/>
    </row>
    <row r="41" spans="1:16" ht="15">
      <c r="A41" s="481" t="s">
        <v>582</v>
      </c>
      <c r="B41" s="366" t="s">
        <v>583</v>
      </c>
      <c r="C41" s="455" t="s">
        <v>584</v>
      </c>
      <c r="D41" s="354">
        <v>2828</v>
      </c>
      <c r="E41" s="431">
        <v>2868</v>
      </c>
      <c r="F41" s="431">
        <v>3177</v>
      </c>
      <c r="G41" s="432">
        <v>706</v>
      </c>
      <c r="H41" s="452">
        <f>N41-G41</f>
        <v>704</v>
      </c>
      <c r="I41" s="377">
        <f>O41-N41</f>
        <v>937</v>
      </c>
      <c r="J41" s="452">
        <f>P41-O41</f>
        <v>830</v>
      </c>
      <c r="K41" s="482">
        <f>SUM(G41:J41)</f>
        <v>3177</v>
      </c>
      <c r="L41" s="435">
        <f>(K41/F41)*100</f>
        <v>100</v>
      </c>
      <c r="M41" s="298"/>
      <c r="N41" s="373">
        <v>1410</v>
      </c>
      <c r="O41" s="513">
        <v>2347</v>
      </c>
      <c r="P41" s="436">
        <v>3177</v>
      </c>
    </row>
    <row r="42" spans="1:16" ht="15.75" thickBot="1">
      <c r="A42" s="483" t="s">
        <v>585</v>
      </c>
      <c r="B42" s="459"/>
      <c r="C42" s="460" t="s">
        <v>586</v>
      </c>
      <c r="D42" s="381">
        <v>47</v>
      </c>
      <c r="E42" s="462"/>
      <c r="F42" s="462">
        <v>25</v>
      </c>
      <c r="G42" s="463">
        <v>8</v>
      </c>
      <c r="H42" s="452">
        <f>N42-G42</f>
        <v>11</v>
      </c>
      <c r="I42" s="377">
        <f>O42-N42</f>
        <v>0</v>
      </c>
      <c r="J42" s="452">
        <f>P42-O42</f>
        <v>6</v>
      </c>
      <c r="K42" s="484">
        <f>SUM(G42:J42)</f>
        <v>25</v>
      </c>
      <c r="L42" s="485">
        <f>(K42/F42)*100</f>
        <v>100</v>
      </c>
      <c r="M42" s="298"/>
      <c r="N42" s="464">
        <v>19</v>
      </c>
      <c r="O42" s="512">
        <v>19</v>
      </c>
      <c r="P42" s="466">
        <v>25</v>
      </c>
    </row>
    <row r="43" spans="1:16" ht="15.75" thickBot="1">
      <c r="A43" s="467" t="s">
        <v>587</v>
      </c>
      <c r="B43" s="468" t="s">
        <v>588</v>
      </c>
      <c r="C43" s="469" t="s">
        <v>517</v>
      </c>
      <c r="D43" s="470">
        <f t="shared" ref="D43:J43" si="5">SUM(D38:D42)</f>
        <v>3057</v>
      </c>
      <c r="E43" s="471">
        <f t="shared" si="5"/>
        <v>2868</v>
      </c>
      <c r="F43" s="471">
        <f t="shared" si="5"/>
        <v>3428</v>
      </c>
      <c r="G43" s="472">
        <f t="shared" si="5"/>
        <v>781</v>
      </c>
      <c r="H43" s="486">
        <f t="shared" si="5"/>
        <v>781</v>
      </c>
      <c r="I43" s="472">
        <f t="shared" si="5"/>
        <v>965</v>
      </c>
      <c r="J43" s="487">
        <f t="shared" si="5"/>
        <v>901</v>
      </c>
      <c r="K43" s="472">
        <f>SUM(G43:J43)</f>
        <v>3428</v>
      </c>
      <c r="L43" s="474">
        <f>(K43/F43)*100</f>
        <v>100</v>
      </c>
      <c r="M43" s="298"/>
      <c r="N43" s="472">
        <f>SUM(N38:N42)</f>
        <v>1562</v>
      </c>
      <c r="O43" s="475">
        <f>SUM(O38:O42)</f>
        <v>2527</v>
      </c>
      <c r="P43" s="472">
        <f>SUM(P38:P42)</f>
        <v>3428</v>
      </c>
    </row>
    <row r="44" spans="1:16" ht="5.25" customHeight="1" thickBot="1">
      <c r="A44" s="483"/>
      <c r="B44" s="488"/>
      <c r="C44" s="489"/>
      <c r="D44" s="490"/>
      <c r="E44" s="491"/>
      <c r="F44" s="491"/>
      <c r="G44" s="492"/>
      <c r="H44" s="493"/>
      <c r="I44" s="494"/>
      <c r="J44" s="493"/>
      <c r="K44" s="495"/>
      <c r="L44" s="426"/>
      <c r="M44" s="298"/>
      <c r="N44" s="496"/>
      <c r="O44" s="497"/>
      <c r="P44" s="497"/>
    </row>
    <row r="45" spans="1:16" ht="15.75" thickBot="1">
      <c r="A45" s="498" t="s">
        <v>589</v>
      </c>
      <c r="B45" s="468" t="s">
        <v>551</v>
      </c>
      <c r="C45" s="469" t="s">
        <v>517</v>
      </c>
      <c r="D45" s="472">
        <f t="shared" ref="D45:J45" si="6">D43-D41</f>
        <v>229</v>
      </c>
      <c r="E45" s="470">
        <f t="shared" si="6"/>
        <v>0</v>
      </c>
      <c r="F45" s="470">
        <f t="shared" si="6"/>
        <v>251</v>
      </c>
      <c r="G45" s="472">
        <f t="shared" si="6"/>
        <v>75</v>
      </c>
      <c r="H45" s="486">
        <f t="shared" si="6"/>
        <v>77</v>
      </c>
      <c r="I45" s="472">
        <f t="shared" si="6"/>
        <v>28</v>
      </c>
      <c r="J45" s="475">
        <f t="shared" si="6"/>
        <v>71</v>
      </c>
      <c r="K45" s="495">
        <f>SUM(G45:J45)</f>
        <v>251</v>
      </c>
      <c r="L45" s="426">
        <f>(K45/F45)*100</f>
        <v>100</v>
      </c>
      <c r="M45" s="298"/>
      <c r="N45" s="472">
        <f>N43-N41</f>
        <v>152</v>
      </c>
      <c r="O45" s="475">
        <f>O43-O41</f>
        <v>180</v>
      </c>
      <c r="P45" s="472">
        <f>P43-P41</f>
        <v>251</v>
      </c>
    </row>
    <row r="46" spans="1:16" ht="15.75" thickBot="1">
      <c r="A46" s="467" t="s">
        <v>590</v>
      </c>
      <c r="B46" s="468" t="s">
        <v>591</v>
      </c>
      <c r="C46" s="469" t="s">
        <v>517</v>
      </c>
      <c r="D46" s="472">
        <f t="shared" ref="D46:J46" si="7">D43-D37</f>
        <v>108</v>
      </c>
      <c r="E46" s="470">
        <f t="shared" si="7"/>
        <v>0</v>
      </c>
      <c r="F46" s="470">
        <f t="shared" si="7"/>
        <v>25</v>
      </c>
      <c r="G46" s="472">
        <f t="shared" si="7"/>
        <v>58</v>
      </c>
      <c r="H46" s="486">
        <f t="shared" si="7"/>
        <v>-57</v>
      </c>
      <c r="I46" s="472">
        <f t="shared" si="7"/>
        <v>68</v>
      </c>
      <c r="J46" s="475">
        <f t="shared" si="7"/>
        <v>-44</v>
      </c>
      <c r="K46" s="495">
        <f>SUM(G46:J46)</f>
        <v>25</v>
      </c>
      <c r="L46" s="426">
        <f>(K46/F46)*100</f>
        <v>100</v>
      </c>
      <c r="M46" s="298"/>
      <c r="N46" s="472">
        <f>N43-N37</f>
        <v>1</v>
      </c>
      <c r="O46" s="475">
        <f>O43-O37</f>
        <v>69</v>
      </c>
      <c r="P46" s="472">
        <f>P43-P37</f>
        <v>25</v>
      </c>
    </row>
    <row r="47" spans="1:16" ht="15.75" thickBot="1">
      <c r="A47" s="500" t="s">
        <v>592</v>
      </c>
      <c r="B47" s="501" t="s">
        <v>551</v>
      </c>
      <c r="C47" s="502" t="s">
        <v>517</v>
      </c>
      <c r="D47" s="472">
        <f t="shared" ref="D47:J47" si="8">D46-D41</f>
        <v>-2720</v>
      </c>
      <c r="E47" s="470">
        <f t="shared" si="8"/>
        <v>-2868</v>
      </c>
      <c r="F47" s="470">
        <f t="shared" si="8"/>
        <v>-3152</v>
      </c>
      <c r="G47" s="472">
        <f t="shared" si="8"/>
        <v>-648</v>
      </c>
      <c r="H47" s="486">
        <f t="shared" si="8"/>
        <v>-761</v>
      </c>
      <c r="I47" s="472">
        <f t="shared" si="8"/>
        <v>-869</v>
      </c>
      <c r="J47" s="475">
        <f t="shared" si="8"/>
        <v>-874</v>
      </c>
      <c r="K47" s="495">
        <f>SUM(G47:J47)</f>
        <v>-3152</v>
      </c>
      <c r="L47" s="474">
        <f>(K47/F47)*100</f>
        <v>100</v>
      </c>
      <c r="M47" s="298"/>
      <c r="N47" s="472">
        <f>N46-N41</f>
        <v>-1409</v>
      </c>
      <c r="O47" s="475">
        <f>O46-O41</f>
        <v>-2278</v>
      </c>
      <c r="P47" s="472">
        <f>P46-P41</f>
        <v>-3152</v>
      </c>
    </row>
    <row r="50" spans="1:11" ht="14.25">
      <c r="A50" s="503" t="s">
        <v>593</v>
      </c>
    </row>
    <row r="51" spans="1:11" s="505" customFormat="1" ht="14.25">
      <c r="A51" s="504" t="s">
        <v>594</v>
      </c>
      <c r="C51" s="506"/>
      <c r="F51" s="507"/>
      <c r="G51" s="507"/>
      <c r="H51" s="507"/>
      <c r="I51" s="507"/>
      <c r="J51" s="507"/>
      <c r="K51" s="507"/>
    </row>
    <row r="52" spans="1:11" s="505" customFormat="1" ht="14.25">
      <c r="A52" s="508" t="s">
        <v>595</v>
      </c>
      <c r="C52" s="506"/>
      <c r="F52" s="507"/>
      <c r="G52" s="507"/>
      <c r="H52" s="507"/>
      <c r="I52" s="507"/>
      <c r="J52" s="507"/>
      <c r="K52" s="507"/>
    </row>
    <row r="53" spans="1:11" s="509" customFormat="1" ht="14.25">
      <c r="A53" s="508" t="s">
        <v>596</v>
      </c>
      <c r="C53" s="510"/>
      <c r="F53" s="511"/>
      <c r="G53" s="511"/>
      <c r="H53" s="511"/>
      <c r="I53" s="511"/>
      <c r="J53" s="511"/>
      <c r="K53" s="511"/>
    </row>
    <row r="55" spans="1:11">
      <c r="A55" s="723">
        <v>43108</v>
      </c>
    </row>
    <row r="56" spans="1:11">
      <c r="A56" s="291" t="s">
        <v>617</v>
      </c>
    </row>
    <row r="58" spans="1:11">
      <c r="A58" s="291" t="s">
        <v>616</v>
      </c>
    </row>
  </sheetData>
  <mergeCells count="5">
    <mergeCell ref="A1:P1"/>
    <mergeCell ref="G9:J9"/>
    <mergeCell ref="A9:A10"/>
    <mergeCell ref="C9:C10"/>
    <mergeCell ref="D7:L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Doplň. ukaz. 12_2017 </vt:lpstr>
      <vt:lpstr>Město_příjmy</vt:lpstr>
      <vt:lpstr>Město_výdaje </vt:lpstr>
      <vt:lpstr>Městské muzeum a galerie</vt:lpstr>
      <vt:lpstr>Městská knihovna</vt:lpstr>
      <vt:lpstr>Tereza</vt:lpstr>
      <vt:lpstr>Domov seniorů</vt:lpstr>
      <vt:lpstr>MŠ Břetislavova</vt:lpstr>
      <vt:lpstr>MŠ Hřbitovní</vt:lpstr>
      <vt:lpstr>MŠ Na Valtické</vt:lpstr>
      <vt:lpstr>MŠ U Splavu</vt:lpstr>
      <vt:lpstr>MŠ Okružní</vt:lpstr>
      <vt:lpstr>MŠ Osvobození</vt:lpstr>
      <vt:lpstr>ZŠ Komenského</vt:lpstr>
      <vt:lpstr>ZŠ a MŠ Kpt. Nálepky</vt:lpstr>
      <vt:lpstr>ZŠ a MŠ Kupkova</vt:lpstr>
      <vt:lpstr>ZŠ Na Valtické</vt:lpstr>
      <vt:lpstr>ZŠ Slovácká</vt:lpstr>
      <vt:lpstr>ZŠ Jana Noháče</vt:lpstr>
      <vt:lpstr>ZUŠ Křížkovského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2018-02-09T07:07:01Z</cp:lastPrinted>
  <dcterms:created xsi:type="dcterms:W3CDTF">2017-03-15T06:48:16Z</dcterms:created>
  <dcterms:modified xsi:type="dcterms:W3CDTF">2018-03-19T10:44:03Z</dcterms:modified>
</cp:coreProperties>
</file>