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8\"/>
    </mc:Choice>
  </mc:AlternateContent>
  <bookViews>
    <workbookView xWindow="0" yWindow="0" windowWidth="17250" windowHeight="5910" activeTab="1"/>
  </bookViews>
  <sheets>
    <sheet name="Doplň. ukaz. 6_2018 " sheetId="1" r:id="rId1"/>
    <sheet name="Město_příjmy" sheetId="2" r:id="rId2"/>
    <sheet name="Město_výdaje " sheetId="3" r:id="rId3"/>
    <sheet name="§6409 5901 -Rezerva 2016 OEK" sheetId="23" r:id="rId4"/>
    <sheet name="Položka 8115-Financování" sheetId="24" r:id="rId5"/>
    <sheet name="MMG Břeclav" sheetId="6" r:id="rId6"/>
    <sheet name="Knihovna" sheetId="7" r:id="rId7"/>
    <sheet name="Tereza" sheetId="8" r:id="rId8"/>
    <sheet name="DS Břeclav" sheetId="9" r:id="rId9"/>
    <sheet name="MŠ Břetislavova" sheetId="10" r:id="rId10"/>
    <sheet name="MŠ Hřbitovní" sheetId="11" r:id="rId11"/>
    <sheet name="MŠ Na Valtické" sheetId="12" r:id="rId12"/>
    <sheet name="MŠ U Splavu" sheetId="13" r:id="rId13"/>
    <sheet name="MŠ Okružní" sheetId="14" r:id="rId14"/>
    <sheet name="MŠ Osvobození" sheetId="15" r:id="rId15"/>
    <sheet name="ZŠ Komenského" sheetId="16" r:id="rId16"/>
    <sheet name="ZŠ a MŠ Kpt. Nálepky" sheetId="17" r:id="rId17"/>
    <sheet name="ZŠ a MŠ Kupkova" sheetId="18" r:id="rId18"/>
    <sheet name="ZŠ Na Valtické" sheetId="19" r:id="rId19"/>
    <sheet name="ZŠ Slovácká" sheetId="20" r:id="rId20"/>
    <sheet name="ZŠ Jana Noháče" sheetId="21" r:id="rId21"/>
    <sheet name="ZUŠ Křížkovského" sheetId="22" r:id="rId22"/>
  </sheets>
  <definedNames>
    <definedName name="_xlnm.Print_Area" localSheetId="7">Tereza!$A$1:$O$58</definedName>
  </definedNames>
  <calcPr calcId="152511"/>
</workbook>
</file>

<file path=xl/calcChain.xml><?xml version="1.0" encoding="utf-8"?>
<calcChain xmlns="http://schemas.openxmlformats.org/spreadsheetml/2006/main">
  <c r="D36" i="24" l="1"/>
  <c r="D24" i="24"/>
  <c r="F24" i="24" s="1"/>
  <c r="C24" i="23"/>
  <c r="C17" i="23"/>
  <c r="N45" i="22" l="1"/>
  <c r="E45" i="22"/>
  <c r="O43" i="22"/>
  <c r="O45" i="22" s="1"/>
  <c r="N43" i="22"/>
  <c r="N46" i="22" s="1"/>
  <c r="N47" i="22" s="1"/>
  <c r="M43" i="22"/>
  <c r="M45" i="22" s="1"/>
  <c r="I43" i="22"/>
  <c r="I46" i="22" s="1"/>
  <c r="I47" i="22" s="1"/>
  <c r="H43" i="22"/>
  <c r="H46" i="22" s="1"/>
  <c r="H47" i="22" s="1"/>
  <c r="F43" i="22"/>
  <c r="F45" i="22" s="1"/>
  <c r="E43" i="22"/>
  <c r="E46" i="22" s="1"/>
  <c r="E47" i="22" s="1"/>
  <c r="D43" i="22"/>
  <c r="D45" i="22" s="1"/>
  <c r="C43" i="22"/>
  <c r="C45" i="22" s="1"/>
  <c r="J42" i="22"/>
  <c r="K42" i="22" s="1"/>
  <c r="G42" i="22"/>
  <c r="J41" i="22"/>
  <c r="K41" i="22" s="1"/>
  <c r="G41" i="22"/>
  <c r="J40" i="22"/>
  <c r="K40" i="22" s="1"/>
  <c r="G40" i="22"/>
  <c r="G39" i="22"/>
  <c r="J39" i="22" s="1"/>
  <c r="K39" i="22" s="1"/>
  <c r="K38" i="22"/>
  <c r="J38" i="22"/>
  <c r="G38" i="22"/>
  <c r="O37" i="22"/>
  <c r="N37" i="22"/>
  <c r="M37" i="22"/>
  <c r="I37" i="22"/>
  <c r="H37" i="22"/>
  <c r="F37" i="22"/>
  <c r="J37" i="22" s="1"/>
  <c r="K37" i="22" s="1"/>
  <c r="E37" i="22"/>
  <c r="D37" i="22"/>
  <c r="C37" i="22"/>
  <c r="J36" i="22"/>
  <c r="K36" i="22" s="1"/>
  <c r="G36" i="22"/>
  <c r="J35" i="22"/>
  <c r="K35" i="22" s="1"/>
  <c r="G35" i="22"/>
  <c r="G34" i="22"/>
  <c r="J34" i="22" s="1"/>
  <c r="K34" i="22" s="1"/>
  <c r="K33" i="22"/>
  <c r="J33" i="22"/>
  <c r="G33" i="22"/>
  <c r="G32" i="22"/>
  <c r="J32" i="22" s="1"/>
  <c r="K32" i="22" s="1"/>
  <c r="G31" i="22"/>
  <c r="J31" i="22" s="1"/>
  <c r="K31" i="22" s="1"/>
  <c r="G30" i="22"/>
  <c r="J30" i="22" s="1"/>
  <c r="K30" i="22" s="1"/>
  <c r="J29" i="22"/>
  <c r="K29" i="22" s="1"/>
  <c r="G29" i="22"/>
  <c r="J28" i="22"/>
  <c r="K28" i="22" s="1"/>
  <c r="G28" i="22"/>
  <c r="J27" i="22"/>
  <c r="K27" i="22" s="1"/>
  <c r="G27" i="22"/>
  <c r="G37" i="22" s="1"/>
  <c r="G26" i="22"/>
  <c r="J26" i="22" s="1"/>
  <c r="K26" i="22" s="1"/>
  <c r="K25" i="22"/>
  <c r="J25" i="22"/>
  <c r="G25" i="22"/>
  <c r="G24" i="22"/>
  <c r="J24" i="22" s="1"/>
  <c r="K24" i="22" s="1"/>
  <c r="G23" i="22"/>
  <c r="G22" i="22"/>
  <c r="G21" i="22"/>
  <c r="G20" i="22"/>
  <c r="G19" i="22"/>
  <c r="O18" i="22"/>
  <c r="N18" i="22"/>
  <c r="M18" i="22"/>
  <c r="I18" i="22"/>
  <c r="H18" i="22"/>
  <c r="F18" i="22"/>
  <c r="C18" i="22"/>
  <c r="G17" i="22"/>
  <c r="G18" i="22" s="1"/>
  <c r="G16" i="22"/>
  <c r="G15" i="22"/>
  <c r="G14" i="22"/>
  <c r="G13" i="22"/>
  <c r="G12" i="22"/>
  <c r="G11" i="22"/>
  <c r="C46" i="22" l="1"/>
  <c r="C47" i="22" s="1"/>
  <c r="H45" i="22"/>
  <c r="D46" i="22"/>
  <c r="D47" i="22" s="1"/>
  <c r="M46" i="22"/>
  <c r="M47" i="22" s="1"/>
  <c r="I45" i="22"/>
  <c r="F46" i="22"/>
  <c r="O46" i="22"/>
  <c r="O47" i="22" s="1"/>
  <c r="G43" i="22"/>
  <c r="F47" i="22" l="1"/>
  <c r="J47" i="22" s="1"/>
  <c r="K47" i="22" s="1"/>
  <c r="J46" i="22"/>
  <c r="K46" i="22" s="1"/>
  <c r="G46" i="22"/>
  <c r="G47" i="22" s="1"/>
  <c r="G45" i="22"/>
  <c r="J45" i="22" s="1"/>
  <c r="K45" i="22" s="1"/>
  <c r="J43" i="22"/>
  <c r="K43" i="22" s="1"/>
  <c r="P41" i="21" l="1"/>
  <c r="P43" i="21" s="1"/>
  <c r="O41" i="21"/>
  <c r="O43" i="21" s="1"/>
  <c r="N41" i="21"/>
  <c r="N43" i="21" s="1"/>
  <c r="J41" i="21"/>
  <c r="J44" i="21" s="1"/>
  <c r="J45" i="21" s="1"/>
  <c r="I41" i="21"/>
  <c r="I44" i="21" s="1"/>
  <c r="I45" i="21" s="1"/>
  <c r="G41" i="21"/>
  <c r="G43" i="21" s="1"/>
  <c r="F41" i="21"/>
  <c r="F43" i="21" s="1"/>
  <c r="E41" i="21"/>
  <c r="E43" i="21" s="1"/>
  <c r="D41" i="21"/>
  <c r="D44" i="21" s="1"/>
  <c r="D45" i="21" s="1"/>
  <c r="H40" i="21"/>
  <c r="K40" i="21" s="1"/>
  <c r="L40" i="21" s="1"/>
  <c r="H39" i="21"/>
  <c r="K39" i="21" s="1"/>
  <c r="L39" i="21" s="1"/>
  <c r="K38" i="21"/>
  <c r="L38" i="21" s="1"/>
  <c r="H38" i="21"/>
  <c r="K37" i="21"/>
  <c r="L37" i="21" s="1"/>
  <c r="H37" i="21"/>
  <c r="K36" i="21"/>
  <c r="L36" i="21" s="1"/>
  <c r="H36" i="21"/>
  <c r="H41" i="21" s="1"/>
  <c r="P35" i="21"/>
  <c r="O35" i="21"/>
  <c r="N35" i="21"/>
  <c r="J35" i="21"/>
  <c r="I35" i="21"/>
  <c r="G35" i="21"/>
  <c r="F35" i="21"/>
  <c r="E35" i="21"/>
  <c r="D35" i="21"/>
  <c r="H34" i="21"/>
  <c r="K34" i="21" s="1"/>
  <c r="L34" i="21" s="1"/>
  <c r="K33" i="21"/>
  <c r="L33" i="21" s="1"/>
  <c r="H33" i="21"/>
  <c r="H32" i="21"/>
  <c r="K32" i="21" s="1"/>
  <c r="L32" i="21" s="1"/>
  <c r="H31" i="21"/>
  <c r="K31" i="21" s="1"/>
  <c r="L31" i="21" s="1"/>
  <c r="H30" i="21"/>
  <c r="K30" i="21" s="1"/>
  <c r="L30" i="21" s="1"/>
  <c r="K29" i="21"/>
  <c r="L29" i="21" s="1"/>
  <c r="H29" i="21"/>
  <c r="H28" i="21"/>
  <c r="K28" i="21" s="1"/>
  <c r="L28" i="21" s="1"/>
  <c r="H27" i="21"/>
  <c r="K27" i="21" s="1"/>
  <c r="L27" i="21" s="1"/>
  <c r="H26" i="21"/>
  <c r="K26" i="21" s="1"/>
  <c r="L26" i="21" s="1"/>
  <c r="K25" i="21"/>
  <c r="L25" i="21" s="1"/>
  <c r="H25" i="21"/>
  <c r="H35" i="21" s="1"/>
  <c r="H24" i="21"/>
  <c r="K24" i="21" s="1"/>
  <c r="L24" i="21" s="1"/>
  <c r="H23" i="21"/>
  <c r="K23" i="21" s="1"/>
  <c r="L23" i="21" s="1"/>
  <c r="H22" i="21"/>
  <c r="K22" i="21" s="1"/>
  <c r="L22" i="21" s="1"/>
  <c r="H21" i="21"/>
  <c r="H20" i="21"/>
  <c r="H19" i="21"/>
  <c r="H18" i="21"/>
  <c r="H17" i="21"/>
  <c r="P16" i="21"/>
  <c r="O16" i="21"/>
  <c r="N16" i="21"/>
  <c r="J16" i="21"/>
  <c r="I16" i="21"/>
  <c r="G16" i="21"/>
  <c r="D16" i="21"/>
  <c r="H15" i="21"/>
  <c r="H14" i="21"/>
  <c r="H13" i="21"/>
  <c r="H12" i="21"/>
  <c r="H11" i="21"/>
  <c r="H16" i="21" s="1"/>
  <c r="H10" i="21"/>
  <c r="H9" i="21"/>
  <c r="H43" i="21" l="1"/>
  <c r="K43" i="21" s="1"/>
  <c r="L43" i="21" s="1"/>
  <c r="H44" i="21"/>
  <c r="H45" i="21" s="1"/>
  <c r="K35" i="21"/>
  <c r="L35" i="21" s="1"/>
  <c r="I43" i="21"/>
  <c r="E44" i="21"/>
  <c r="E45" i="21" s="1"/>
  <c r="N44" i="21"/>
  <c r="N45" i="21" s="1"/>
  <c r="J43" i="21"/>
  <c r="F44" i="21"/>
  <c r="F45" i="21" s="1"/>
  <c r="O44" i="21"/>
  <c r="O45" i="21" s="1"/>
  <c r="G44" i="21"/>
  <c r="P44" i="21"/>
  <c r="P45" i="21" s="1"/>
  <c r="D43" i="21"/>
  <c r="K41" i="21"/>
  <c r="L41" i="21" s="1"/>
  <c r="G45" i="21" l="1"/>
  <c r="K45" i="21" s="1"/>
  <c r="L45" i="21" s="1"/>
  <c r="K44" i="21"/>
  <c r="L44" i="21" s="1"/>
  <c r="I45" i="20" l="1"/>
  <c r="H45" i="20"/>
  <c r="O43" i="20"/>
  <c r="O45" i="20" s="1"/>
  <c r="N43" i="20"/>
  <c r="N45" i="20" s="1"/>
  <c r="M43" i="20"/>
  <c r="M45" i="20" s="1"/>
  <c r="I43" i="20"/>
  <c r="I46" i="20" s="1"/>
  <c r="I47" i="20" s="1"/>
  <c r="H43" i="20"/>
  <c r="H46" i="20" s="1"/>
  <c r="H47" i="20" s="1"/>
  <c r="F43" i="20"/>
  <c r="F45" i="20" s="1"/>
  <c r="E43" i="20"/>
  <c r="E45" i="20" s="1"/>
  <c r="D43" i="20"/>
  <c r="D45" i="20" s="1"/>
  <c r="C43" i="20"/>
  <c r="C45" i="20" s="1"/>
  <c r="G42" i="20"/>
  <c r="J42" i="20" s="1"/>
  <c r="K42" i="20" s="1"/>
  <c r="G41" i="20"/>
  <c r="J41" i="20" s="1"/>
  <c r="K41" i="20" s="1"/>
  <c r="J40" i="20"/>
  <c r="K40" i="20" s="1"/>
  <c r="G40" i="20"/>
  <c r="J39" i="20"/>
  <c r="K39" i="20" s="1"/>
  <c r="G39" i="20"/>
  <c r="J38" i="20"/>
  <c r="K38" i="20" s="1"/>
  <c r="G38" i="20"/>
  <c r="G43" i="20" s="1"/>
  <c r="O37" i="20"/>
  <c r="N37" i="20"/>
  <c r="M37" i="20"/>
  <c r="I37" i="20"/>
  <c r="H37" i="20"/>
  <c r="F37" i="20"/>
  <c r="E37" i="20"/>
  <c r="D37" i="20"/>
  <c r="C37" i="20"/>
  <c r="G36" i="20"/>
  <c r="J36" i="20" s="1"/>
  <c r="K36" i="20" s="1"/>
  <c r="J35" i="20"/>
  <c r="K35" i="20" s="1"/>
  <c r="G35" i="20"/>
  <c r="J34" i="20"/>
  <c r="K34" i="20" s="1"/>
  <c r="G34" i="20"/>
  <c r="J33" i="20"/>
  <c r="K33" i="20" s="1"/>
  <c r="G33" i="20"/>
  <c r="G32" i="20"/>
  <c r="J32" i="20" s="1"/>
  <c r="K32" i="20" s="1"/>
  <c r="G31" i="20"/>
  <c r="J31" i="20" s="1"/>
  <c r="K31" i="20" s="1"/>
  <c r="G30" i="20"/>
  <c r="J30" i="20" s="1"/>
  <c r="K30" i="20" s="1"/>
  <c r="G29" i="20"/>
  <c r="J29" i="20" s="1"/>
  <c r="K29" i="20" s="1"/>
  <c r="G28" i="20"/>
  <c r="J28" i="20" s="1"/>
  <c r="K28" i="20" s="1"/>
  <c r="J27" i="20"/>
  <c r="K27" i="20" s="1"/>
  <c r="G27" i="20"/>
  <c r="G37" i="20" s="1"/>
  <c r="J26" i="20"/>
  <c r="K26" i="20" s="1"/>
  <c r="G26" i="20"/>
  <c r="J25" i="20"/>
  <c r="K25" i="20" s="1"/>
  <c r="G25" i="20"/>
  <c r="G24" i="20"/>
  <c r="J24" i="20" s="1"/>
  <c r="K24" i="20" s="1"/>
  <c r="G23" i="20"/>
  <c r="G22" i="20"/>
  <c r="G21" i="20"/>
  <c r="G20" i="20"/>
  <c r="G19" i="20"/>
  <c r="O18" i="20"/>
  <c r="N18" i="20"/>
  <c r="M18" i="20"/>
  <c r="I18" i="20"/>
  <c r="H18" i="20"/>
  <c r="F18" i="20"/>
  <c r="C18" i="20"/>
  <c r="G17" i="20"/>
  <c r="G18" i="20" s="1"/>
  <c r="G16" i="20"/>
  <c r="G15" i="20"/>
  <c r="G14" i="20"/>
  <c r="G13" i="20"/>
  <c r="J45" i="20" l="1"/>
  <c r="K45" i="20" s="1"/>
  <c r="J37" i="20"/>
  <c r="K37" i="20" s="1"/>
  <c r="G45" i="20"/>
  <c r="G46" i="20"/>
  <c r="G47" i="20" s="1"/>
  <c r="D46" i="20"/>
  <c r="D47" i="20" s="1"/>
  <c r="M46" i="20"/>
  <c r="M47" i="20" s="1"/>
  <c r="E46" i="20"/>
  <c r="E47" i="20" s="1"/>
  <c r="N46" i="20"/>
  <c r="N47" i="20" s="1"/>
  <c r="C46" i="20"/>
  <c r="C47" i="20" s="1"/>
  <c r="F46" i="20"/>
  <c r="O46" i="20"/>
  <c r="O47" i="20" s="1"/>
  <c r="J43" i="20"/>
  <c r="K43" i="20" s="1"/>
  <c r="F47" i="20" l="1"/>
  <c r="J47" i="20" s="1"/>
  <c r="K47" i="20" s="1"/>
  <c r="J46" i="20"/>
  <c r="K46" i="20" s="1"/>
  <c r="N46" i="19" l="1"/>
  <c r="N47" i="19" s="1"/>
  <c r="E46" i="19"/>
  <c r="E47" i="19" s="1"/>
  <c r="C46" i="19"/>
  <c r="C47" i="19" s="1"/>
  <c r="I45" i="19"/>
  <c r="J44" i="19"/>
  <c r="K44" i="19" s="1"/>
  <c r="H44" i="19"/>
  <c r="O43" i="19"/>
  <c r="O45" i="19" s="1"/>
  <c r="N43" i="19"/>
  <c r="N45" i="19" s="1"/>
  <c r="M43" i="19"/>
  <c r="M45" i="19" s="1"/>
  <c r="I43" i="19"/>
  <c r="I46" i="19" s="1"/>
  <c r="I47" i="19" s="1"/>
  <c r="H43" i="19"/>
  <c r="H46" i="19" s="1"/>
  <c r="H47" i="19" s="1"/>
  <c r="F43" i="19"/>
  <c r="F45" i="19" s="1"/>
  <c r="E43" i="19"/>
  <c r="E45" i="19" s="1"/>
  <c r="D43" i="19"/>
  <c r="D45" i="19" s="1"/>
  <c r="C43" i="19"/>
  <c r="C45" i="19" s="1"/>
  <c r="G42" i="19"/>
  <c r="J42" i="19" s="1"/>
  <c r="K42" i="19" s="1"/>
  <c r="J41" i="19"/>
  <c r="K41" i="19" s="1"/>
  <c r="G41" i="19"/>
  <c r="G40" i="19"/>
  <c r="J40" i="19" s="1"/>
  <c r="K40" i="19" s="1"/>
  <c r="J39" i="19"/>
  <c r="K39" i="19" s="1"/>
  <c r="G39" i="19"/>
  <c r="G43" i="19" s="1"/>
  <c r="K38" i="19"/>
  <c r="J38" i="19"/>
  <c r="G38" i="19"/>
  <c r="O37" i="19"/>
  <c r="N37" i="19"/>
  <c r="M37" i="19"/>
  <c r="M46" i="19" s="1"/>
  <c r="M47" i="19" s="1"/>
  <c r="I37" i="19"/>
  <c r="H37" i="19"/>
  <c r="F37" i="19"/>
  <c r="E37" i="19"/>
  <c r="D37" i="19"/>
  <c r="D46" i="19" s="1"/>
  <c r="D47" i="19" s="1"/>
  <c r="C37" i="19"/>
  <c r="J36" i="19"/>
  <c r="K36" i="19" s="1"/>
  <c r="G36" i="19"/>
  <c r="G35" i="19"/>
  <c r="J35" i="19" s="1"/>
  <c r="K35" i="19" s="1"/>
  <c r="J34" i="19"/>
  <c r="K34" i="19" s="1"/>
  <c r="G34" i="19"/>
  <c r="K33" i="19"/>
  <c r="J33" i="19"/>
  <c r="G33" i="19"/>
  <c r="G32" i="19"/>
  <c r="J32" i="19" s="1"/>
  <c r="K32" i="19" s="1"/>
  <c r="G31" i="19"/>
  <c r="J31" i="19" s="1"/>
  <c r="K31" i="19" s="1"/>
  <c r="G30" i="19"/>
  <c r="J30" i="19" s="1"/>
  <c r="K30" i="19" s="1"/>
  <c r="G29" i="19"/>
  <c r="J29" i="19" s="1"/>
  <c r="K29" i="19" s="1"/>
  <c r="J28" i="19"/>
  <c r="K28" i="19" s="1"/>
  <c r="G28" i="19"/>
  <c r="J27" i="19"/>
  <c r="K27" i="19" s="1"/>
  <c r="G27" i="19"/>
  <c r="G37" i="19" s="1"/>
  <c r="J37" i="19" s="1"/>
  <c r="K37" i="19" s="1"/>
  <c r="G26" i="19"/>
  <c r="J26" i="19" s="1"/>
  <c r="K26" i="19" s="1"/>
  <c r="K25" i="19"/>
  <c r="J25" i="19"/>
  <c r="G25" i="19"/>
  <c r="G24" i="19"/>
  <c r="J24" i="19" s="1"/>
  <c r="K24" i="19" s="1"/>
  <c r="G23" i="19"/>
  <c r="G22" i="19"/>
  <c r="G21" i="19"/>
  <c r="G20" i="19"/>
  <c r="G19" i="19"/>
  <c r="O18" i="19"/>
  <c r="N18" i="19"/>
  <c r="M18" i="19"/>
  <c r="I18" i="19"/>
  <c r="H18" i="19"/>
  <c r="G18" i="19"/>
  <c r="F18" i="19"/>
  <c r="G17" i="19"/>
  <c r="G16" i="19"/>
  <c r="G15" i="19"/>
  <c r="G14" i="19"/>
  <c r="G13" i="19"/>
  <c r="G12" i="19"/>
  <c r="G11" i="19"/>
  <c r="G45" i="19" l="1"/>
  <c r="J45" i="19" s="1"/>
  <c r="K45" i="19" s="1"/>
  <c r="G46" i="19"/>
  <c r="G47" i="19" s="1"/>
  <c r="H45" i="19"/>
  <c r="F46" i="19"/>
  <c r="O46" i="19"/>
  <c r="O47" i="19" s="1"/>
  <c r="J43" i="19"/>
  <c r="K43" i="19" s="1"/>
  <c r="F47" i="19" l="1"/>
  <c r="J47" i="19" s="1"/>
  <c r="K47" i="19" s="1"/>
  <c r="J46" i="19"/>
  <c r="K46" i="19" s="1"/>
  <c r="J45" i="18" l="1"/>
  <c r="I45" i="18"/>
  <c r="P43" i="18"/>
  <c r="P45" i="18" s="1"/>
  <c r="O43" i="18"/>
  <c r="O45" i="18" s="1"/>
  <c r="N43" i="18"/>
  <c r="N45" i="18" s="1"/>
  <c r="J43" i="18"/>
  <c r="J46" i="18" s="1"/>
  <c r="J47" i="18" s="1"/>
  <c r="I43" i="18"/>
  <c r="I46" i="18" s="1"/>
  <c r="I47" i="18" s="1"/>
  <c r="G43" i="18"/>
  <c r="G45" i="18" s="1"/>
  <c r="F43" i="18"/>
  <c r="F45" i="18" s="1"/>
  <c r="E43" i="18"/>
  <c r="E45" i="18" s="1"/>
  <c r="D43" i="18"/>
  <c r="D45" i="18" s="1"/>
  <c r="H42" i="18"/>
  <c r="K42" i="18" s="1"/>
  <c r="L42" i="18" s="1"/>
  <c r="H41" i="18"/>
  <c r="K41" i="18" s="1"/>
  <c r="L41" i="18" s="1"/>
  <c r="K40" i="18"/>
  <c r="L40" i="18" s="1"/>
  <c r="H40" i="18"/>
  <c r="K39" i="18"/>
  <c r="L39" i="18" s="1"/>
  <c r="H39" i="18"/>
  <c r="K38" i="18"/>
  <c r="L38" i="18" s="1"/>
  <c r="H38" i="18"/>
  <c r="H43" i="18" s="1"/>
  <c r="P37" i="18"/>
  <c r="O37" i="18"/>
  <c r="N37" i="18"/>
  <c r="J37" i="18"/>
  <c r="I37" i="18"/>
  <c r="G37" i="18"/>
  <c r="F37" i="18"/>
  <c r="E37" i="18"/>
  <c r="D37" i="18"/>
  <c r="H36" i="18"/>
  <c r="K36" i="18" s="1"/>
  <c r="L36" i="18" s="1"/>
  <c r="K35" i="18"/>
  <c r="L35" i="18" s="1"/>
  <c r="H35" i="18"/>
  <c r="K34" i="18"/>
  <c r="L34" i="18" s="1"/>
  <c r="H34" i="18"/>
  <c r="K33" i="18"/>
  <c r="L33" i="18" s="1"/>
  <c r="H33" i="18"/>
  <c r="L32" i="18"/>
  <c r="K32" i="18"/>
  <c r="H32" i="18"/>
  <c r="H31" i="18"/>
  <c r="K31" i="18" s="1"/>
  <c r="L31" i="18" s="1"/>
  <c r="H30" i="18"/>
  <c r="K30" i="18" s="1"/>
  <c r="L30" i="18" s="1"/>
  <c r="H29" i="18"/>
  <c r="K29" i="18" s="1"/>
  <c r="L29" i="18" s="1"/>
  <c r="H28" i="18"/>
  <c r="K28" i="18" s="1"/>
  <c r="L28" i="18" s="1"/>
  <c r="K27" i="18"/>
  <c r="L27" i="18" s="1"/>
  <c r="H27" i="18"/>
  <c r="K26" i="18"/>
  <c r="L26" i="18" s="1"/>
  <c r="H26" i="18"/>
  <c r="H25" i="18"/>
  <c r="K25" i="18" s="1"/>
  <c r="L25" i="18" s="1"/>
  <c r="L24" i="18"/>
  <c r="K24" i="18"/>
  <c r="H24" i="18"/>
  <c r="H23" i="18"/>
  <c r="H22" i="18"/>
  <c r="H21" i="18"/>
  <c r="H20" i="18"/>
  <c r="H19" i="18"/>
  <c r="P18" i="18"/>
  <c r="O18" i="18"/>
  <c r="N18" i="18"/>
  <c r="J18" i="18"/>
  <c r="I18" i="18"/>
  <c r="G18" i="18"/>
  <c r="D18" i="18"/>
  <c r="H17" i="18"/>
  <c r="H16" i="18"/>
  <c r="H15" i="18"/>
  <c r="H14" i="18"/>
  <c r="H13" i="18"/>
  <c r="H18" i="18" s="1"/>
  <c r="H12" i="18"/>
  <c r="H11" i="18"/>
  <c r="H45" i="18" l="1"/>
  <c r="K45" i="18" s="1"/>
  <c r="L45" i="18" s="1"/>
  <c r="H37" i="18"/>
  <c r="H46" i="18" s="1"/>
  <c r="H47" i="18" s="1"/>
  <c r="E46" i="18"/>
  <c r="E47" i="18" s="1"/>
  <c r="N46" i="18"/>
  <c r="N47" i="18" s="1"/>
  <c r="F46" i="18"/>
  <c r="F47" i="18" s="1"/>
  <c r="O46" i="18"/>
  <c r="O47" i="18" s="1"/>
  <c r="G46" i="18"/>
  <c r="P46" i="18"/>
  <c r="P47" i="18" s="1"/>
  <c r="D46" i="18"/>
  <c r="D47" i="18" s="1"/>
  <c r="K43" i="18"/>
  <c r="L43" i="18" s="1"/>
  <c r="G47" i="18" l="1"/>
  <c r="K47" i="18" s="1"/>
  <c r="L47" i="18" s="1"/>
  <c r="K46" i="18"/>
  <c r="L46" i="18" s="1"/>
  <c r="K37" i="18"/>
  <c r="L37" i="18" s="1"/>
  <c r="Q46" i="17" l="1"/>
  <c r="Q47" i="17" s="1"/>
  <c r="H46" i="17"/>
  <c r="H47" i="17" s="1"/>
  <c r="Q45" i="17"/>
  <c r="H45" i="17"/>
  <c r="F45" i="17"/>
  <c r="K44" i="17"/>
  <c r="M44" i="17" s="1"/>
  <c r="N44" i="17" s="1"/>
  <c r="R43" i="17"/>
  <c r="R45" i="17" s="1"/>
  <c r="Q43" i="17"/>
  <c r="P43" i="17"/>
  <c r="P46" i="17" s="1"/>
  <c r="P47" i="17" s="1"/>
  <c r="L43" i="17"/>
  <c r="L45" i="17" s="1"/>
  <c r="K43" i="17"/>
  <c r="K45" i="17" s="1"/>
  <c r="I43" i="17"/>
  <c r="H43" i="17"/>
  <c r="G43" i="17"/>
  <c r="G46" i="17" s="1"/>
  <c r="G47" i="17" s="1"/>
  <c r="F43" i="17"/>
  <c r="F46" i="17" s="1"/>
  <c r="F47" i="17" s="1"/>
  <c r="D43" i="17"/>
  <c r="D45" i="17" s="1"/>
  <c r="C43" i="17"/>
  <c r="C45" i="17" s="1"/>
  <c r="J42" i="17"/>
  <c r="M42" i="17" s="1"/>
  <c r="N42" i="17" s="1"/>
  <c r="M41" i="17"/>
  <c r="N41" i="17" s="1"/>
  <c r="J41" i="17"/>
  <c r="M40" i="17"/>
  <c r="N40" i="17" s="1"/>
  <c r="J40" i="17"/>
  <c r="M39" i="17"/>
  <c r="N39" i="17" s="1"/>
  <c r="J39" i="17"/>
  <c r="J43" i="17" s="1"/>
  <c r="N38" i="17"/>
  <c r="M38" i="17"/>
  <c r="J38" i="17"/>
  <c r="R37" i="17"/>
  <c r="Q37" i="17"/>
  <c r="P37" i="17"/>
  <c r="L37" i="17"/>
  <c r="K37" i="17"/>
  <c r="I37" i="17"/>
  <c r="M37" i="17" s="1"/>
  <c r="N37" i="17" s="1"/>
  <c r="H37" i="17"/>
  <c r="G37" i="17"/>
  <c r="F37" i="17"/>
  <c r="D37" i="17"/>
  <c r="C37" i="17"/>
  <c r="J36" i="17"/>
  <c r="M36" i="17" s="1"/>
  <c r="N36" i="17" s="1"/>
  <c r="J35" i="17"/>
  <c r="M35" i="17" s="1"/>
  <c r="N35" i="17" s="1"/>
  <c r="M34" i="17"/>
  <c r="N34" i="17" s="1"/>
  <c r="J34" i="17"/>
  <c r="M33" i="17"/>
  <c r="N33" i="17" s="1"/>
  <c r="J33" i="17"/>
  <c r="M32" i="17"/>
  <c r="N32" i="17" s="1"/>
  <c r="J32" i="17"/>
  <c r="J31" i="17"/>
  <c r="M31" i="17" s="1"/>
  <c r="N31" i="17" s="1"/>
  <c r="J30" i="17"/>
  <c r="M30" i="17" s="1"/>
  <c r="N30" i="17" s="1"/>
  <c r="J29" i="17"/>
  <c r="M29" i="17" s="1"/>
  <c r="N29" i="17" s="1"/>
  <c r="J28" i="17"/>
  <c r="M28" i="17" s="1"/>
  <c r="N28" i="17" s="1"/>
  <c r="J27" i="17"/>
  <c r="J37" i="17" s="1"/>
  <c r="M26" i="17"/>
  <c r="N26" i="17" s="1"/>
  <c r="J26" i="17"/>
  <c r="J25" i="17"/>
  <c r="M25" i="17" s="1"/>
  <c r="N25" i="17" s="1"/>
  <c r="M24" i="17"/>
  <c r="N24" i="17" s="1"/>
  <c r="J24" i="17"/>
  <c r="J23" i="17"/>
  <c r="J22" i="17"/>
  <c r="J21" i="17"/>
  <c r="J20" i="17"/>
  <c r="J19" i="17"/>
  <c r="R18" i="17"/>
  <c r="Q18" i="17"/>
  <c r="P18" i="17"/>
  <c r="L18" i="17"/>
  <c r="K18" i="17"/>
  <c r="I18" i="17"/>
  <c r="F18" i="17"/>
  <c r="J17" i="17"/>
  <c r="J16" i="17"/>
  <c r="J15" i="17"/>
  <c r="J14" i="17"/>
  <c r="J13" i="17"/>
  <c r="J18" i="17" s="1"/>
  <c r="J12" i="17"/>
  <c r="J11" i="17"/>
  <c r="J46" i="17" l="1"/>
  <c r="J47" i="17" s="1"/>
  <c r="J45" i="17"/>
  <c r="M43" i="17"/>
  <c r="N43" i="17" s="1"/>
  <c r="G45" i="17"/>
  <c r="P45" i="17"/>
  <c r="I46" i="17"/>
  <c r="R46" i="17"/>
  <c r="R47" i="17" s="1"/>
  <c r="M27" i="17"/>
  <c r="N27" i="17" s="1"/>
  <c r="I45" i="17"/>
  <c r="M45" i="17" s="1"/>
  <c r="N45" i="17" s="1"/>
  <c r="K46" i="17"/>
  <c r="K47" i="17" s="1"/>
  <c r="C46" i="17"/>
  <c r="C47" i="17" s="1"/>
  <c r="L46" i="17"/>
  <c r="L47" i="17" s="1"/>
  <c r="D46" i="17"/>
  <c r="D47" i="17" s="1"/>
  <c r="I47" i="17" l="1"/>
  <c r="M47" i="17" s="1"/>
  <c r="N47" i="17" s="1"/>
  <c r="M46" i="17"/>
  <c r="N46" i="17" s="1"/>
  <c r="C46" i="16" l="1"/>
  <c r="C47" i="16" s="1"/>
  <c r="H44" i="16"/>
  <c r="J44" i="16" s="1"/>
  <c r="K44" i="16" s="1"/>
  <c r="O43" i="16"/>
  <c r="O45" i="16" s="1"/>
  <c r="N43" i="16"/>
  <c r="N45" i="16" s="1"/>
  <c r="M43" i="16"/>
  <c r="M45" i="16" s="1"/>
  <c r="I43" i="16"/>
  <c r="I46" i="16" s="1"/>
  <c r="I47" i="16" s="1"/>
  <c r="H43" i="16"/>
  <c r="H46" i="16" s="1"/>
  <c r="H47" i="16" s="1"/>
  <c r="F43" i="16"/>
  <c r="F45" i="16" s="1"/>
  <c r="E43" i="16"/>
  <c r="E45" i="16" s="1"/>
  <c r="D43" i="16"/>
  <c r="D45" i="16" s="1"/>
  <c r="C43" i="16"/>
  <c r="C45" i="16" s="1"/>
  <c r="G42" i="16"/>
  <c r="J42" i="16" s="1"/>
  <c r="K42" i="16" s="1"/>
  <c r="J41" i="16"/>
  <c r="K41" i="16" s="1"/>
  <c r="G41" i="16"/>
  <c r="G40" i="16"/>
  <c r="J40" i="16" s="1"/>
  <c r="K40" i="16" s="1"/>
  <c r="G39" i="16"/>
  <c r="J39" i="16" s="1"/>
  <c r="K39" i="16" s="1"/>
  <c r="K38" i="16"/>
  <c r="J38" i="16"/>
  <c r="G38" i="16"/>
  <c r="O37" i="16"/>
  <c r="N37" i="16"/>
  <c r="N46" i="16" s="1"/>
  <c r="N47" i="16" s="1"/>
  <c r="M37" i="16"/>
  <c r="M46" i="16" s="1"/>
  <c r="M47" i="16" s="1"/>
  <c r="I37" i="16"/>
  <c r="H37" i="16"/>
  <c r="F37" i="16"/>
  <c r="E37" i="16"/>
  <c r="E46" i="16" s="1"/>
  <c r="E47" i="16" s="1"/>
  <c r="D37" i="16"/>
  <c r="D46" i="16" s="1"/>
  <c r="D47" i="16" s="1"/>
  <c r="C37" i="16"/>
  <c r="J36" i="16"/>
  <c r="K36" i="16" s="1"/>
  <c r="G36" i="16"/>
  <c r="G35" i="16"/>
  <c r="J35" i="16" s="1"/>
  <c r="K35" i="16" s="1"/>
  <c r="G34" i="16"/>
  <c r="J34" i="16" s="1"/>
  <c r="K34" i="16" s="1"/>
  <c r="K33" i="16"/>
  <c r="J33" i="16"/>
  <c r="G33" i="16"/>
  <c r="G32" i="16"/>
  <c r="J32" i="16" s="1"/>
  <c r="K32" i="16" s="1"/>
  <c r="G31" i="16"/>
  <c r="J31" i="16" s="1"/>
  <c r="K31" i="16" s="1"/>
  <c r="G30" i="16"/>
  <c r="J30" i="16" s="1"/>
  <c r="K30" i="16" s="1"/>
  <c r="G29" i="16"/>
  <c r="J29" i="16" s="1"/>
  <c r="K29" i="16" s="1"/>
  <c r="J28" i="16"/>
  <c r="K28" i="16" s="1"/>
  <c r="G28" i="16"/>
  <c r="G27" i="16"/>
  <c r="G37" i="16" s="1"/>
  <c r="J37" i="16" s="1"/>
  <c r="K37" i="16" s="1"/>
  <c r="G26" i="16"/>
  <c r="J26" i="16" s="1"/>
  <c r="K26" i="16" s="1"/>
  <c r="K25" i="16"/>
  <c r="J25" i="16"/>
  <c r="G25" i="16"/>
  <c r="G24" i="16"/>
  <c r="J24" i="16" s="1"/>
  <c r="K24" i="16" s="1"/>
  <c r="G23" i="16"/>
  <c r="G22" i="16"/>
  <c r="G21" i="16"/>
  <c r="G20" i="16"/>
  <c r="G19" i="16"/>
  <c r="O18" i="16"/>
  <c r="N18" i="16"/>
  <c r="M18" i="16"/>
  <c r="I18" i="16"/>
  <c r="H18" i="16"/>
  <c r="G18" i="16"/>
  <c r="F18" i="16"/>
  <c r="G17" i="16"/>
  <c r="G16" i="16"/>
  <c r="G15" i="16"/>
  <c r="G14" i="16"/>
  <c r="G13" i="16"/>
  <c r="G12" i="16"/>
  <c r="G11" i="16"/>
  <c r="G43" i="16" l="1"/>
  <c r="H45" i="16"/>
  <c r="I45" i="16"/>
  <c r="F46" i="16"/>
  <c r="O46" i="16"/>
  <c r="O47" i="16" s="1"/>
  <c r="J27" i="16"/>
  <c r="K27" i="16" s="1"/>
  <c r="G46" i="16" l="1"/>
  <c r="G47" i="16" s="1"/>
  <c r="G45" i="16"/>
  <c r="J45" i="16" s="1"/>
  <c r="K45" i="16" s="1"/>
  <c r="F47" i="16"/>
  <c r="J47" i="16" s="1"/>
  <c r="K47" i="16" s="1"/>
  <c r="J43" i="16"/>
  <c r="K43" i="16" s="1"/>
  <c r="J46" i="16" l="1"/>
  <c r="K46" i="16" s="1"/>
  <c r="P43" i="15" l="1"/>
  <c r="P45" i="15" s="1"/>
  <c r="O43" i="15"/>
  <c r="O45" i="15" s="1"/>
  <c r="N43" i="15"/>
  <c r="N45" i="15" s="1"/>
  <c r="J43" i="15"/>
  <c r="J46" i="15" s="1"/>
  <c r="J47" i="15" s="1"/>
  <c r="I43" i="15"/>
  <c r="I46" i="15" s="1"/>
  <c r="I47" i="15" s="1"/>
  <c r="G43" i="15"/>
  <c r="G45" i="15" s="1"/>
  <c r="F43" i="15"/>
  <c r="F45" i="15" s="1"/>
  <c r="E43" i="15"/>
  <c r="E45" i="15" s="1"/>
  <c r="D43" i="15"/>
  <c r="D45" i="15" s="1"/>
  <c r="H42" i="15"/>
  <c r="K42" i="15" s="1"/>
  <c r="L42" i="15" s="1"/>
  <c r="K41" i="15"/>
  <c r="L41" i="15" s="1"/>
  <c r="H41" i="15"/>
  <c r="K40" i="15"/>
  <c r="L40" i="15" s="1"/>
  <c r="H40" i="15"/>
  <c r="K39" i="15"/>
  <c r="L39" i="15" s="1"/>
  <c r="H39" i="15"/>
  <c r="L38" i="15"/>
  <c r="K38" i="15"/>
  <c r="H38" i="15"/>
  <c r="H43" i="15" s="1"/>
  <c r="P37" i="15"/>
  <c r="O37" i="15"/>
  <c r="N37" i="15"/>
  <c r="J37" i="15"/>
  <c r="I37" i="15"/>
  <c r="G37" i="15"/>
  <c r="F37" i="15"/>
  <c r="E37" i="15"/>
  <c r="D37" i="15"/>
  <c r="K36" i="15"/>
  <c r="L36" i="15" s="1"/>
  <c r="H36" i="15"/>
  <c r="K35" i="15"/>
  <c r="L35" i="15" s="1"/>
  <c r="H35" i="15"/>
  <c r="K34" i="15"/>
  <c r="L34" i="15" s="1"/>
  <c r="H34" i="15"/>
  <c r="L33" i="15"/>
  <c r="K33" i="15"/>
  <c r="H33" i="15"/>
  <c r="L32" i="15"/>
  <c r="K32" i="15"/>
  <c r="H32" i="15"/>
  <c r="H31" i="15"/>
  <c r="K31" i="15" s="1"/>
  <c r="L31" i="15" s="1"/>
  <c r="H30" i="15"/>
  <c r="K30" i="15" s="1"/>
  <c r="L30" i="15" s="1"/>
  <c r="H29" i="15"/>
  <c r="K29" i="15" s="1"/>
  <c r="L29" i="15" s="1"/>
  <c r="K28" i="15"/>
  <c r="L28" i="15" s="1"/>
  <c r="H28" i="15"/>
  <c r="K27" i="15"/>
  <c r="L27" i="15" s="1"/>
  <c r="H27" i="15"/>
  <c r="H37" i="15" s="1"/>
  <c r="K26" i="15"/>
  <c r="L26" i="15" s="1"/>
  <c r="H26" i="15"/>
  <c r="L25" i="15"/>
  <c r="K25" i="15"/>
  <c r="H25" i="15"/>
  <c r="H24" i="15"/>
  <c r="K24" i="15" s="1"/>
  <c r="L24" i="15" s="1"/>
  <c r="H23" i="15"/>
  <c r="H22" i="15"/>
  <c r="H21" i="15"/>
  <c r="H20" i="15"/>
  <c r="H19" i="15"/>
  <c r="P18" i="15"/>
  <c r="O18" i="15"/>
  <c r="N18" i="15"/>
  <c r="J18" i="15"/>
  <c r="I18" i="15"/>
  <c r="G18" i="15"/>
  <c r="D18" i="15"/>
  <c r="H17" i="15"/>
  <c r="H18" i="15" s="1"/>
  <c r="H16" i="15"/>
  <c r="H15" i="15"/>
  <c r="H14" i="15"/>
  <c r="H13" i="15"/>
  <c r="H12" i="15"/>
  <c r="H11" i="15"/>
  <c r="H45" i="15" l="1"/>
  <c r="K45" i="15" s="1"/>
  <c r="L45" i="15" s="1"/>
  <c r="H46" i="15"/>
  <c r="H47" i="15" s="1"/>
  <c r="K37" i="15"/>
  <c r="L37" i="15" s="1"/>
  <c r="I45" i="15"/>
  <c r="E46" i="15"/>
  <c r="E47" i="15" s="1"/>
  <c r="N46" i="15"/>
  <c r="N47" i="15" s="1"/>
  <c r="D46" i="15"/>
  <c r="D47" i="15" s="1"/>
  <c r="J45" i="15"/>
  <c r="F46" i="15"/>
  <c r="F47" i="15" s="1"/>
  <c r="O46" i="15"/>
  <c r="O47" i="15" s="1"/>
  <c r="G46" i="15"/>
  <c r="P46" i="15"/>
  <c r="P47" i="15" s="1"/>
  <c r="K43" i="15"/>
  <c r="L43" i="15" s="1"/>
  <c r="G47" i="15" l="1"/>
  <c r="K47" i="15" s="1"/>
  <c r="L47" i="15" s="1"/>
  <c r="K46" i="15"/>
  <c r="L46" i="15" s="1"/>
  <c r="H11" i="14" l="1"/>
  <c r="H12" i="14"/>
  <c r="H13" i="14"/>
  <c r="H18" i="14" s="1"/>
  <c r="H14" i="14"/>
  <c r="H15" i="14"/>
  <c r="H16" i="14"/>
  <c r="H17" i="14"/>
  <c r="D18" i="14"/>
  <c r="G18" i="14"/>
  <c r="I18" i="14"/>
  <c r="J18" i="14"/>
  <c r="N18" i="14"/>
  <c r="O18" i="14"/>
  <c r="P18" i="14"/>
  <c r="H19" i="14"/>
  <c r="H20" i="14"/>
  <c r="H21" i="14"/>
  <c r="H22" i="14"/>
  <c r="H23" i="14"/>
  <c r="H24" i="14"/>
  <c r="K24" i="14"/>
  <c r="L24" i="14" s="1"/>
  <c r="H25" i="14"/>
  <c r="K25" i="14" s="1"/>
  <c r="L25" i="14" s="1"/>
  <c r="H26" i="14"/>
  <c r="K26" i="14"/>
  <c r="L26" i="14"/>
  <c r="H27" i="14"/>
  <c r="K27" i="14" s="1"/>
  <c r="L27" i="14" s="1"/>
  <c r="H28" i="14"/>
  <c r="K28" i="14" s="1"/>
  <c r="L28" i="14" s="1"/>
  <c r="H29" i="14"/>
  <c r="K29" i="14"/>
  <c r="L29" i="14"/>
  <c r="H30" i="14"/>
  <c r="K30" i="14"/>
  <c r="L30" i="14" s="1"/>
  <c r="H31" i="14"/>
  <c r="K31" i="14"/>
  <c r="L31" i="14" s="1"/>
  <c r="H32" i="14"/>
  <c r="K32" i="14"/>
  <c r="L32" i="14" s="1"/>
  <c r="H33" i="14"/>
  <c r="K33" i="14" s="1"/>
  <c r="L33" i="14" s="1"/>
  <c r="H34" i="14"/>
  <c r="K34" i="14" s="1"/>
  <c r="L34" i="14" s="1"/>
  <c r="H35" i="14"/>
  <c r="K35" i="14" s="1"/>
  <c r="L35" i="14" s="1"/>
  <c r="H36" i="14"/>
  <c r="K36" i="14" s="1"/>
  <c r="L36" i="14" s="1"/>
  <c r="D37" i="14"/>
  <c r="E37" i="14"/>
  <c r="F37" i="14"/>
  <c r="F46" i="14" s="1"/>
  <c r="F47" i="14" s="1"/>
  <c r="G37" i="14"/>
  <c r="G46" i="14" s="1"/>
  <c r="H37" i="14"/>
  <c r="I37" i="14"/>
  <c r="J37" i="14"/>
  <c r="N37" i="14"/>
  <c r="O37" i="14"/>
  <c r="O46" i="14" s="1"/>
  <c r="O47" i="14" s="1"/>
  <c r="P37" i="14"/>
  <c r="P46" i="14" s="1"/>
  <c r="P47" i="14" s="1"/>
  <c r="H38" i="14"/>
  <c r="K38" i="14" s="1"/>
  <c r="L38" i="14" s="1"/>
  <c r="H39" i="14"/>
  <c r="K39" i="14" s="1"/>
  <c r="L39" i="14" s="1"/>
  <c r="H40" i="14"/>
  <c r="K40" i="14" s="1"/>
  <c r="L40" i="14" s="1"/>
  <c r="H41" i="14"/>
  <c r="K41" i="14" s="1"/>
  <c r="L41" i="14" s="1"/>
  <c r="H42" i="14"/>
  <c r="K42" i="14"/>
  <c r="L42" i="14"/>
  <c r="D43" i="14"/>
  <c r="D45" i="14" s="1"/>
  <c r="E43" i="14"/>
  <c r="E45" i="14" s="1"/>
  <c r="F43" i="14"/>
  <c r="G43" i="14"/>
  <c r="I43" i="14"/>
  <c r="J43" i="14"/>
  <c r="J45" i="14" s="1"/>
  <c r="N43" i="14"/>
  <c r="N46" i="14" s="1"/>
  <c r="N47" i="14" s="1"/>
  <c r="O43" i="14"/>
  <c r="P43" i="14"/>
  <c r="F45" i="14"/>
  <c r="G45" i="14"/>
  <c r="I45" i="14"/>
  <c r="O45" i="14"/>
  <c r="P45" i="14"/>
  <c r="D46" i="14"/>
  <c r="D47" i="14" s="1"/>
  <c r="I46" i="14"/>
  <c r="J46" i="14"/>
  <c r="J47" i="14" s="1"/>
  <c r="I47" i="14"/>
  <c r="G47" i="14" l="1"/>
  <c r="E46" i="14"/>
  <c r="E47" i="14" s="1"/>
  <c r="N45" i="14"/>
  <c r="H43" i="14"/>
  <c r="K37" i="14"/>
  <c r="L37" i="14" s="1"/>
  <c r="N45" i="13"/>
  <c r="H45" i="13"/>
  <c r="E45" i="13"/>
  <c r="O43" i="13"/>
  <c r="O45" i="13" s="1"/>
  <c r="N43" i="13"/>
  <c r="N46" i="13" s="1"/>
  <c r="N47" i="13" s="1"/>
  <c r="M43" i="13"/>
  <c r="M45" i="13" s="1"/>
  <c r="I43" i="13"/>
  <c r="I46" i="13" s="1"/>
  <c r="I47" i="13" s="1"/>
  <c r="H43" i="13"/>
  <c r="H46" i="13" s="1"/>
  <c r="H47" i="13" s="1"/>
  <c r="F43" i="13"/>
  <c r="F45" i="13" s="1"/>
  <c r="E43" i="13"/>
  <c r="E46" i="13" s="1"/>
  <c r="E47" i="13" s="1"/>
  <c r="D43" i="13"/>
  <c r="D45" i="13" s="1"/>
  <c r="C43" i="13"/>
  <c r="C45" i="13" s="1"/>
  <c r="J42" i="13"/>
  <c r="K42" i="13" s="1"/>
  <c r="G42" i="13"/>
  <c r="K41" i="13"/>
  <c r="J41" i="13"/>
  <c r="G41" i="13"/>
  <c r="J40" i="13"/>
  <c r="K40" i="13" s="1"/>
  <c r="G40" i="13"/>
  <c r="G39" i="13"/>
  <c r="J39" i="13" s="1"/>
  <c r="K39" i="13" s="1"/>
  <c r="G38" i="13"/>
  <c r="J38" i="13" s="1"/>
  <c r="K38" i="13" s="1"/>
  <c r="O37" i="13"/>
  <c r="N37" i="13"/>
  <c r="M37" i="13"/>
  <c r="I37" i="13"/>
  <c r="H37" i="13"/>
  <c r="F37" i="13"/>
  <c r="E37" i="13"/>
  <c r="D37" i="13"/>
  <c r="C37" i="13"/>
  <c r="K36" i="13"/>
  <c r="J36" i="13"/>
  <c r="G36" i="13"/>
  <c r="J35" i="13"/>
  <c r="K35" i="13" s="1"/>
  <c r="G35" i="13"/>
  <c r="G34" i="13"/>
  <c r="J34" i="13" s="1"/>
  <c r="K34" i="13" s="1"/>
  <c r="G33" i="13"/>
  <c r="J33" i="13" s="1"/>
  <c r="K33" i="13" s="1"/>
  <c r="G32" i="13"/>
  <c r="J32" i="13" s="1"/>
  <c r="K32" i="13" s="1"/>
  <c r="J31" i="13"/>
  <c r="K31" i="13" s="1"/>
  <c r="G31" i="13"/>
  <c r="G30" i="13"/>
  <c r="J30" i="13" s="1"/>
  <c r="K30" i="13" s="1"/>
  <c r="J29" i="13"/>
  <c r="K29" i="13" s="1"/>
  <c r="G29" i="13"/>
  <c r="K28" i="13"/>
  <c r="J28" i="13"/>
  <c r="G28" i="13"/>
  <c r="G37" i="13" s="1"/>
  <c r="J27" i="13"/>
  <c r="K27" i="13" s="1"/>
  <c r="G27" i="13"/>
  <c r="G26" i="13"/>
  <c r="J26" i="13" s="1"/>
  <c r="K26" i="13" s="1"/>
  <c r="G25" i="13"/>
  <c r="J25" i="13" s="1"/>
  <c r="K25" i="13" s="1"/>
  <c r="G24" i="13"/>
  <c r="J24" i="13" s="1"/>
  <c r="K24" i="13" s="1"/>
  <c r="G23" i="13"/>
  <c r="G22" i="13"/>
  <c r="G21" i="13"/>
  <c r="G20" i="13"/>
  <c r="G19" i="13"/>
  <c r="O18" i="13"/>
  <c r="N18" i="13"/>
  <c r="M18" i="13"/>
  <c r="G18" i="13" s="1"/>
  <c r="F18" i="13"/>
  <c r="C18" i="13"/>
  <c r="G17" i="13"/>
  <c r="G16" i="13"/>
  <c r="G15" i="13"/>
  <c r="G14" i="13"/>
  <c r="G13" i="13"/>
  <c r="G12" i="13"/>
  <c r="G11" i="13"/>
  <c r="K43" i="14" l="1"/>
  <c r="L43" i="14" s="1"/>
  <c r="H46" i="14"/>
  <c r="H45" i="14"/>
  <c r="K45" i="14" s="1"/>
  <c r="L45" i="14" s="1"/>
  <c r="J37" i="13"/>
  <c r="K37" i="13" s="1"/>
  <c r="D46" i="13"/>
  <c r="D47" i="13" s="1"/>
  <c r="M46" i="13"/>
  <c r="M47" i="13" s="1"/>
  <c r="C46" i="13"/>
  <c r="C47" i="13" s="1"/>
  <c r="I45" i="13"/>
  <c r="F46" i="13"/>
  <c r="O46" i="13"/>
  <c r="O47" i="13" s="1"/>
  <c r="G43" i="13"/>
  <c r="J43" i="13"/>
  <c r="K43" i="13" s="1"/>
  <c r="H47" i="14" l="1"/>
  <c r="K47" i="14" s="1"/>
  <c r="L47" i="14" s="1"/>
  <c r="K46" i="14"/>
  <c r="L46" i="14" s="1"/>
  <c r="F47" i="13"/>
  <c r="J47" i="13" s="1"/>
  <c r="K47" i="13" s="1"/>
  <c r="J46" i="13"/>
  <c r="K46" i="13" s="1"/>
  <c r="G46" i="13"/>
  <c r="G47" i="13" s="1"/>
  <c r="G45" i="13"/>
  <c r="J45" i="13" s="1"/>
  <c r="K45" i="13" s="1"/>
  <c r="O45" i="12" l="1"/>
  <c r="I45" i="12"/>
  <c r="H45" i="12"/>
  <c r="F45" i="12"/>
  <c r="J44" i="12"/>
  <c r="O43" i="12"/>
  <c r="O46" i="12" s="1"/>
  <c r="O47" i="12" s="1"/>
  <c r="N43" i="12"/>
  <c r="N45" i="12" s="1"/>
  <c r="I43" i="12"/>
  <c r="I46" i="12" s="1"/>
  <c r="I47" i="12" s="1"/>
  <c r="H43" i="12"/>
  <c r="H46" i="12" s="1"/>
  <c r="H47" i="12" s="1"/>
  <c r="F43" i="12"/>
  <c r="F46" i="12" s="1"/>
  <c r="E43" i="12"/>
  <c r="E46" i="12" s="1"/>
  <c r="E47" i="12" s="1"/>
  <c r="D43" i="12"/>
  <c r="D45" i="12" s="1"/>
  <c r="C43" i="12"/>
  <c r="C45" i="12" s="1"/>
  <c r="K42" i="12"/>
  <c r="J42" i="12"/>
  <c r="G42" i="12"/>
  <c r="G41" i="12"/>
  <c r="J41" i="12" s="1"/>
  <c r="K41" i="12" s="1"/>
  <c r="M40" i="12"/>
  <c r="G40" i="12" s="1"/>
  <c r="J40" i="12" s="1"/>
  <c r="K40" i="12" s="1"/>
  <c r="G39" i="12"/>
  <c r="J39" i="12" s="1"/>
  <c r="K39" i="12" s="1"/>
  <c r="M38" i="12"/>
  <c r="M43" i="12" s="1"/>
  <c r="G38" i="12"/>
  <c r="O37" i="12"/>
  <c r="N37" i="12"/>
  <c r="I37" i="12"/>
  <c r="H37" i="12"/>
  <c r="G37" i="12"/>
  <c r="J37" i="12" s="1"/>
  <c r="K37" i="12" s="1"/>
  <c r="F37" i="12"/>
  <c r="E37" i="12"/>
  <c r="D37" i="12"/>
  <c r="C37" i="12"/>
  <c r="G36" i="12"/>
  <c r="J36" i="12" s="1"/>
  <c r="K36" i="12" s="1"/>
  <c r="G35" i="12"/>
  <c r="J35" i="12" s="1"/>
  <c r="K35" i="12" s="1"/>
  <c r="M34" i="12"/>
  <c r="J34" i="12"/>
  <c r="K34" i="12" s="1"/>
  <c r="G34" i="12"/>
  <c r="J33" i="12"/>
  <c r="K33" i="12" s="1"/>
  <c r="G33" i="12"/>
  <c r="G32" i="12"/>
  <c r="J32" i="12" s="1"/>
  <c r="K32" i="12" s="1"/>
  <c r="G31" i="12"/>
  <c r="J31" i="12" s="1"/>
  <c r="K31" i="12" s="1"/>
  <c r="K30" i="12"/>
  <c r="J30" i="12"/>
  <c r="G30" i="12"/>
  <c r="M29" i="12"/>
  <c r="M37" i="12" s="1"/>
  <c r="J29" i="12"/>
  <c r="K29" i="12" s="1"/>
  <c r="G29" i="12"/>
  <c r="J28" i="12"/>
  <c r="K28" i="12" s="1"/>
  <c r="G28" i="12"/>
  <c r="G27" i="12"/>
  <c r="J27" i="12" s="1"/>
  <c r="K27" i="12" s="1"/>
  <c r="G26" i="12"/>
  <c r="J26" i="12" s="1"/>
  <c r="K26" i="12" s="1"/>
  <c r="M25" i="12"/>
  <c r="G25" i="12" s="1"/>
  <c r="J25" i="12" s="1"/>
  <c r="K25" i="12" s="1"/>
  <c r="J24" i="12"/>
  <c r="K24" i="12" s="1"/>
  <c r="G24" i="12"/>
  <c r="M23" i="12"/>
  <c r="G23" i="12"/>
  <c r="G22" i="12"/>
  <c r="G21" i="12"/>
  <c r="G20" i="12"/>
  <c r="G19" i="12"/>
  <c r="O18" i="12"/>
  <c r="N18" i="12"/>
  <c r="M18" i="12"/>
  <c r="I18" i="12"/>
  <c r="H18" i="12"/>
  <c r="F18" i="12"/>
  <c r="G17" i="12"/>
  <c r="G16" i="12"/>
  <c r="M15" i="12"/>
  <c r="G15" i="12"/>
  <c r="G14" i="12"/>
  <c r="G13" i="12"/>
  <c r="G18" i="12" s="1"/>
  <c r="G12" i="12"/>
  <c r="G11" i="12"/>
  <c r="G43" i="12" l="1"/>
  <c r="F47" i="12"/>
  <c r="M45" i="12"/>
  <c r="M46" i="12"/>
  <c r="M47" i="12" s="1"/>
  <c r="J38" i="12"/>
  <c r="K38" i="12" s="1"/>
  <c r="C46" i="12"/>
  <c r="C47" i="12" s="1"/>
  <c r="D46" i="12"/>
  <c r="D47" i="12" s="1"/>
  <c r="N46" i="12"/>
  <c r="N47" i="12" s="1"/>
  <c r="G46" i="12" l="1"/>
  <c r="G45" i="12"/>
  <c r="J45" i="12" s="1"/>
  <c r="K45" i="12" s="1"/>
  <c r="J43" i="12"/>
  <c r="K43" i="12" s="1"/>
  <c r="G47" i="12" l="1"/>
  <c r="J47" i="12" s="1"/>
  <c r="K47" i="12" s="1"/>
  <c r="J46" i="12"/>
  <c r="K46" i="12" s="1"/>
  <c r="C46" i="11" l="1"/>
  <c r="C47" i="11" s="1"/>
  <c r="H44" i="11"/>
  <c r="J44" i="11" s="1"/>
  <c r="K44" i="11" s="1"/>
  <c r="O43" i="11"/>
  <c r="O45" i="11" s="1"/>
  <c r="N43" i="11"/>
  <c r="N45" i="11" s="1"/>
  <c r="M43" i="11"/>
  <c r="M45" i="11" s="1"/>
  <c r="I43" i="11"/>
  <c r="I46" i="11" s="1"/>
  <c r="I47" i="11" s="1"/>
  <c r="H43" i="11"/>
  <c r="H46" i="11" s="1"/>
  <c r="H47" i="11" s="1"/>
  <c r="F43" i="11"/>
  <c r="F45" i="11" s="1"/>
  <c r="E43" i="11"/>
  <c r="E45" i="11" s="1"/>
  <c r="D43" i="11"/>
  <c r="D45" i="11" s="1"/>
  <c r="C43" i="11"/>
  <c r="C45" i="11" s="1"/>
  <c r="J42" i="11"/>
  <c r="K42" i="11" s="1"/>
  <c r="G42" i="11"/>
  <c r="J41" i="11"/>
  <c r="K41" i="11" s="1"/>
  <c r="G41" i="11"/>
  <c r="J40" i="11"/>
  <c r="K40" i="11" s="1"/>
  <c r="G40" i="11"/>
  <c r="G39" i="11"/>
  <c r="J39" i="11" s="1"/>
  <c r="K39" i="11" s="1"/>
  <c r="K38" i="11"/>
  <c r="J38" i="11"/>
  <c r="G38" i="11"/>
  <c r="G43" i="11" s="1"/>
  <c r="O37" i="11"/>
  <c r="N37" i="11"/>
  <c r="M37" i="11"/>
  <c r="I37" i="11"/>
  <c r="H37" i="11"/>
  <c r="F37" i="11"/>
  <c r="J37" i="11" s="1"/>
  <c r="K37" i="11" s="1"/>
  <c r="E37" i="11"/>
  <c r="D37" i="11"/>
  <c r="C37" i="11"/>
  <c r="J36" i="11"/>
  <c r="K36" i="11" s="1"/>
  <c r="G36" i="11"/>
  <c r="G35" i="11"/>
  <c r="J35" i="11" s="1"/>
  <c r="K35" i="11" s="1"/>
  <c r="J34" i="11"/>
  <c r="K34" i="11" s="1"/>
  <c r="G34" i="11"/>
  <c r="K33" i="11"/>
  <c r="J33" i="11"/>
  <c r="G33" i="11"/>
  <c r="G32" i="11"/>
  <c r="J32" i="11" s="1"/>
  <c r="K32" i="11" s="1"/>
  <c r="G31" i="11"/>
  <c r="J31" i="11" s="1"/>
  <c r="K31" i="11" s="1"/>
  <c r="G30" i="11"/>
  <c r="J30" i="11" s="1"/>
  <c r="K30" i="11" s="1"/>
  <c r="J29" i="11"/>
  <c r="K29" i="11" s="1"/>
  <c r="G29" i="11"/>
  <c r="J28" i="11"/>
  <c r="K28" i="11" s="1"/>
  <c r="G28" i="11"/>
  <c r="G27" i="11"/>
  <c r="G37" i="11" s="1"/>
  <c r="K26" i="11"/>
  <c r="J26" i="11"/>
  <c r="G26" i="11"/>
  <c r="G25" i="11"/>
  <c r="J25" i="11" s="1"/>
  <c r="K25" i="11" s="1"/>
  <c r="G24" i="11"/>
  <c r="J24" i="11" s="1"/>
  <c r="K24" i="11" s="1"/>
  <c r="G23" i="11"/>
  <c r="G22" i="11"/>
  <c r="G21" i="11"/>
  <c r="G20" i="11"/>
  <c r="G19" i="11"/>
  <c r="O18" i="11"/>
  <c r="N18" i="11"/>
  <c r="M18" i="11"/>
  <c r="I18" i="11"/>
  <c r="H18" i="11"/>
  <c r="G18" i="11"/>
  <c r="F18" i="11"/>
  <c r="C18" i="11"/>
  <c r="G17" i="11"/>
  <c r="G16" i="11"/>
  <c r="G15" i="11"/>
  <c r="G14" i="11"/>
  <c r="G13" i="11"/>
  <c r="G12" i="11"/>
  <c r="G11" i="11"/>
  <c r="G45" i="11" l="1"/>
  <c r="J45" i="11" s="1"/>
  <c r="K45" i="11" s="1"/>
  <c r="G46" i="11"/>
  <c r="G47" i="11" s="1"/>
  <c r="H45" i="11"/>
  <c r="D46" i="11"/>
  <c r="D47" i="11" s="1"/>
  <c r="M46" i="11"/>
  <c r="M47" i="11" s="1"/>
  <c r="I45" i="11"/>
  <c r="E46" i="11"/>
  <c r="E47" i="11" s="1"/>
  <c r="N46" i="11"/>
  <c r="N47" i="11" s="1"/>
  <c r="F46" i="11"/>
  <c r="O46" i="11"/>
  <c r="O47" i="11" s="1"/>
  <c r="J43" i="11"/>
  <c r="K43" i="11" s="1"/>
  <c r="J27" i="11"/>
  <c r="K27" i="11" s="1"/>
  <c r="F47" i="11" l="1"/>
  <c r="J47" i="11" s="1"/>
  <c r="K47" i="11" s="1"/>
  <c r="J46" i="11"/>
  <c r="K46" i="11" s="1"/>
  <c r="N45" i="10" l="1"/>
  <c r="M45" i="10"/>
  <c r="E45" i="10"/>
  <c r="D45" i="10"/>
  <c r="O43" i="10"/>
  <c r="O45" i="10" s="1"/>
  <c r="N43" i="10"/>
  <c r="N46" i="10" s="1"/>
  <c r="N47" i="10" s="1"/>
  <c r="M43" i="10"/>
  <c r="M46" i="10" s="1"/>
  <c r="M47" i="10" s="1"/>
  <c r="I43" i="10"/>
  <c r="I46" i="10" s="1"/>
  <c r="I47" i="10" s="1"/>
  <c r="H43" i="10"/>
  <c r="H45" i="10" s="1"/>
  <c r="F43" i="10"/>
  <c r="F45" i="10" s="1"/>
  <c r="E43" i="10"/>
  <c r="E46" i="10" s="1"/>
  <c r="E47" i="10" s="1"/>
  <c r="D43" i="10"/>
  <c r="D46" i="10" s="1"/>
  <c r="D47" i="10" s="1"/>
  <c r="C43" i="10"/>
  <c r="C45" i="10" s="1"/>
  <c r="G42" i="10"/>
  <c r="J42" i="10" s="1"/>
  <c r="K42" i="10" s="1"/>
  <c r="G41" i="10"/>
  <c r="J41" i="10" s="1"/>
  <c r="K41" i="10" s="1"/>
  <c r="J40" i="10"/>
  <c r="K40" i="10" s="1"/>
  <c r="G40" i="10"/>
  <c r="J39" i="10"/>
  <c r="K39" i="10" s="1"/>
  <c r="G39" i="10"/>
  <c r="G38" i="10"/>
  <c r="G43" i="10" s="1"/>
  <c r="O37" i="10"/>
  <c r="N37" i="10"/>
  <c r="M37" i="10"/>
  <c r="I37" i="10"/>
  <c r="H37" i="10"/>
  <c r="F37" i="10"/>
  <c r="E37" i="10"/>
  <c r="D37" i="10"/>
  <c r="C37" i="10"/>
  <c r="G36" i="10"/>
  <c r="J36" i="10" s="1"/>
  <c r="K36" i="10" s="1"/>
  <c r="J35" i="10"/>
  <c r="K35" i="10" s="1"/>
  <c r="G35" i="10"/>
  <c r="J34" i="10"/>
  <c r="K34" i="10" s="1"/>
  <c r="G34" i="10"/>
  <c r="G33" i="10"/>
  <c r="J33" i="10" s="1"/>
  <c r="K33" i="10" s="1"/>
  <c r="G32" i="10"/>
  <c r="J32" i="10" s="1"/>
  <c r="K32" i="10" s="1"/>
  <c r="K31" i="10"/>
  <c r="J31" i="10"/>
  <c r="G31" i="10"/>
  <c r="G30" i="10"/>
  <c r="J30" i="10" s="1"/>
  <c r="K30" i="10" s="1"/>
  <c r="G29" i="10"/>
  <c r="J29" i="10" s="1"/>
  <c r="K29" i="10" s="1"/>
  <c r="G28" i="10"/>
  <c r="J28" i="10" s="1"/>
  <c r="K28" i="10" s="1"/>
  <c r="J27" i="10"/>
  <c r="K27" i="10" s="1"/>
  <c r="G27" i="10"/>
  <c r="J26" i="10"/>
  <c r="K26" i="10" s="1"/>
  <c r="G26" i="10"/>
  <c r="K25" i="10"/>
  <c r="G25" i="10"/>
  <c r="J24" i="10"/>
  <c r="K24" i="10" s="1"/>
  <c r="G24" i="10"/>
  <c r="G23" i="10"/>
  <c r="G22" i="10"/>
  <c r="G21" i="10"/>
  <c r="G20" i="10"/>
  <c r="G19" i="10"/>
  <c r="O18" i="10"/>
  <c r="N18" i="10"/>
  <c r="M18" i="10"/>
  <c r="I18" i="10"/>
  <c r="H18" i="10"/>
  <c r="F18" i="10"/>
  <c r="G17" i="10"/>
  <c r="G16" i="10"/>
  <c r="G15" i="10"/>
  <c r="G14" i="10"/>
  <c r="G13" i="10"/>
  <c r="G18" i="10" s="1"/>
  <c r="G12" i="10"/>
  <c r="G11" i="10"/>
  <c r="G46" i="10" l="1"/>
  <c r="G47" i="10" s="1"/>
  <c r="G45" i="10"/>
  <c r="J45" i="10" s="1"/>
  <c r="K45" i="10" s="1"/>
  <c r="H46" i="10"/>
  <c r="H47" i="10" s="1"/>
  <c r="C46" i="10"/>
  <c r="C47" i="10" s="1"/>
  <c r="G37" i="10"/>
  <c r="J37" i="10" s="1"/>
  <c r="K37" i="10" s="1"/>
  <c r="J38" i="10"/>
  <c r="K38" i="10" s="1"/>
  <c r="I45" i="10"/>
  <c r="F46" i="10"/>
  <c r="O46" i="10"/>
  <c r="O47" i="10" s="1"/>
  <c r="J43" i="10"/>
  <c r="K43" i="10" s="1"/>
  <c r="F47" i="10" l="1"/>
  <c r="J47" i="10" s="1"/>
  <c r="K47" i="10" s="1"/>
  <c r="J46" i="10"/>
  <c r="K46" i="10" s="1"/>
  <c r="N46" i="9" l="1"/>
  <c r="N47" i="9" s="1"/>
  <c r="E46" i="9"/>
  <c r="E47" i="9" s="1"/>
  <c r="C46" i="9"/>
  <c r="C47" i="9" s="1"/>
  <c r="I45" i="9"/>
  <c r="H45" i="9"/>
  <c r="H44" i="9"/>
  <c r="O43" i="9"/>
  <c r="O45" i="9" s="1"/>
  <c r="N43" i="9"/>
  <c r="N45" i="9" s="1"/>
  <c r="M43" i="9"/>
  <c r="M45" i="9" s="1"/>
  <c r="I43" i="9"/>
  <c r="I46" i="9" s="1"/>
  <c r="I47" i="9" s="1"/>
  <c r="H43" i="9"/>
  <c r="H46" i="9" s="1"/>
  <c r="H47" i="9" s="1"/>
  <c r="F43" i="9"/>
  <c r="F45" i="9" s="1"/>
  <c r="E43" i="9"/>
  <c r="E45" i="9" s="1"/>
  <c r="D43" i="9"/>
  <c r="D45" i="9" s="1"/>
  <c r="C43" i="9"/>
  <c r="C45" i="9" s="1"/>
  <c r="J42" i="9"/>
  <c r="K42" i="9" s="1"/>
  <c r="J41" i="9"/>
  <c r="K41" i="9" s="1"/>
  <c r="J40" i="9"/>
  <c r="G40" i="9"/>
  <c r="G43" i="9" s="1"/>
  <c r="K39" i="9"/>
  <c r="J39" i="9"/>
  <c r="J38" i="9"/>
  <c r="K38" i="9" s="1"/>
  <c r="I37" i="9"/>
  <c r="H37" i="9"/>
  <c r="G37" i="9"/>
  <c r="J37" i="9" s="1"/>
  <c r="K37" i="9" s="1"/>
  <c r="F37" i="9"/>
  <c r="E37" i="9"/>
  <c r="D37" i="9"/>
  <c r="C37" i="9"/>
  <c r="J36" i="9"/>
  <c r="K36" i="9" s="1"/>
  <c r="J35" i="9"/>
  <c r="K35" i="9" s="1"/>
  <c r="J34" i="9"/>
  <c r="G34" i="9"/>
  <c r="K33" i="9"/>
  <c r="J33" i="9"/>
  <c r="J32" i="9"/>
  <c r="K32" i="9" s="1"/>
  <c r="J31" i="9"/>
  <c r="K31" i="9" s="1"/>
  <c r="K30" i="9"/>
  <c r="J30" i="9"/>
  <c r="J29" i="9"/>
  <c r="G29" i="9"/>
  <c r="J28" i="9"/>
  <c r="K28" i="9" s="1"/>
  <c r="J27" i="9"/>
  <c r="K27" i="9" s="1"/>
  <c r="K26" i="9"/>
  <c r="J26" i="9"/>
  <c r="J25" i="9"/>
  <c r="G25" i="9"/>
  <c r="J24" i="9"/>
  <c r="K24" i="9" s="1"/>
  <c r="G23" i="9"/>
  <c r="G21" i="9"/>
  <c r="O18" i="9"/>
  <c r="N18" i="9"/>
  <c r="M18" i="9"/>
  <c r="I18" i="9"/>
  <c r="H18" i="9"/>
  <c r="G18" i="9"/>
  <c r="F18" i="9"/>
  <c r="G45" i="9" l="1"/>
  <c r="J45" i="9" s="1"/>
  <c r="K45" i="9" s="1"/>
  <c r="G46" i="9"/>
  <c r="G47" i="9" s="1"/>
  <c r="D46" i="9"/>
  <c r="D47" i="9" s="1"/>
  <c r="M46" i="9"/>
  <c r="M47" i="9" s="1"/>
  <c r="F46" i="9"/>
  <c r="O46" i="9"/>
  <c r="O47" i="9" s="1"/>
  <c r="J43" i="9"/>
  <c r="K43" i="9" s="1"/>
  <c r="F47" i="9" l="1"/>
  <c r="J47" i="9" s="1"/>
  <c r="K47" i="9" s="1"/>
  <c r="J46" i="9"/>
  <c r="K46" i="9" s="1"/>
  <c r="N46" i="8" l="1"/>
  <c r="N47" i="8" s="1"/>
  <c r="E46" i="8"/>
  <c r="E47" i="8" s="1"/>
  <c r="C46" i="8"/>
  <c r="C47" i="8" s="1"/>
  <c r="M45" i="8"/>
  <c r="I45" i="8"/>
  <c r="D45" i="8"/>
  <c r="J44" i="8"/>
  <c r="K44" i="8" s="1"/>
  <c r="H44" i="8"/>
  <c r="O43" i="8"/>
  <c r="O45" i="8" s="1"/>
  <c r="N43" i="8"/>
  <c r="N45" i="8" s="1"/>
  <c r="M43" i="8"/>
  <c r="I43" i="8"/>
  <c r="I46" i="8" s="1"/>
  <c r="I47" i="8" s="1"/>
  <c r="H43" i="8"/>
  <c r="H46" i="8" s="1"/>
  <c r="H47" i="8" s="1"/>
  <c r="F43" i="8"/>
  <c r="F45" i="8" s="1"/>
  <c r="E43" i="8"/>
  <c r="E45" i="8" s="1"/>
  <c r="D43" i="8"/>
  <c r="C43" i="8"/>
  <c r="C45" i="8" s="1"/>
  <c r="G42" i="8"/>
  <c r="J42" i="8" s="1"/>
  <c r="K42" i="8" s="1"/>
  <c r="J41" i="8"/>
  <c r="K41" i="8" s="1"/>
  <c r="G41" i="8"/>
  <c r="G40" i="8"/>
  <c r="J40" i="8" s="1"/>
  <c r="K40" i="8" s="1"/>
  <c r="G39" i="8"/>
  <c r="J39" i="8" s="1"/>
  <c r="K39" i="8" s="1"/>
  <c r="G38" i="8"/>
  <c r="J38" i="8" s="1"/>
  <c r="K38" i="8" s="1"/>
  <c r="O37" i="8"/>
  <c r="N37" i="8"/>
  <c r="M37" i="8"/>
  <c r="M46" i="8" s="1"/>
  <c r="M47" i="8" s="1"/>
  <c r="I37" i="8"/>
  <c r="H37" i="8"/>
  <c r="F37" i="8"/>
  <c r="E37" i="8"/>
  <c r="D37" i="8"/>
  <c r="D46" i="8" s="1"/>
  <c r="D47" i="8" s="1"/>
  <c r="C37" i="8"/>
  <c r="J36" i="8"/>
  <c r="K36" i="8" s="1"/>
  <c r="G36" i="8"/>
  <c r="G35" i="8"/>
  <c r="J35" i="8" s="1"/>
  <c r="K35" i="8" s="1"/>
  <c r="G34" i="8"/>
  <c r="J34" i="8" s="1"/>
  <c r="K34" i="8" s="1"/>
  <c r="K33" i="8"/>
  <c r="J33" i="8"/>
  <c r="G33" i="8"/>
  <c r="G32" i="8"/>
  <c r="J32" i="8" s="1"/>
  <c r="K32" i="8" s="1"/>
  <c r="G31" i="8"/>
  <c r="J31" i="8" s="1"/>
  <c r="K31" i="8" s="1"/>
  <c r="G30" i="8"/>
  <c r="J30" i="8" s="1"/>
  <c r="K30" i="8" s="1"/>
  <c r="G29" i="8"/>
  <c r="J29" i="8" s="1"/>
  <c r="K29" i="8" s="1"/>
  <c r="J28" i="8"/>
  <c r="K28" i="8" s="1"/>
  <c r="G28" i="8"/>
  <c r="G27" i="8"/>
  <c r="J27" i="8" s="1"/>
  <c r="K27" i="8" s="1"/>
  <c r="G26" i="8"/>
  <c r="J26" i="8" s="1"/>
  <c r="K26" i="8" s="1"/>
  <c r="G25" i="8"/>
  <c r="J25" i="8" s="1"/>
  <c r="K25" i="8" s="1"/>
  <c r="G24" i="8"/>
  <c r="J24" i="8" s="1"/>
  <c r="K24" i="8" s="1"/>
  <c r="G23" i="8"/>
  <c r="G22" i="8"/>
  <c r="G21" i="8"/>
  <c r="G20" i="8"/>
  <c r="G19" i="8"/>
  <c r="O18" i="8"/>
  <c r="N18" i="8"/>
  <c r="M18" i="8"/>
  <c r="I18" i="8"/>
  <c r="H18" i="8"/>
  <c r="G18" i="8"/>
  <c r="F18" i="8"/>
  <c r="C18" i="8"/>
  <c r="G17" i="8"/>
  <c r="G16" i="8"/>
  <c r="G15" i="8"/>
  <c r="G14" i="8"/>
  <c r="G13" i="8"/>
  <c r="G12" i="8"/>
  <c r="G11" i="8"/>
  <c r="G43" i="8" l="1"/>
  <c r="H45" i="8"/>
  <c r="F46" i="8"/>
  <c r="O46" i="8"/>
  <c r="O47" i="8" s="1"/>
  <c r="G37" i="8"/>
  <c r="J37" i="8" s="1"/>
  <c r="K37" i="8" s="1"/>
  <c r="G45" i="8" l="1"/>
  <c r="J45" i="8" s="1"/>
  <c r="K45" i="8" s="1"/>
  <c r="G46" i="8"/>
  <c r="G47" i="8" s="1"/>
  <c r="J43" i="8"/>
  <c r="K43" i="8" s="1"/>
  <c r="F47" i="8"/>
  <c r="J46" i="8" l="1"/>
  <c r="K46" i="8" s="1"/>
  <c r="J47" i="8"/>
  <c r="K47" i="8" s="1"/>
  <c r="N46" i="7" l="1"/>
  <c r="N47" i="7" s="1"/>
  <c r="E46" i="7"/>
  <c r="E47" i="7" s="1"/>
  <c r="C46" i="7"/>
  <c r="C47" i="7" s="1"/>
  <c r="I45" i="7"/>
  <c r="J44" i="7"/>
  <c r="K44" i="7" s="1"/>
  <c r="H44" i="7"/>
  <c r="O43" i="7"/>
  <c r="O45" i="7" s="1"/>
  <c r="N43" i="7"/>
  <c r="N45" i="7" s="1"/>
  <c r="M43" i="7"/>
  <c r="M45" i="7" s="1"/>
  <c r="I43" i="7"/>
  <c r="I46" i="7" s="1"/>
  <c r="I47" i="7" s="1"/>
  <c r="H43" i="7"/>
  <c r="H46" i="7" s="1"/>
  <c r="H47" i="7" s="1"/>
  <c r="F43" i="7"/>
  <c r="F45" i="7" s="1"/>
  <c r="E43" i="7"/>
  <c r="E45" i="7" s="1"/>
  <c r="D43" i="7"/>
  <c r="D45" i="7" s="1"/>
  <c r="C43" i="7"/>
  <c r="C45" i="7" s="1"/>
  <c r="G42" i="7"/>
  <c r="J42" i="7" s="1"/>
  <c r="K42" i="7" s="1"/>
  <c r="J41" i="7"/>
  <c r="K41" i="7" s="1"/>
  <c r="G41" i="7"/>
  <c r="G40" i="7"/>
  <c r="J40" i="7" s="1"/>
  <c r="K40" i="7" s="1"/>
  <c r="J39" i="7"/>
  <c r="K39" i="7" s="1"/>
  <c r="G39" i="7"/>
  <c r="G43" i="7" s="1"/>
  <c r="K38" i="7"/>
  <c r="J38" i="7"/>
  <c r="G38" i="7"/>
  <c r="O37" i="7"/>
  <c r="N37" i="7"/>
  <c r="M37" i="7"/>
  <c r="M46" i="7" s="1"/>
  <c r="M47" i="7" s="1"/>
  <c r="I37" i="7"/>
  <c r="H37" i="7"/>
  <c r="F37" i="7"/>
  <c r="E37" i="7"/>
  <c r="D37" i="7"/>
  <c r="D46" i="7" s="1"/>
  <c r="D47" i="7" s="1"/>
  <c r="C37" i="7"/>
  <c r="J36" i="7"/>
  <c r="K36" i="7" s="1"/>
  <c r="G36" i="7"/>
  <c r="G35" i="7"/>
  <c r="J35" i="7" s="1"/>
  <c r="K35" i="7" s="1"/>
  <c r="J34" i="7"/>
  <c r="K34" i="7" s="1"/>
  <c r="G34" i="7"/>
  <c r="K33" i="7"/>
  <c r="J33" i="7"/>
  <c r="G33" i="7"/>
  <c r="G32" i="7"/>
  <c r="J32" i="7" s="1"/>
  <c r="K32" i="7" s="1"/>
  <c r="G31" i="7"/>
  <c r="J31" i="7" s="1"/>
  <c r="K31" i="7" s="1"/>
  <c r="G30" i="7"/>
  <c r="J30" i="7" s="1"/>
  <c r="K30" i="7" s="1"/>
  <c r="G29" i="7"/>
  <c r="J29" i="7" s="1"/>
  <c r="K29" i="7" s="1"/>
  <c r="J28" i="7"/>
  <c r="K28" i="7" s="1"/>
  <c r="G28" i="7"/>
  <c r="G27" i="7"/>
  <c r="G37" i="7" s="1"/>
  <c r="J37" i="7" s="1"/>
  <c r="K37" i="7" s="1"/>
  <c r="J26" i="7"/>
  <c r="K26" i="7" s="1"/>
  <c r="G26" i="7"/>
  <c r="G25" i="7"/>
  <c r="J25" i="7" s="1"/>
  <c r="K25" i="7" s="1"/>
  <c r="G24" i="7"/>
  <c r="J24" i="7" s="1"/>
  <c r="K24" i="7" s="1"/>
  <c r="G23" i="7"/>
  <c r="G22" i="7"/>
  <c r="G21" i="7"/>
  <c r="G20" i="7"/>
  <c r="G19" i="7"/>
  <c r="O18" i="7"/>
  <c r="N18" i="7"/>
  <c r="M18" i="7"/>
  <c r="G18" i="7"/>
  <c r="F18" i="7"/>
  <c r="G17" i="7"/>
  <c r="G16" i="7"/>
  <c r="G15" i="7"/>
  <c r="G14" i="7"/>
  <c r="G13" i="7"/>
  <c r="G12" i="7"/>
  <c r="G11" i="7"/>
  <c r="G46" i="7" l="1"/>
  <c r="G47" i="7" s="1"/>
  <c r="G45" i="7"/>
  <c r="J45" i="7" s="1"/>
  <c r="K45" i="7" s="1"/>
  <c r="H45" i="7"/>
  <c r="J43" i="7"/>
  <c r="K43" i="7" s="1"/>
  <c r="J27" i="7"/>
  <c r="K27" i="7" s="1"/>
  <c r="F46" i="7"/>
  <c r="O46" i="7"/>
  <c r="O47" i="7" s="1"/>
  <c r="F47" i="7" l="1"/>
  <c r="J47" i="7" s="1"/>
  <c r="K47" i="7" s="1"/>
  <c r="J46" i="7"/>
  <c r="K46" i="7" s="1"/>
  <c r="P45" i="6" l="1"/>
  <c r="O45" i="6"/>
  <c r="N45" i="6"/>
  <c r="G45" i="6"/>
  <c r="F45" i="6"/>
  <c r="E45" i="6"/>
  <c r="P43" i="6"/>
  <c r="P46" i="6" s="1"/>
  <c r="P47" i="6" s="1"/>
  <c r="O43" i="6"/>
  <c r="O46" i="6" s="1"/>
  <c r="O47" i="6" s="1"/>
  <c r="N43" i="6"/>
  <c r="N46" i="6" s="1"/>
  <c r="N47" i="6" s="1"/>
  <c r="J43" i="6"/>
  <c r="J46" i="6" s="1"/>
  <c r="J47" i="6" s="1"/>
  <c r="I43" i="6"/>
  <c r="I46" i="6" s="1"/>
  <c r="I47" i="6" s="1"/>
  <c r="G43" i="6"/>
  <c r="G46" i="6" s="1"/>
  <c r="F43" i="6"/>
  <c r="F46" i="6" s="1"/>
  <c r="F47" i="6" s="1"/>
  <c r="E43" i="6"/>
  <c r="E46" i="6" s="1"/>
  <c r="E47" i="6" s="1"/>
  <c r="D43" i="6"/>
  <c r="D45" i="6" s="1"/>
  <c r="K42" i="6"/>
  <c r="L42" i="6" s="1"/>
  <c r="H42" i="6"/>
  <c r="H41" i="6"/>
  <c r="K41" i="6" s="1"/>
  <c r="L41" i="6" s="1"/>
  <c r="F41" i="6"/>
  <c r="H40" i="6"/>
  <c r="K40" i="6" s="1"/>
  <c r="L40" i="6" s="1"/>
  <c r="L39" i="6"/>
  <c r="K39" i="6"/>
  <c r="H39" i="6"/>
  <c r="H38" i="6"/>
  <c r="H43" i="6" s="1"/>
  <c r="P37" i="6"/>
  <c r="O37" i="6"/>
  <c r="N37" i="6"/>
  <c r="J37" i="6"/>
  <c r="I37" i="6"/>
  <c r="G37" i="6"/>
  <c r="F37" i="6"/>
  <c r="E37" i="6"/>
  <c r="D37" i="6"/>
  <c r="K36" i="6"/>
  <c r="L36" i="6" s="1"/>
  <c r="H36" i="6"/>
  <c r="H35" i="6"/>
  <c r="K35" i="6" s="1"/>
  <c r="L35" i="6" s="1"/>
  <c r="L34" i="6"/>
  <c r="K34" i="6"/>
  <c r="H34" i="6"/>
  <c r="H33" i="6"/>
  <c r="K33" i="6" s="1"/>
  <c r="L33" i="6" s="1"/>
  <c r="H32" i="6"/>
  <c r="K32" i="6" s="1"/>
  <c r="L32" i="6" s="1"/>
  <c r="H31" i="6"/>
  <c r="K31" i="6" s="1"/>
  <c r="L31" i="6" s="1"/>
  <c r="H30" i="6"/>
  <c r="K30" i="6" s="1"/>
  <c r="L30" i="6" s="1"/>
  <c r="K29" i="6"/>
  <c r="L29" i="6" s="1"/>
  <c r="H29" i="6"/>
  <c r="K28" i="6"/>
  <c r="L28" i="6" s="1"/>
  <c r="H28" i="6"/>
  <c r="H27" i="6"/>
  <c r="H37" i="6" s="1"/>
  <c r="L26" i="6"/>
  <c r="K26" i="6"/>
  <c r="H26" i="6"/>
  <c r="H25" i="6"/>
  <c r="K25" i="6" s="1"/>
  <c r="L25" i="6" s="1"/>
  <c r="H24" i="6"/>
  <c r="K24" i="6" s="1"/>
  <c r="L24" i="6" s="1"/>
  <c r="H23" i="6"/>
  <c r="H22" i="6"/>
  <c r="H21" i="6"/>
  <c r="H20" i="6"/>
  <c r="H19" i="6"/>
  <c r="P18" i="6"/>
  <c r="O18" i="6"/>
  <c r="N18" i="6"/>
  <c r="J18" i="6"/>
  <c r="I18" i="6"/>
  <c r="G18" i="6"/>
  <c r="D18" i="6"/>
  <c r="H17" i="6"/>
  <c r="H16" i="6"/>
  <c r="H15" i="6"/>
  <c r="H14" i="6"/>
  <c r="H18" i="6" s="1"/>
  <c r="H13" i="6"/>
  <c r="H12" i="6"/>
  <c r="H11" i="6"/>
  <c r="K43" i="6" l="1"/>
  <c r="L43" i="6" s="1"/>
  <c r="H46" i="6"/>
  <c r="H47" i="6" s="1"/>
  <c r="H45" i="6"/>
  <c r="K37" i="6"/>
  <c r="L37" i="6" s="1"/>
  <c r="G47" i="6"/>
  <c r="K27" i="6"/>
  <c r="L27" i="6" s="1"/>
  <c r="D46" i="6"/>
  <c r="D47" i="6" s="1"/>
  <c r="K38" i="6"/>
  <c r="L38" i="6" s="1"/>
  <c r="I45" i="6"/>
  <c r="J45" i="6"/>
  <c r="K45" i="6" s="1"/>
  <c r="L45" i="6" s="1"/>
  <c r="K46" i="6" l="1"/>
  <c r="L46" i="6" s="1"/>
  <c r="K47" i="6"/>
  <c r="L47" i="6" s="1"/>
  <c r="G305" i="3" l="1"/>
  <c r="G299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67" i="3"/>
  <c r="G265" i="3"/>
  <c r="G264" i="3"/>
  <c r="G263" i="3"/>
  <c r="G262" i="3"/>
  <c r="G261" i="3"/>
  <c r="G260" i="3"/>
  <c r="G252" i="3"/>
  <c r="G249" i="3"/>
  <c r="G241" i="3"/>
  <c r="G239" i="3"/>
  <c r="G238" i="3"/>
  <c r="G237" i="3"/>
  <c r="G236" i="3"/>
  <c r="G235" i="3"/>
  <c r="G219" i="3"/>
  <c r="G215" i="3"/>
  <c r="G214" i="3"/>
  <c r="G213" i="3"/>
  <c r="G212" i="3"/>
  <c r="G211" i="3"/>
  <c r="G210" i="3"/>
  <c r="G209" i="3"/>
  <c r="G208" i="3"/>
  <c r="G199" i="3"/>
  <c r="G198" i="3"/>
  <c r="G191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57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93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63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38" i="2"/>
  <c r="H432" i="2"/>
  <c r="H430" i="2"/>
  <c r="H429" i="2"/>
  <c r="H428" i="2"/>
  <c r="H427" i="2"/>
  <c r="H426" i="2"/>
  <c r="H411" i="2"/>
  <c r="H400" i="2"/>
  <c r="H399" i="2"/>
  <c r="H396" i="2"/>
  <c r="H385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37" i="2"/>
  <c r="H335" i="2"/>
  <c r="H334" i="2"/>
  <c r="H333" i="2"/>
  <c r="H332" i="2"/>
  <c r="H331" i="2"/>
  <c r="H330" i="2"/>
  <c r="H329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1" i="2"/>
  <c r="H299" i="2"/>
  <c r="H298" i="2"/>
  <c r="H297" i="2"/>
  <c r="H296" i="2"/>
  <c r="H295" i="2"/>
  <c r="H281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48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1" i="2"/>
  <c r="H219" i="2"/>
  <c r="H218" i="2"/>
  <c r="H217" i="2"/>
  <c r="H211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77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06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3" i="2"/>
  <c r="E63" i="3" l="1"/>
  <c r="F299" i="3"/>
  <c r="E299" i="3"/>
  <c r="D299" i="3"/>
  <c r="D19" i="1" l="1"/>
  <c r="D15" i="1"/>
  <c r="F400" i="2" l="1"/>
  <c r="E400" i="2"/>
  <c r="G400" i="2" l="1"/>
  <c r="F199" i="3" l="1"/>
  <c r="E199" i="3"/>
  <c r="D199" i="3"/>
  <c r="F281" i="2" l="1"/>
  <c r="F106" i="2"/>
  <c r="G221" i="2"/>
  <c r="E221" i="2"/>
  <c r="F221" i="2"/>
  <c r="G297" i="3" l="1"/>
  <c r="F18" i="1" l="1"/>
  <c r="F14" i="1"/>
  <c r="F13" i="1"/>
  <c r="F12" i="1"/>
  <c r="H104" i="2" l="1"/>
  <c r="H246" i="2" l="1"/>
  <c r="H157" i="2"/>
  <c r="H257" i="2" l="1"/>
  <c r="H256" i="2"/>
  <c r="H255" i="2"/>
  <c r="H279" i="2" l="1"/>
  <c r="E15" i="1" l="1"/>
  <c r="F15" i="1" s="1"/>
  <c r="D157" i="3" l="1"/>
  <c r="F63" i="3"/>
  <c r="D63" i="3"/>
  <c r="G296" i="3"/>
  <c r="F267" i="3"/>
  <c r="E267" i="3"/>
  <c r="D267" i="3"/>
  <c r="F252" i="3"/>
  <c r="E252" i="3"/>
  <c r="D252" i="3"/>
  <c r="G250" i="3"/>
  <c r="F241" i="3"/>
  <c r="E241" i="3"/>
  <c r="D241" i="3"/>
  <c r="F219" i="3"/>
  <c r="E219" i="3"/>
  <c r="D219" i="3"/>
  <c r="G217" i="3"/>
  <c r="G216" i="3"/>
  <c r="F191" i="3"/>
  <c r="E191" i="3"/>
  <c r="D191" i="3"/>
  <c r="F157" i="3"/>
  <c r="F93" i="3"/>
  <c r="E93" i="3"/>
  <c r="D93" i="3"/>
  <c r="F60" i="3"/>
  <c r="E60" i="3"/>
  <c r="D60" i="3"/>
  <c r="H10" i="2"/>
  <c r="H11" i="2"/>
  <c r="H12" i="2"/>
  <c r="H14" i="2"/>
  <c r="H15" i="2"/>
  <c r="H16" i="2"/>
  <c r="E54" i="2"/>
  <c r="F54" i="2"/>
  <c r="G54" i="2"/>
  <c r="H62" i="2"/>
  <c r="H63" i="2"/>
  <c r="H64" i="2"/>
  <c r="H65" i="2"/>
  <c r="H66" i="2"/>
  <c r="H67" i="2"/>
  <c r="E106" i="2"/>
  <c r="G106" i="2"/>
  <c r="E177" i="2"/>
  <c r="F177" i="2"/>
  <c r="G177" i="2"/>
  <c r="H188" i="2"/>
  <c r="E211" i="2"/>
  <c r="F211" i="2"/>
  <c r="G211" i="2"/>
  <c r="E248" i="2"/>
  <c r="F248" i="2"/>
  <c r="G248" i="2"/>
  <c r="E281" i="2"/>
  <c r="G281" i="2"/>
  <c r="E301" i="2"/>
  <c r="F301" i="2"/>
  <c r="G301" i="2"/>
  <c r="H328" i="2"/>
  <c r="E337" i="2"/>
  <c r="F337" i="2"/>
  <c r="G337" i="2"/>
  <c r="E385" i="2"/>
  <c r="F385" i="2"/>
  <c r="G385" i="2"/>
  <c r="H431" i="2"/>
  <c r="E432" i="2"/>
  <c r="F432" i="2"/>
  <c r="G432" i="2"/>
  <c r="E437" i="2"/>
  <c r="E440" i="2"/>
  <c r="E446" i="2"/>
  <c r="E452" i="2"/>
  <c r="F452" i="2"/>
  <c r="G452" i="2"/>
  <c r="H452" i="2"/>
  <c r="E453" i="2"/>
  <c r="F453" i="2"/>
  <c r="G453" i="2"/>
  <c r="E454" i="2"/>
  <c r="F454" i="2"/>
  <c r="G454" i="2"/>
  <c r="H454" i="2"/>
  <c r="E455" i="2"/>
  <c r="F455" i="2"/>
  <c r="G455" i="2"/>
  <c r="H455" i="2"/>
  <c r="E458" i="2"/>
  <c r="F458" i="2"/>
  <c r="G458" i="2"/>
  <c r="H458" i="2"/>
  <c r="E459" i="2"/>
  <c r="F459" i="2"/>
  <c r="G459" i="2"/>
  <c r="H459" i="2"/>
  <c r="E460" i="2"/>
  <c r="F460" i="2"/>
  <c r="G460" i="2"/>
  <c r="H460" i="2"/>
  <c r="E461" i="2"/>
  <c r="F461" i="2"/>
  <c r="G461" i="2"/>
  <c r="H461" i="2"/>
  <c r="E464" i="2"/>
  <c r="E467" i="2" s="1"/>
  <c r="F464" i="2"/>
  <c r="F467" i="2" s="1"/>
  <c r="G464" i="2"/>
  <c r="G467" i="2" s="1"/>
  <c r="H464" i="2"/>
  <c r="H467" i="2" s="1"/>
  <c r="E465" i="2"/>
  <c r="F465" i="2"/>
  <c r="G465" i="2"/>
  <c r="H465" i="2"/>
  <c r="C19" i="1"/>
  <c r="E19" i="1"/>
  <c r="F19" i="1" s="1"/>
  <c r="C15" i="1"/>
  <c r="F11" i="1"/>
  <c r="G411" i="2" l="1"/>
  <c r="G438" i="2" s="1"/>
  <c r="D305" i="3"/>
  <c r="F411" i="2"/>
  <c r="F438" i="2" s="1"/>
  <c r="F305" i="3"/>
  <c r="E411" i="2"/>
  <c r="E438" i="2" s="1"/>
  <c r="E157" i="3"/>
  <c r="E305" i="3" s="1"/>
  <c r="G60" i="3"/>
  <c r="H453" i="2"/>
  <c r="F17" i="1"/>
  <c r="G457" i="2" l="1"/>
  <c r="F457" i="2"/>
  <c r="E457" i="2"/>
  <c r="H457" i="2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Kamila Rausová:</t>
        </r>
        <r>
          <rPr>
            <sz val="9"/>
            <color indexed="81"/>
            <rFont val="Tahoma"/>
            <charset val="1"/>
          </rPr>
          <t xml:space="preserve">
město 26 397
ÚP 1-3/18 - 720</t>
        </r>
      </text>
    </comment>
  </commentList>
</comments>
</file>

<file path=xl/sharedStrings.xml><?xml version="1.0" encoding="utf-8"?>
<sst xmlns="http://schemas.openxmlformats.org/spreadsheetml/2006/main" count="3425" uniqueCount="759">
  <si>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</si>
  <si>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</si>
  <si>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</si>
  <si>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</si>
  <si>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</si>
  <si>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</si>
  <si>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</si>
  <si>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</si>
  <si>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</si>
  <si>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</si>
  <si>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</si>
  <si>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</si>
  <si>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</si>
  <si>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</si>
  <si>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</si>
  <si>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</si>
  <si>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</si>
  <si>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</si>
  <si>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</si>
  <si>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</si>
  <si>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</si>
  <si>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</si>
  <si>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</si>
  <si>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</si>
  <si>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</si>
  <si>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</si>
  <si>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</si>
  <si>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</si>
  <si>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</si>
  <si>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</si>
  <si>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</si>
  <si>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</si>
  <si>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</si>
  <si>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</si>
  <si>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</si>
  <si>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</si>
  <si>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</si>
  <si>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</si>
  <si>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</si>
  <si>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</si>
  <si>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</si>
  <si>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</si>
  <si>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</si>
  <si>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</si>
  <si>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</si>
  <si>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</si>
  <si>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</si>
  <si>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</si>
  <si>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</si>
  <si>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</si>
  <si>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</si>
  <si>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</si>
  <si>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</si>
  <si>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</si>
  <si>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</si>
  <si>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</si>
  <si>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</si>
  <si>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</si>
  <si>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</si>
  <si>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</si>
  <si>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</si>
  <si>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</si>
  <si>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</si>
  <si>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</si>
  <si>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</si>
  <si>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</si>
  <si>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</si>
  <si>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</si>
  <si>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</si>
  <si>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</si>
  <si>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</si>
  <si>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</si>
  <si>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</si>
  <si>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</si>
  <si>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</si>
  <si>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</si>
  <si>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</si>
  <si>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</si>
  <si>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</si>
  <si>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</si>
  <si>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</si>
  <si>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</si>
  <si>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</si>
  <si>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</si>
  <si>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</si>
  <si>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</si>
  <si>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</si>
  <si>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</si>
  <si>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</si>
  <si>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</si>
  <si>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</si>
  <si>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</si>
  <si>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</si>
  <si>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</si>
  <si>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</si>
  <si>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</si>
  <si>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</si>
  <si>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</si>
  <si>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</si>
  <si>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</si>
  <si>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</si>
  <si>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</si>
  <si>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</si>
  <si>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</si>
  <si>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</si>
  <si>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</si>
  <si>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</si>
  <si>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</si>
  <si>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</si>
  <si>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</si>
  <si>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</si>
  <si>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</si>
  <si>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</si>
  <si>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</si>
  <si>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</si>
  <si>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</si>
  <si>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</si>
  <si>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</si>
  <si>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</si>
  <si>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</si>
  <si>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</si>
  <si>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</si>
  <si>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</si>
  <si>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</si>
  <si>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</si>
  <si>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</si>
  <si>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</si>
  <si>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</si>
  <si>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</si>
  <si>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</si>
  <si>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</si>
  <si>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</si>
  <si>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</si>
  <si>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</si>
  <si>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</si>
  <si>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</si>
  <si>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</si>
  <si>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</si>
  <si>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</si>
  <si>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</si>
  <si>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</si>
  <si>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</si>
  <si>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</si>
  <si>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</si>
  <si>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</si>
  <si>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</si>
  <si>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</si>
  <si>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</si>
  <si>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</si>
  <si>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</si>
  <si>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</si>
  <si>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</si>
  <si>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</si>
  <si>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</si>
  <si>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</si>
  <si>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</si>
  <si>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</si>
  <si>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</si>
  <si>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</si>
  <si>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</si>
  <si>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</si>
  <si>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</si>
  <si>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</si>
  <si>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</si>
  <si>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</si>
  <si>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</si>
  <si>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</si>
  <si>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</si>
  <si>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</si>
  <si>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</si>
  <si>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</si>
  <si>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</si>
  <si>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</si>
  <si>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</si>
  <si>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</si>
  <si>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</si>
  <si>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</si>
  <si>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</si>
  <si>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</si>
  <si>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</si>
  <si>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</si>
  <si>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</si>
  <si>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</si>
  <si>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</si>
  <si>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</si>
  <si>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</si>
  <si>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</si>
  <si>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</si>
  <si>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</si>
  <si>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</si>
  <si>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</si>
  <si>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</si>
  <si>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</si>
  <si>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</si>
  <si>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</si>
  <si>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</si>
  <si>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</si>
  <si>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</si>
  <si>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</si>
  <si>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</si>
  <si>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</si>
  <si>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</si>
  <si>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</si>
  <si>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</si>
  <si>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</si>
  <si>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</si>
  <si>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</si>
  <si>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</si>
  <si>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</si>
  <si>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</si>
  <si>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</si>
  <si>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</si>
  <si>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</si>
  <si>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</si>
  <si>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</si>
  <si>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</si>
  <si>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</si>
  <si>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</si>
  <si>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</si>
  <si>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</si>
  <si>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</si>
  <si>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</si>
  <si>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</si>
  <si>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</si>
  <si>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</si>
  <si>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</si>
  <si>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</si>
  <si>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</si>
  <si>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</si>
  <si>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</si>
  <si>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</si>
  <si>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</si>
  <si>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</si>
  <si>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</si>
  <si>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</si>
  <si>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</si>
  <si>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</si>
  <si>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</si>
  <si>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</si>
  <si>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</si>
  <si>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</si>
  <si>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</si>
  <si>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</si>
  <si>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</si>
  <si>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</si>
  <si>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</si>
  <si>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</si>
  <si>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</si>
  <si>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</si>
  <si>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</si>
  <si>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</si>
  <si>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</si>
  <si>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</si>
  <si>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</si>
  <si>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</si>
  <si>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</si>
  <si>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</si>
  <si>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</si>
  <si>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</si>
  <si>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</si>
  <si>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</si>
  <si>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</si>
  <si>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</si>
  <si>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</si>
  <si>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</si>
  <si>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</si>
  <si>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</si>
  <si>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</si>
  <si>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</si>
  <si>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</si>
  <si>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</si>
  <si>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</si>
  <si>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</si>
  <si>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</si>
  <si>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</si>
  <si>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</si>
  <si>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</si>
  <si>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</si>
  <si>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</si>
  <si>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</si>
  <si>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</si>
  <si>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</si>
  <si>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</si>
  <si>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</si>
  <si>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</si>
  <si>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</si>
  <si>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</si>
  <si>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</si>
  <si>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</si>
  <si>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</si>
  <si>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</si>
  <si>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</si>
  <si>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</si>
  <si>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</si>
  <si>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</si>
  <si>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</si>
  <si>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</si>
  <si>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</si>
  <si>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</si>
  <si>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</si>
  <si>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</si>
  <si>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</si>
  <si>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</si>
  <si>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</si>
  <si>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</si>
  <si>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</si>
  <si>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</si>
  <si>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</si>
  <si>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</si>
  <si>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</si>
  <si>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</si>
  <si>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</si>
  <si>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</si>
  <si>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</si>
  <si>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</si>
  <si>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</si>
  <si>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</si>
  <si>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</si>
  <si>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</si>
  <si>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</si>
  <si>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</si>
  <si>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</si>
  <si>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</si>
  <si>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</si>
  <si>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</si>
  <si>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</si>
  <si>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</si>
  <si>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</si>
  <si>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</si>
  <si>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</si>
  <si>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</si>
  <si>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</si>
  <si>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</si>
  <si>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</si>
  <si>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</si>
  <si>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</si>
  <si>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</si>
  <si>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</si>
  <si>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</si>
  <si>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</si>
  <si>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</si>
  <si>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</si>
  <si>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</si>
  <si>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</si>
  <si>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</si>
  <si>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</si>
  <si>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</si>
  <si>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</si>
  <si>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</si>
  <si>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</si>
  <si>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</si>
  <si>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</si>
  <si>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</si>
  <si>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</si>
  <si>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</si>
  <si>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</si>
  <si>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</si>
  <si>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</si>
  <si>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</si>
  <si>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</si>
  <si>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</si>
  <si>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</si>
  <si>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</si>
  <si>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</si>
  <si>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</si>
  <si>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</si>
  <si>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</si>
  <si>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</si>
  <si>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</si>
  <si>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</si>
  <si>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</si>
  <si>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</si>
  <si>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</si>
  <si>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</si>
  <si>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</si>
  <si>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</si>
  <si>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</si>
  <si>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</si>
  <si>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</si>
  <si>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</si>
  <si>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</si>
  <si>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</si>
  <si>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</si>
  <si>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</si>
  <si>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</si>
  <si>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</si>
  <si>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</si>
  <si>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</si>
  <si>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</si>
  <si>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</si>
  <si>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</si>
  <si>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</si>
  <si>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</si>
  <si>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</si>
  <si>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</si>
  <si>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</si>
  <si>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</si>
  <si>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</si>
  <si>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</si>
  <si>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</si>
  <si>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</si>
  <si>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</si>
  <si>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</si>
  <si>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</si>
  <si>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</si>
  <si>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</si>
  <si>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</si>
  <si>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</si>
  <si>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</si>
  <si>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</si>
  <si>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</si>
  <si>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</si>
  <si>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</si>
  <si>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</si>
  <si>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</si>
  <si>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</si>
  <si>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</si>
  <si>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</si>
  <si>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</si>
  <si>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</si>
  <si>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</si>
  <si>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</si>
  <si>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</si>
  <si>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</si>
  <si>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</si>
  <si>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</si>
  <si>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</si>
  <si>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</si>
  <si>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</si>
  <si>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</si>
  <si>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</si>
  <si>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</si>
  <si>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</si>
  <si>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</si>
  <si>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</si>
  <si>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</si>
  <si>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</si>
  <si>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</si>
  <si>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</si>
  <si>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</si>
  <si>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</si>
  <si>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</si>
  <si>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</si>
  <si>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</si>
  <si>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</si>
  <si>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</si>
  <si>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</si>
  <si>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</si>
  <si>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</si>
  <si>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</si>
  <si>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</si>
  <si>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</si>
  <si>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</si>
  <si>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</si>
  <si>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</si>
  <si>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</si>
  <si>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</si>
  <si>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</si>
  <si>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</si>
  <si>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</si>
  <si>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</si>
  <si>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</si>
  <si>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</si>
  <si>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</si>
  <si>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</si>
  <si>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</si>
  <si>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</si>
  <si>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</si>
  <si>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</si>
  <si>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</si>
  <si>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</si>
  <si>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</si>
  <si>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</si>
  <si>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</si>
  <si>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</si>
  <si>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</si>
  <si>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1-6/2018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</si>
  <si>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</si>
  <si>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</si>
  <si>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</si>
  <si>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</si>
  <si>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</si>
  <si>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</si>
  <si>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</si>
  <si>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</si>
  <si>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</si>
  <si>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</si>
  <si>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</si>
  <si>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</si>
  <si>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</si>
  <si>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</si>
  <si>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</si>
  <si>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</si>
  <si>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</si>
  <si>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</si>
  <si>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</si>
  <si>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</si>
  <si>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</si>
  <si>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</si>
  <si>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</si>
  <si>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</si>
  <si>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</si>
  <si>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</si>
  <si>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>Přijaté neinv. dary</t>
  </si>
  <si>
    <t>Sankční poplatky-Ostat. záležitosti pozemních komunikací</t>
  </si>
  <si>
    <t>Ost. výdaje související se soc. poradenstvím</t>
  </si>
  <si>
    <t>Sankční platby přijaté od jiných subjektů -silnice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</si>
  <si>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</si>
  <si>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</si>
  <si>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</si>
  <si>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</si>
  <si>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</si>
  <si>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</si>
  <si>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 xml:space="preserve">                    Tabulka doplňujících ukazatelů za období 6/2018</t>
  </si>
  <si>
    <t>Ostatní přijaté vratky transferů- ZŠ Kupkova1</t>
  </si>
  <si>
    <t>Přijaté nekapitálové příspěvky - Ost. správa v prům., obch.,stav. a službách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</si>
  <si>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</si>
  <si>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</si>
  <si>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</si>
  <si>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</si>
  <si>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</si>
  <si>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</si>
  <si>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</si>
  <si>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</si>
  <si>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Provozní náklady pro SPOD a sociální práci</t>
  </si>
  <si>
    <t>050 OSVŠ</t>
  </si>
  <si>
    <t xml:space="preserve">Vrácení zapůjčené rezervy na provozní náklady pro SPOD </t>
  </si>
  <si>
    <t>MSK Břeclav s.r.o. peněžitý příplatek k zákl. kapitálu (ZM č. 26 - 11.6.2018)</t>
  </si>
  <si>
    <t>Stezky hráze splav-Stará Břeclav-Vídeňský most-Bratislavský most</t>
  </si>
  <si>
    <t>020 ORS</t>
  </si>
  <si>
    <t>Automatické parkovací zař. pro kola</t>
  </si>
  <si>
    <t>Výměna vzduchotechniky MŠ Osvobození</t>
  </si>
  <si>
    <t>navýšení závazného ukazatele na provoz (na mzdové prostředky - školní psycholožka) ZŠ a MŠ Kupkova 1  -  RM.č. 84</t>
  </si>
  <si>
    <t>Projekt ,,Asistent prevence kriminality" - pokrytí provozních nákladů</t>
  </si>
  <si>
    <t>090 MP</t>
  </si>
  <si>
    <t>úprava závazného ukazatele dle rozpisu JmK- souhrnný fin. vztah - snížení rozpočtu příjmu</t>
  </si>
  <si>
    <t>projekt ,,Forenzní identifikační značení kol 2018" nákup značících sad + roční poplatek Refiz</t>
  </si>
  <si>
    <t>Stav k 31.6.2018</t>
  </si>
  <si>
    <t>Dosud neprovedené změny rozpočtu - rezervováno</t>
  </si>
  <si>
    <t>navýšení závazného ukazatele na provoz u p.o. Tereza - (ZM č. 26 ze dne 11.6.2018)</t>
  </si>
  <si>
    <t>inv. akce Břeclav – ul. Pěšina,Herbenova, chodník a obnova veřejného osvětlení</t>
  </si>
  <si>
    <t>nákup inventáře (skříní) do budovy KD ve Staré Břeclavi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</si>
  <si>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</si>
  <si>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</si>
  <si>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</si>
  <si>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</si>
  <si>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2018 - změna stavu peněž. prostř. na bank. účtech - zapojení do rozpočtu </t>
  </si>
  <si>
    <t>1.</t>
  </si>
  <si>
    <t>Vratka nevyčerpaných účel. prostř. (výkon sociální práce, OSPOD,volba prezidenta, volby do Posl. sněmovny)</t>
  </si>
  <si>
    <t>030 OKT</t>
  </si>
  <si>
    <t>Vratka nevyčerpaných účel. prostř. (projekt Asistent Prevence Kriminality a Domovník-Preventista)</t>
  </si>
  <si>
    <t>Nedofinancované akce r. 2017</t>
  </si>
  <si>
    <t>Prostředky převedené z návrhu rozpočtu 2018 p.o. Tereza Břeclav</t>
  </si>
  <si>
    <t>Přívěsný vozík pro JSDH, diskové pole, IP telefony, el. energie a teplo (kino Koruna)</t>
  </si>
  <si>
    <t>Nákup komponent pro servrovnu MP</t>
  </si>
  <si>
    <t>Financování dotací v rámci vyhlášeného dotačního titulu r. 2018</t>
  </si>
  <si>
    <t>Snížení závazného ukazatele rozpočtu (tech. služby) PO Tereza břeclav (ZM. č. 25)</t>
  </si>
  <si>
    <t>nákup hlídkového automobilu pro Městskou Policii Břeclav</t>
  </si>
  <si>
    <t>Platba daní a poplatků státnímu rozpočtu - navýšení DPH</t>
  </si>
  <si>
    <t>Financování inv. akcí (zámeček Pohansko, saunové centrum, úprava předprostoru Českých drah)</t>
  </si>
  <si>
    <t>Stezky hráze Vídeňský - Bratislavský most a autobusové přístřešky - dotace z JmK r.z 2017,</t>
  </si>
  <si>
    <t>DPS - výměna van v bytech za sprchové kouty</t>
  </si>
  <si>
    <t>Zpracování dopr. části zadávací dokumentace pro výběr. řízení na výběr dopravce - městská dopr. ve městě Břeclavi.</t>
  </si>
  <si>
    <t xml:space="preserve">Snížení provozních prostředků na platy zaměstnanců </t>
  </si>
  <si>
    <t>Oprava a ostranění havarijního stavu odvodu dešťové vody</t>
  </si>
  <si>
    <t>Projekt ,,Domovník-preventista" - pokrytí provozních nákladů</t>
  </si>
  <si>
    <t>Inv. akce Automatické parkovací zař. pro kola (ZM č. 11, RM č. 71)</t>
  </si>
  <si>
    <t>Projekt ,, Komplexní podpora soc. začleňování města Břeclav 2018-2021" (RM č. 81)</t>
  </si>
  <si>
    <t>Kamerový systém - parkoviště za nemocnicí (RM č. 90 ze dne 11.7.2018)</t>
  </si>
  <si>
    <t>Odvod do rozpočtu zřizovatele - Domov seniorů (RM č. 86 ze dne 16.5.2018)</t>
  </si>
  <si>
    <t>Odvod do rozpočtu zřizovatele - Domov seniorů (RM č. 88 ze dne 13.6.2018)</t>
  </si>
  <si>
    <t>Odvod do rozpočtu zřizovatele - ZŠ a MŠ Kupkova 1 (RM č. 89 ze dne 27.6.2018)</t>
  </si>
  <si>
    <t>inv. akce - Břeclav – ul. Pěšina,Herbenova, chodník a obnova veřejného osvětlení (RM č. 89 ze dne 27.6.2018)</t>
  </si>
  <si>
    <t>inv. akce - oprava lapolu na na odtoku z výdejny jídla MěÚ Břeclav (RM č. 87 ze dne 30.5.2018)</t>
  </si>
  <si>
    <t>Zřízení optických vláken v rámci projektu rozšíření MKDS 2018</t>
  </si>
  <si>
    <t>Součet dosud neprovedených změn</t>
  </si>
  <si>
    <t xml:space="preserve"> </t>
  </si>
  <si>
    <t>Pasport vybraných rozvahových a výsledovkových položek - HODNOCENÍ - rok 2018</t>
  </si>
  <si>
    <t xml:space="preserve">Příspěvková organizace:   </t>
  </si>
  <si>
    <t>108 Městské muzeum a galerie Břeclav, příspěvková organizace</t>
  </si>
  <si>
    <t>v  tisicích Kč, bez des.míst</t>
  </si>
  <si>
    <t>Účet</t>
  </si>
  <si>
    <t>Schvál. R.</t>
  </si>
  <si>
    <t>Uprav. R.</t>
  </si>
  <si>
    <t>měsíc</t>
  </si>
  <si>
    <t>r. 2018</t>
  </si>
  <si>
    <t>Plnění</t>
  </si>
  <si>
    <t xml:space="preserve">Závěrka </t>
  </si>
  <si>
    <t>Závěrka</t>
  </si>
  <si>
    <t>řádek</t>
  </si>
  <si>
    <t>r. 2017</t>
  </si>
  <si>
    <t>březen</t>
  </si>
  <si>
    <t>červen</t>
  </si>
  <si>
    <t>září</t>
  </si>
  <si>
    <t>prosinec</t>
  </si>
  <si>
    <t>celkem</t>
  </si>
  <si>
    <t>roční v %</t>
  </si>
  <si>
    <t>k 30.06.2018</t>
  </si>
  <si>
    <t>k 30.09.2018</t>
  </si>
  <si>
    <t>k 31.12.2018</t>
  </si>
  <si>
    <t>Počet pracovníků - fyzický stav</t>
  </si>
  <si>
    <t>x</t>
  </si>
  <si>
    <t>Počet pracovníků - přepočtený stav</t>
  </si>
  <si>
    <t>Dlouhodobý hmotný a nehm.majetek</t>
  </si>
  <si>
    <t>A II, sl.1</t>
  </si>
  <si>
    <t>01xa02x</t>
  </si>
  <si>
    <t>Oprávky k DHM a NHM</t>
  </si>
  <si>
    <t>A II, sl.2</t>
  </si>
  <si>
    <t>07xa08x</t>
  </si>
  <si>
    <t>Zásoby</t>
  </si>
  <si>
    <t>B I, sl.1</t>
  </si>
  <si>
    <t>1xx</t>
  </si>
  <si>
    <t>Pohledávky</t>
  </si>
  <si>
    <t>A IV+B II, sl.1</t>
  </si>
  <si>
    <t>Finanční majetek</t>
  </si>
  <si>
    <t>B III,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</si>
  <si>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</si>
  <si>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</si>
  <si>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</si>
  <si>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</si>
  <si>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</si>
  <si>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</si>
  <si>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</si>
  <si>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</si>
  <si>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II, sl.1</t>
  </si>
  <si>
    <t>Krátkodobé závazky</t>
  </si>
  <si>
    <t>D III, sl.1</t>
  </si>
  <si>
    <t>Bankovní úvěry</t>
  </si>
  <si>
    <t>D II.1+D III.1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</si>
  <si>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</si>
  <si>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</si>
  <si>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</si>
  <si>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</si>
  <si>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</si>
  <si>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</si>
  <si>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</si>
  <si>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</si>
  <si>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</si>
  <si>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</si>
  <si>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</si>
  <si>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</si>
  <si>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</si>
  <si>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</si>
  <si>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</si>
  <si>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</si>
  <si>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</si>
  <si>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</si>
  <si>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ř.14-17</t>
  </si>
  <si>
    <t>524-8</t>
  </si>
  <si>
    <t>Odpis pohledávek</t>
  </si>
  <si>
    <t>A I, ř.31</t>
  </si>
  <si>
    <t>Odpisy dlouhodobého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</si>
  <si>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</si>
  <si>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</si>
  <si>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</si>
  <si>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</si>
  <si>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</si>
  <si>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</si>
  <si>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</si>
  <si>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</si>
  <si>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</si>
  <si>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</si>
  <si>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</si>
  <si>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</si>
  <si>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</si>
  <si>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</si>
  <si>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</si>
  <si>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</si>
  <si>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</si>
  <si>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</si>
  <si>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</si>
  <si>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</si>
  <si>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</si>
  <si>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</si>
  <si>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</si>
  <si>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</si>
  <si>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</si>
  <si>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</si>
  <si>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Zpracovala: Ing. Naděžda Lupačová, 11.7.2018</t>
  </si>
  <si>
    <t>Schválil: Ing. Petr Dlouhý</t>
  </si>
  <si>
    <t>Příl. 7</t>
  </si>
  <si>
    <t>216 Městská knihovna Břeclav, příspěvková organizace</t>
  </si>
  <si>
    <t>r.2018</t>
  </si>
  <si>
    <t>účet</t>
  </si>
  <si>
    <t>r.2017</t>
  </si>
  <si>
    <t>k 30.6.</t>
  </si>
  <si>
    <t>k 30.9.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</si>
  <si>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</si>
  <si>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</si>
  <si>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</si>
  <si>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</si>
  <si>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</si>
  <si>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</si>
  <si>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</si>
  <si>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Zpracoval:  Klučková Iveta</t>
  </si>
  <si>
    <t>Schválil:   Mgr. Marek Uhlíř</t>
  </si>
  <si>
    <t xml:space="preserve">226 Tereza Břeclav, příspěvková organizace </t>
  </si>
  <si>
    <t>Dlouhodobý majetek</t>
  </si>
  <si>
    <t>Oprávky k majetku</t>
  </si>
  <si>
    <t xml:space="preserve">Zpracoval: Kamila Rausová </t>
  </si>
  <si>
    <t>Schválil: Ing. Dymo Piškula</t>
  </si>
  <si>
    <t>Pasport vybraných rozvahových a výsledkových položek - HODNOCENÍ - rok 2018</t>
  </si>
  <si>
    <t>227 Domov seniorů Břeclav, příspěvková organizace</t>
  </si>
  <si>
    <t>r.20xx</t>
  </si>
  <si>
    <t>Zpracoval:  Ing. Pardovská M.</t>
  </si>
  <si>
    <t>Schválil: PhDr. Malinkovič D.</t>
  </si>
  <si>
    <t xml:space="preserve">  </t>
  </si>
  <si>
    <t>4002 Mateřská škola Břeclav, Břetislavova 6, příspěvá organizace</t>
  </si>
  <si>
    <t>Mzdové náklady</t>
  </si>
  <si>
    <t>Náklady celkem</t>
  </si>
  <si>
    <t>Vyplnit také počty pracovníků - fyzický i přepočtený stav</t>
  </si>
  <si>
    <t>Zpracoval: Veronika Třetinová</t>
  </si>
  <si>
    <t>Schválil:</t>
  </si>
  <si>
    <t>4004 Mateřská škola Břeclav, Hřbitovní 8, příspěvková organizace</t>
  </si>
  <si>
    <t>Zpracoval: Trněná</t>
  </si>
  <si>
    <t>Schválil: Mgr. Jitka Kocábová</t>
  </si>
  <si>
    <t>4005 Mateřská škola Břeclav, Na Valtické 727, příspěvková organizace</t>
  </si>
  <si>
    <t>Zpracoval: Alena Olejníková, Olga Strachová</t>
  </si>
  <si>
    <t>Schválil: Marta Kaufová</t>
  </si>
  <si>
    <t>4007 Mateřská škola Břeclav, U Splavu 2765, příspěvková organizace</t>
  </si>
  <si>
    <t>Zpracoval: Olejníková, Ing. Krejčiříková</t>
  </si>
  <si>
    <t>Schválil:  Krutišová</t>
  </si>
  <si>
    <t>Schválila: Mgr. Zdeňka Stanická</t>
  </si>
  <si>
    <t>Zpracovala: Ing. Markéta Hladká, 13.7.2018</t>
  </si>
  <si>
    <t>Komentář:  V řádku "Jmění" je součet účtu 401 - Změní účetní jednotky ve výši 187 tis. a účetu 408 - Opravy přecházejících účetních období ve výši -47 tis. Kč</t>
  </si>
  <si>
    <t>4010 Mateřská škola Břeclav, Okružní 7, příspěvková organizace</t>
  </si>
  <si>
    <t>4011 Mateřská škola Břeclav, Osvobození 1, příspěvková organizace</t>
  </si>
  <si>
    <t>Schválila: Bc. Eva Čevelová</t>
  </si>
  <si>
    <t>4204 Základní škola Břeclav, Komenského 2, příspěvková organizace</t>
  </si>
  <si>
    <t>Zpracoval: Hlávková Renata</t>
  </si>
  <si>
    <t>Schválil: Mgr. Polanská Yveta</t>
  </si>
  <si>
    <t>4205 Základní škola a mateřská škola Břeclav, Kpt. Nálepky 7, příspěvková organizace</t>
  </si>
  <si>
    <t>r.2000</t>
  </si>
  <si>
    <t>r.2001</t>
  </si>
  <si>
    <t>Zpracoval: Ing. Olga Rajnochová</t>
  </si>
  <si>
    <t>Schválil: Mgr. Jitka Šaierová</t>
  </si>
  <si>
    <t>Pasport vybraných rozvahových a výsledovkových položek - 30.6.2018</t>
  </si>
  <si>
    <t>4206 Základní škola a Mateřská škola Břeclav, Kupkova 1, příspěvková organizace</t>
  </si>
  <si>
    <t>Komentář ke úpravě rozpočtu 2018:</t>
  </si>
  <si>
    <t>Schválený rozpočet pro rok 2018 byl upraven v položce "Odpisy dlouhodobého majetku" o částku navýšení odpisů s ohledem na nově pořízený dlouhodobý majetek. Změna odpisového plánu pro rok 2018</t>
  </si>
  <si>
    <t>byla zaslána k odsouhlasení.</t>
  </si>
  <si>
    <t xml:space="preserve">Dále došlo ke změně rozpočtu oproti plánu v položkách mzdových nákladů a zákonných a ostatních odvodů v souladu se schváleným rozpočtem Krajského úřadu Jihomoravskéh kraje  a rozpočtovými změnami </t>
  </si>
  <si>
    <t xml:space="preserve">  č. 43 ze dne 30.1.2018, č. 91 ze dne 27.2.2018  a č. 150 ze dne 27.3.2018</t>
  </si>
  <si>
    <t>Komentář k položkám z rozvahy za I.Q 2018:</t>
  </si>
  <si>
    <t>V průběhu I.Q 2018 došlo k výraznému nárůstu krátkodobých pohledávek a krátkodobých závazků z důvodu nového způsobu účtování o přijatých dotacích.</t>
  </si>
  <si>
    <t>Zpracovala: Ing. Wozarová</t>
  </si>
  <si>
    <t>Schválil: PaedDr. Igor Huleja</t>
  </si>
  <si>
    <t>4207 Základní škola Břeclav, Na Valtické 31 A, příspěvková organizace</t>
  </si>
  <si>
    <t>Zpracoval: I. Frýbertová</t>
  </si>
  <si>
    <t>Schválil: Mgr. I. Hemalová</t>
  </si>
  <si>
    <t>Pasport vybraných rozvahových a výsledovkových položek  rok 2018  - k 30.06.2018</t>
  </si>
  <si>
    <t xml:space="preserve">Příspěvková organizace:  </t>
  </si>
  <si>
    <t>4209 Základní škola Břeclav, Slovácká 40, příspěvková organizace</t>
  </si>
  <si>
    <t xml:space="preserve">Zpracoval:  Menšíková Jana </t>
  </si>
  <si>
    <t>Schválil: Mgr. Iva Jobánková</t>
  </si>
  <si>
    <t>4211 Základní škola Jana Noháče, Břeclav, Školní 16, příspěvková organizace</t>
  </si>
  <si>
    <t>Schválila: Mgr.  Iva Karlínová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</si>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</sst>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[$-405]General"/>
    <numFmt numFmtId="167" formatCode="[$-405]#,##0"/>
    <numFmt numFmtId="168" formatCode="[$-405]#,##0.00"/>
  </numFmts>
  <fonts count="9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4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4"/>
      <color indexed="8"/>
      <name val="Arial CE1"/>
      <charset val="238"/>
    </font>
    <font>
      <b/>
      <sz val="12"/>
      <color indexed="22"/>
      <name val="Arial CE1"/>
      <charset val="238"/>
    </font>
    <font>
      <sz val="14"/>
      <color indexed="8"/>
      <name val="Arial"/>
      <family val="2"/>
      <charset val="238"/>
    </font>
    <font>
      <b/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 CE"/>
      <family val="2"/>
      <charset val="238"/>
    </font>
    <font>
      <sz val="11"/>
      <color indexed="8"/>
      <name val="Arial CE1"/>
      <charset val="238"/>
    </font>
    <font>
      <b/>
      <i/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b/>
      <i/>
      <sz val="11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color rgb="FF000000"/>
      <name val="Arial"/>
      <family val="2"/>
      <charset val="238"/>
    </font>
    <font>
      <b/>
      <sz val="10"/>
      <color rgb="FF000000"/>
      <name val="Arial CE"/>
      <charset val="238"/>
    </font>
    <font>
      <b/>
      <sz val="14"/>
      <color rgb="FF000000"/>
      <name val="Arial CE"/>
      <charset val="238"/>
    </font>
    <font>
      <b/>
      <sz val="14"/>
      <color rgb="FF000000"/>
      <name val="Arial CE1"/>
      <charset val="238"/>
    </font>
    <font>
      <b/>
      <sz val="12"/>
      <color rgb="FFC0C0C0"/>
      <name val="Arial CE1"/>
      <charset val="238"/>
    </font>
    <font>
      <b/>
      <sz val="11"/>
      <color rgb="FF000000"/>
      <name val="Arial"/>
      <family val="2"/>
      <charset val="238"/>
    </font>
    <font>
      <b/>
      <i/>
      <sz val="10"/>
      <color rgb="FF000000"/>
      <name val="Arial CE"/>
      <charset val="238"/>
    </font>
    <font>
      <sz val="10"/>
      <color rgb="FF000000"/>
      <name val="Arial CE"/>
      <charset val="238"/>
    </font>
    <font>
      <b/>
      <sz val="11"/>
      <color rgb="FF000000"/>
      <name val="Arial CE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 CE"/>
      <charset val="238"/>
    </font>
    <font>
      <sz val="11"/>
      <color rgb="FF000000"/>
      <name val="Arial CE1"/>
      <charset val="238"/>
    </font>
    <font>
      <b/>
      <i/>
      <sz val="11"/>
      <color rgb="FF000000"/>
      <name val="Arial CE"/>
      <charset val="238"/>
    </font>
    <font>
      <b/>
      <i/>
      <u/>
      <sz val="11"/>
      <color rgb="FF000000"/>
      <name val="Arial CE"/>
      <charset val="238"/>
    </font>
    <font>
      <b/>
      <i/>
      <sz val="11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Arial CE"/>
      <charset val="238"/>
    </font>
    <font>
      <sz val="12"/>
      <color indexed="22"/>
      <name val="Arial CE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indexed="64"/>
      </patternFill>
    </fill>
  </fills>
  <borders count="2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3" fillId="0" borderId="0"/>
    <xf numFmtId="0" fontId="3" fillId="0" borderId="0"/>
    <xf numFmtId="0" fontId="13" fillId="0" borderId="0"/>
    <xf numFmtId="0" fontId="2" fillId="0" borderId="0"/>
    <xf numFmtId="0" fontId="13" fillId="0" borderId="0"/>
    <xf numFmtId="0" fontId="13" fillId="0" borderId="0" applyProtection="0"/>
    <xf numFmtId="0" fontId="55" fillId="0" borderId="0"/>
    <xf numFmtId="0" fontId="56" fillId="0" borderId="0"/>
    <xf numFmtId="0" fontId="56" fillId="0" borderId="0"/>
    <xf numFmtId="0" fontId="58" fillId="0" borderId="0"/>
    <xf numFmtId="0" fontId="74" fillId="0" borderId="0"/>
    <xf numFmtId="166" fontId="75" fillId="0" borderId="0" applyBorder="0" applyProtection="0"/>
    <xf numFmtId="166" fontId="75" fillId="0" borderId="0" applyBorder="0" applyProtection="0"/>
    <xf numFmtId="166" fontId="77" fillId="0" borderId="0" applyBorder="0" applyProtection="0"/>
    <xf numFmtId="0" fontId="1" fillId="0" borderId="0"/>
  </cellStyleXfs>
  <cellXfs count="146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0" borderId="0" xfId="0" applyBorder="1"/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4" fontId="5" fillId="0" borderId="8" xfId="0" applyNumberFormat="1" applyFont="1" applyBorder="1"/>
    <xf numFmtId="4" fontId="13" fillId="0" borderId="9" xfId="0" applyNumberFormat="1" applyFont="1" applyFill="1" applyBorder="1"/>
    <xf numFmtId="0" fontId="5" fillId="0" borderId="10" xfId="0" applyFont="1" applyBorder="1"/>
    <xf numFmtId="4" fontId="5" fillId="0" borderId="11" xfId="0" applyNumberFormat="1" applyFont="1" applyBorder="1"/>
    <xf numFmtId="4" fontId="13" fillId="0" borderId="12" xfId="0" applyNumberFormat="1" applyFont="1" applyFill="1" applyBorder="1"/>
    <xf numFmtId="0" fontId="5" fillId="0" borderId="13" xfId="0" applyFont="1" applyBorder="1"/>
    <xf numFmtId="0" fontId="6" fillId="0" borderId="14" xfId="0" applyFont="1" applyBorder="1"/>
    <xf numFmtId="4" fontId="6" fillId="0" borderId="15" xfId="0" applyNumberFormat="1" applyFont="1" applyBorder="1"/>
    <xf numFmtId="0" fontId="5" fillId="0" borderId="16" xfId="0" applyFont="1" applyBorder="1"/>
    <xf numFmtId="4" fontId="5" fillId="0" borderId="17" xfId="0" applyNumberFormat="1" applyFont="1" applyBorder="1"/>
    <xf numFmtId="0" fontId="13" fillId="0" borderId="9" xfId="0" applyFont="1" applyBorder="1"/>
    <xf numFmtId="0" fontId="0" fillId="0" borderId="18" xfId="0" applyBorder="1"/>
    <xf numFmtId="0" fontId="6" fillId="0" borderId="19" xfId="0" applyFont="1" applyBorder="1"/>
    <xf numFmtId="4" fontId="6" fillId="0" borderId="8" xfId="0" applyNumberFormat="1" applyFont="1" applyBorder="1"/>
    <xf numFmtId="0" fontId="0" fillId="0" borderId="9" xfId="0" applyBorder="1"/>
    <xf numFmtId="0" fontId="6" fillId="0" borderId="20" xfId="0" applyFont="1" applyFill="1" applyBorder="1"/>
    <xf numFmtId="4" fontId="5" fillId="0" borderId="17" xfId="0" applyNumberFormat="1" applyFont="1" applyFill="1" applyBorder="1"/>
    <xf numFmtId="0" fontId="0" fillId="0" borderId="21" xfId="0" applyBorder="1"/>
    <xf numFmtId="4" fontId="6" fillId="0" borderId="17" xfId="0" applyNumberFormat="1" applyFont="1" applyFill="1" applyBorder="1"/>
    <xf numFmtId="0" fontId="0" fillId="0" borderId="22" xfId="0" applyBorder="1"/>
    <xf numFmtId="0" fontId="6" fillId="0" borderId="23" xfId="0" applyFont="1" applyBorder="1"/>
    <xf numFmtId="4" fontId="6" fillId="0" borderId="24" xfId="0" applyNumberFormat="1" applyFont="1" applyFill="1" applyBorder="1"/>
    <xf numFmtId="0" fontId="0" fillId="0" borderId="25" xfId="0" applyBorder="1"/>
    <xf numFmtId="0" fontId="13" fillId="0" borderId="0" xfId="0" applyFont="1"/>
    <xf numFmtId="14" fontId="14" fillId="0" borderId="0" xfId="0" applyNumberFormat="1" applyFont="1" applyAlignment="1">
      <alignment horizontal="left"/>
    </xf>
    <xf numFmtId="0" fontId="13" fillId="0" borderId="0" xfId="0" applyFont="1" applyFill="1"/>
    <xf numFmtId="4" fontId="13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/>
    <xf numFmtId="4" fontId="9" fillId="0" borderId="0" xfId="0" applyNumberFormat="1" applyFont="1" applyFill="1"/>
    <xf numFmtId="0" fontId="8" fillId="0" borderId="0" xfId="0" applyFont="1" applyFill="1"/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4" fontId="15" fillId="0" borderId="26" xfId="0" applyNumberFormat="1" applyFont="1" applyFill="1" applyBorder="1"/>
    <xf numFmtId="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Border="1"/>
    <xf numFmtId="4" fontId="16" fillId="0" borderId="0" xfId="0" applyNumberFormat="1" applyFont="1" applyFill="1"/>
    <xf numFmtId="4" fontId="9" fillId="0" borderId="0" xfId="0" applyNumberFormat="1" applyFont="1" applyFill="1" applyBorder="1"/>
    <xf numFmtId="4" fontId="17" fillId="0" borderId="0" xfId="0" applyNumberFormat="1" applyFont="1" applyFill="1" applyBorder="1"/>
    <xf numFmtId="0" fontId="9" fillId="0" borderId="0" xfId="0" applyFont="1" applyFill="1" applyBorder="1"/>
    <xf numFmtId="4" fontId="9" fillId="0" borderId="27" xfId="0" applyNumberFormat="1" applyFont="1" applyFill="1" applyBorder="1"/>
    <xf numFmtId="4" fontId="9" fillId="3" borderId="27" xfId="0" applyNumberFormat="1" applyFont="1" applyFill="1" applyBorder="1"/>
    <xf numFmtId="4" fontId="9" fillId="4" borderId="27" xfId="0" applyNumberFormat="1" applyFont="1" applyFill="1" applyBorder="1"/>
    <xf numFmtId="0" fontId="9" fillId="0" borderId="24" xfId="0" applyFont="1" applyFill="1" applyBorder="1"/>
    <xf numFmtId="0" fontId="15" fillId="0" borderId="27" xfId="0" applyFont="1" applyFill="1" applyBorder="1"/>
    <xf numFmtId="4" fontId="15" fillId="0" borderId="28" xfId="0" applyNumberFormat="1" applyFont="1" applyFill="1" applyBorder="1"/>
    <xf numFmtId="4" fontId="15" fillId="3" borderId="28" xfId="0" applyNumberFormat="1" applyFont="1" applyFill="1" applyBorder="1"/>
    <xf numFmtId="4" fontId="15" fillId="4" borderId="28" xfId="0" applyNumberFormat="1" applyFont="1" applyFill="1" applyBorder="1"/>
    <xf numFmtId="0" fontId="15" fillId="0" borderId="15" xfId="0" applyFont="1" applyFill="1" applyBorder="1"/>
    <xf numFmtId="0" fontId="15" fillId="0" borderId="28" xfId="0" applyFont="1" applyFill="1" applyBorder="1"/>
    <xf numFmtId="4" fontId="15" fillId="3" borderId="26" xfId="0" applyNumberFormat="1" applyFont="1" applyFill="1" applyBorder="1"/>
    <xf numFmtId="4" fontId="15" fillId="4" borderId="26" xfId="0" applyNumberFormat="1" applyFont="1" applyFill="1" applyBorder="1"/>
    <xf numFmtId="0" fontId="15" fillId="0" borderId="11" xfId="0" applyFont="1" applyFill="1" applyBorder="1"/>
    <xf numFmtId="0" fontId="15" fillId="0" borderId="26" xfId="0" applyFont="1" applyFill="1" applyBorder="1"/>
    <xf numFmtId="4" fontId="15" fillId="0" borderId="29" xfId="0" applyNumberFormat="1" applyFont="1" applyFill="1" applyBorder="1"/>
    <xf numFmtId="4" fontId="15" fillId="3" borderId="30" xfId="0" applyNumberFormat="1" applyFont="1" applyFill="1" applyBorder="1"/>
    <xf numFmtId="4" fontId="15" fillId="4" borderId="30" xfId="0" applyNumberFormat="1" applyFont="1" applyFill="1" applyBorder="1"/>
    <xf numFmtId="4" fontId="15" fillId="0" borderId="30" xfId="0" applyNumberFormat="1" applyFont="1" applyFill="1" applyBorder="1"/>
    <xf numFmtId="0" fontId="15" fillId="0" borderId="17" xfId="0" applyFont="1" applyFill="1" applyBorder="1"/>
    <xf numFmtId="0" fontId="15" fillId="0" borderId="30" xfId="0" applyFont="1" applyFill="1" applyBorder="1"/>
    <xf numFmtId="4" fontId="15" fillId="3" borderId="31" xfId="0" applyNumberFormat="1" applyFont="1" applyFill="1" applyBorder="1" applyAlignment="1">
      <alignment horizontal="right"/>
    </xf>
    <xf numFmtId="4" fontId="15" fillId="3" borderId="29" xfId="0" applyNumberFormat="1" applyFont="1" applyFill="1" applyBorder="1"/>
    <xf numFmtId="4" fontId="15" fillId="4" borderId="29" xfId="0" applyNumberFormat="1" applyFont="1" applyFill="1" applyBorder="1"/>
    <xf numFmtId="0" fontId="15" fillId="0" borderId="32" xfId="0" applyFont="1" applyFill="1" applyBorder="1"/>
    <xf numFmtId="4" fontId="15" fillId="4" borderId="31" xfId="0" applyNumberFormat="1" applyFont="1" applyFill="1" applyBorder="1" applyAlignment="1">
      <alignment horizontal="right"/>
    </xf>
    <xf numFmtId="4" fontId="9" fillId="0" borderId="26" xfId="0" applyNumberFormat="1" applyFont="1" applyFill="1" applyBorder="1" applyAlignment="1">
      <alignment horizontal="center"/>
    </xf>
    <xf numFmtId="4" fontId="9" fillId="3" borderId="26" xfId="0" applyNumberFormat="1" applyFont="1" applyFill="1" applyBorder="1" applyAlignment="1">
      <alignment horizontal="center"/>
    </xf>
    <xf numFmtId="4" fontId="9" fillId="4" borderId="26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18" xfId="0" applyFont="1" applyFill="1" applyBorder="1"/>
    <xf numFmtId="0" fontId="9" fillId="0" borderId="26" xfId="0" applyFont="1" applyFill="1" applyBorder="1" applyAlignment="1">
      <alignment horizontal="center"/>
    </xf>
    <xf numFmtId="4" fontId="8" fillId="5" borderId="33" xfId="1" applyNumberFormat="1" applyFont="1" applyFill="1" applyBorder="1" applyAlignment="1">
      <alignment horizontal="center"/>
    </xf>
    <xf numFmtId="49" fontId="8" fillId="5" borderId="33" xfId="1" applyNumberFormat="1" applyFont="1" applyFill="1" applyBorder="1" applyAlignment="1">
      <alignment horizontal="center"/>
    </xf>
    <xf numFmtId="0" fontId="9" fillId="5" borderId="34" xfId="0" applyFont="1" applyFill="1" applyBorder="1"/>
    <xf numFmtId="0" fontId="9" fillId="5" borderId="33" xfId="0" applyFont="1" applyFill="1" applyBorder="1" applyAlignment="1">
      <alignment horizontal="center"/>
    </xf>
    <xf numFmtId="4" fontId="8" fillId="5" borderId="35" xfId="1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9" fillId="0" borderId="27" xfId="0" applyNumberFormat="1" applyFont="1" applyFill="1" applyBorder="1" applyAlignment="1">
      <alignment vertical="center"/>
    </xf>
    <xf numFmtId="4" fontId="9" fillId="3" borderId="27" xfId="0" applyNumberFormat="1" applyFont="1" applyFill="1" applyBorder="1" applyAlignment="1">
      <alignment vertical="center"/>
    </xf>
    <xf numFmtId="4" fontId="9" fillId="4" borderId="27" xfId="0" applyNumberFormat="1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/>
    </xf>
    <xf numFmtId="0" fontId="9" fillId="0" borderId="37" xfId="0" applyFont="1" applyFill="1" applyBorder="1" applyAlignment="1">
      <alignment vertical="center"/>
    </xf>
    <xf numFmtId="0" fontId="9" fillId="0" borderId="27" xfId="0" applyFont="1" applyFill="1" applyBorder="1"/>
    <xf numFmtId="4" fontId="15" fillId="0" borderId="0" xfId="0" applyNumberFormat="1" applyFont="1" applyFill="1" applyBorder="1"/>
    <xf numFmtId="4" fontId="9" fillId="0" borderId="37" xfId="0" applyNumberFormat="1" applyFont="1" applyFill="1" applyBorder="1"/>
    <xf numFmtId="4" fontId="15" fillId="0" borderId="31" xfId="0" applyNumberFormat="1" applyFont="1" applyFill="1" applyBorder="1"/>
    <xf numFmtId="4" fontId="15" fillId="3" borderId="31" xfId="0" applyNumberFormat="1" applyFont="1" applyFill="1" applyBorder="1"/>
    <xf numFmtId="4" fontId="15" fillId="4" borderId="31" xfId="0" applyNumberFormat="1" applyFont="1" applyFill="1" applyBorder="1"/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15" fillId="0" borderId="33" xfId="0" applyNumberFormat="1" applyFont="1" applyFill="1" applyBorder="1"/>
    <xf numFmtId="4" fontId="15" fillId="3" borderId="33" xfId="0" applyNumberFormat="1" applyFont="1" applyFill="1" applyBorder="1"/>
    <xf numFmtId="4" fontId="15" fillId="4" borderId="33" xfId="0" applyNumberFormat="1" applyFont="1" applyFill="1" applyBorder="1"/>
    <xf numFmtId="0" fontId="15" fillId="0" borderId="33" xfId="0" applyFont="1" applyFill="1" applyBorder="1"/>
    <xf numFmtId="0" fontId="15" fillId="0" borderId="31" xfId="0" applyFont="1" applyFill="1" applyBorder="1"/>
    <xf numFmtId="0" fontId="15" fillId="0" borderId="29" xfId="0" applyFont="1" applyFill="1" applyBorder="1"/>
    <xf numFmtId="4" fontId="15" fillId="6" borderId="26" xfId="0" applyNumberFormat="1" applyFont="1" applyFill="1" applyBorder="1"/>
    <xf numFmtId="0" fontId="9" fillId="0" borderId="26" xfId="0" applyFont="1" applyFill="1" applyBorder="1"/>
    <xf numFmtId="4" fontId="9" fillId="0" borderId="28" xfId="0" applyNumberFormat="1" applyFont="1" applyFill="1" applyBorder="1"/>
    <xf numFmtId="4" fontId="9" fillId="3" borderId="28" xfId="0" applyNumberFormat="1" applyFont="1" applyFill="1" applyBorder="1"/>
    <xf numFmtId="4" fontId="9" fillId="4" borderId="28" xfId="0" applyNumberFormat="1" applyFont="1" applyFill="1" applyBorder="1"/>
    <xf numFmtId="4" fontId="14" fillId="3" borderId="31" xfId="0" applyNumberFormat="1" applyFont="1" applyFill="1" applyBorder="1"/>
    <xf numFmtId="4" fontId="15" fillId="4" borderId="11" xfId="0" applyNumberFormat="1" applyFont="1" applyFill="1" applyBorder="1"/>
    <xf numFmtId="4" fontId="14" fillId="4" borderId="26" xfId="0" applyNumberFormat="1" applyFont="1" applyFill="1" applyBorder="1"/>
    <xf numFmtId="4" fontId="14" fillId="0" borderId="26" xfId="0" applyNumberFormat="1" applyFont="1" applyFill="1" applyBorder="1"/>
    <xf numFmtId="4" fontId="14" fillId="4" borderId="31" xfId="0" applyNumberFormat="1" applyFont="1" applyFill="1" applyBorder="1"/>
    <xf numFmtId="4" fontId="14" fillId="0" borderId="31" xfId="0" applyNumberFormat="1" applyFont="1" applyFill="1" applyBorder="1"/>
    <xf numFmtId="4" fontId="15" fillId="6" borderId="31" xfId="0" applyNumberFormat="1" applyFont="1" applyFill="1" applyBorder="1"/>
    <xf numFmtId="0" fontId="14" fillId="0" borderId="26" xfId="0" applyFont="1" applyFill="1" applyBorder="1"/>
    <xf numFmtId="0" fontId="14" fillId="0" borderId="11" xfId="0" applyFont="1" applyFill="1" applyBorder="1"/>
    <xf numFmtId="0" fontId="9" fillId="0" borderId="11" xfId="0" applyFont="1" applyFill="1" applyBorder="1"/>
    <xf numFmtId="4" fontId="19" fillId="0" borderId="31" xfId="0" applyNumberFormat="1" applyFont="1" applyFill="1" applyBorder="1"/>
    <xf numFmtId="0" fontId="8" fillId="0" borderId="26" xfId="0" applyFont="1" applyFill="1" applyBorder="1"/>
    <xf numFmtId="4" fontId="15" fillId="3" borderId="26" xfId="0" applyNumberFormat="1" applyFont="1" applyFill="1" applyBorder="1" applyAlignment="1"/>
    <xf numFmtId="4" fontId="15" fillId="4" borderId="26" xfId="0" applyNumberFormat="1" applyFont="1" applyFill="1" applyBorder="1" applyAlignment="1"/>
    <xf numFmtId="4" fontId="15" fillId="0" borderId="26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24" xfId="0" applyFont="1" applyFill="1" applyBorder="1"/>
    <xf numFmtId="0" fontId="15" fillId="0" borderId="8" xfId="0" applyFont="1" applyFill="1" applyBorder="1"/>
    <xf numFmtId="4" fontId="15" fillId="0" borderId="38" xfId="0" applyNumberFormat="1" applyFont="1" applyFill="1" applyBorder="1"/>
    <xf numFmtId="4" fontId="15" fillId="3" borderId="38" xfId="0" applyNumberFormat="1" applyFont="1" applyFill="1" applyBorder="1"/>
    <xf numFmtId="4" fontId="15" fillId="4" borderId="38" xfId="0" applyNumberFormat="1" applyFont="1" applyFill="1" applyBorder="1"/>
    <xf numFmtId="0" fontId="9" fillId="0" borderId="8" xfId="0" applyFont="1" applyFill="1" applyBorder="1" applyAlignment="1">
      <alignment horizontal="center"/>
    </xf>
    <xf numFmtId="4" fontId="9" fillId="3" borderId="37" xfId="0" applyNumberFormat="1" applyFont="1" applyFill="1" applyBorder="1"/>
    <xf numFmtId="4" fontId="9" fillId="4" borderId="37" xfId="0" applyNumberFormat="1" applyFont="1" applyFill="1" applyBorder="1"/>
    <xf numFmtId="0" fontId="9" fillId="0" borderId="37" xfId="0" applyFont="1" applyFill="1" applyBorder="1"/>
    <xf numFmtId="0" fontId="15" fillId="0" borderId="37" xfId="0" applyFont="1" applyFill="1" applyBorder="1"/>
    <xf numFmtId="0" fontId="15" fillId="0" borderId="39" xfId="0" applyFont="1" applyFill="1" applyBorder="1"/>
    <xf numFmtId="0" fontId="15" fillId="0" borderId="17" xfId="0" applyFont="1" applyFill="1" applyBorder="1" applyAlignment="1">
      <alignment horizontal="right"/>
    </xf>
    <xf numFmtId="0" fontId="14" fillId="0" borderId="26" xfId="1" applyFont="1" applyFill="1" applyBorder="1" applyAlignment="1">
      <alignment horizontal="left"/>
    </xf>
    <xf numFmtId="0" fontId="15" fillId="0" borderId="26" xfId="0" applyFont="1" applyFill="1" applyBorder="1" applyAlignment="1">
      <alignment horizontal="right"/>
    </xf>
    <xf numFmtId="0" fontId="14" fillId="0" borderId="26" xfId="1" applyFont="1" applyFill="1" applyBorder="1" applyAlignment="1">
      <alignment horizontal="right"/>
    </xf>
    <xf numFmtId="0" fontId="14" fillId="0" borderId="11" xfId="1" applyFont="1" applyFill="1" applyBorder="1" applyAlignment="1">
      <alignment horizontal="right"/>
    </xf>
    <xf numFmtId="0" fontId="15" fillId="0" borderId="11" xfId="0" applyFont="1" applyFill="1" applyBorder="1" applyAlignment="1">
      <alignment horizontal="right"/>
    </xf>
    <xf numFmtId="0" fontId="14" fillId="0" borderId="29" xfId="1" applyFont="1" applyFill="1" applyBorder="1" applyAlignment="1">
      <alignment horizontal="right"/>
    </xf>
    <xf numFmtId="0" fontId="14" fillId="0" borderId="32" xfId="1" applyFont="1" applyFill="1" applyBorder="1" applyAlignment="1">
      <alignment horizontal="right"/>
    </xf>
    <xf numFmtId="0" fontId="15" fillId="0" borderId="3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4" fillId="0" borderId="31" xfId="0" applyFont="1" applyFill="1" applyBorder="1"/>
    <xf numFmtId="0" fontId="14" fillId="0" borderId="31" xfId="0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20" fillId="0" borderId="0" xfId="0" applyFont="1" applyFill="1"/>
    <xf numFmtId="4" fontId="20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left"/>
    </xf>
    <xf numFmtId="4" fontId="0" fillId="0" borderId="0" xfId="0" applyNumberFormat="1" applyAlignment="1"/>
    <xf numFmtId="4" fontId="20" fillId="0" borderId="0" xfId="0" applyNumberFormat="1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0" fillId="0" borderId="0" xfId="0" applyFill="1"/>
    <xf numFmtId="0" fontId="9" fillId="0" borderId="0" xfId="0" applyFont="1" applyFill="1"/>
    <xf numFmtId="4" fontId="0" fillId="0" borderId="0" xfId="0" applyNumberFormat="1" applyFill="1"/>
    <xf numFmtId="0" fontId="21" fillId="0" borderId="0" xfId="0" applyFont="1" applyFill="1" applyAlignment="1"/>
    <xf numFmtId="0" fontId="0" fillId="0" borderId="0" xfId="0" applyFill="1" applyAlignment="1"/>
    <xf numFmtId="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Font="1" applyFill="1" applyBorder="1"/>
    <xf numFmtId="4" fontId="8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33" xfId="0" applyFont="1" applyFill="1" applyBorder="1"/>
    <xf numFmtId="49" fontId="8" fillId="5" borderId="33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" fontId="14" fillId="3" borderId="26" xfId="0" applyNumberFormat="1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8" xfId="0" applyFont="1" applyFill="1" applyBorder="1"/>
    <xf numFmtId="0" fontId="8" fillId="0" borderId="31" xfId="0" applyFont="1" applyFill="1" applyBorder="1"/>
    <xf numFmtId="0" fontId="14" fillId="0" borderId="26" xfId="0" applyFont="1" applyFill="1" applyBorder="1" applyAlignment="1">
      <alignment horizontal="center"/>
    </xf>
    <xf numFmtId="0" fontId="25" fillId="6" borderId="26" xfId="0" applyFont="1" applyFill="1" applyBorder="1" applyAlignment="1">
      <alignment horizontal="center"/>
    </xf>
    <xf numFmtId="0" fontId="15" fillId="0" borderId="26" xfId="0" applyFont="1" applyBorder="1"/>
    <xf numFmtId="0" fontId="9" fillId="0" borderId="11" xfId="0" applyFont="1" applyFill="1" applyBorder="1" applyAlignment="1">
      <alignment horizontal="center"/>
    </xf>
    <xf numFmtId="4" fontId="9" fillId="0" borderId="26" xfId="0" applyNumberFormat="1" applyFont="1" applyFill="1" applyBorder="1"/>
    <xf numFmtId="4" fontId="9" fillId="4" borderId="26" xfId="0" applyNumberFormat="1" applyFont="1" applyFill="1" applyBorder="1"/>
    <xf numFmtId="4" fontId="9" fillId="3" borderId="26" xfId="0" applyNumberFormat="1" applyFont="1" applyFill="1" applyBorder="1"/>
    <xf numFmtId="0" fontId="8" fillId="0" borderId="30" xfId="0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17" xfId="0" applyFont="1" applyFill="1" applyBorder="1"/>
    <xf numFmtId="4" fontId="8" fillId="0" borderId="30" xfId="0" applyNumberFormat="1" applyFont="1" applyFill="1" applyBorder="1"/>
    <xf numFmtId="4" fontId="8" fillId="4" borderId="30" xfId="0" applyNumberFormat="1" applyFont="1" applyFill="1" applyBorder="1"/>
    <xf numFmtId="4" fontId="8" fillId="3" borderId="30" xfId="0" applyNumberFormat="1" applyFont="1" applyFill="1" applyBorder="1"/>
    <xf numFmtId="0" fontId="14" fillId="0" borderId="37" xfId="0" applyFont="1" applyFill="1" applyBorder="1"/>
    <xf numFmtId="0" fontId="14" fillId="0" borderId="39" xfId="0" applyFont="1" applyFill="1" applyBorder="1" applyAlignment="1">
      <alignment horizontal="center"/>
    </xf>
    <xf numFmtId="0" fontId="8" fillId="0" borderId="39" xfId="0" applyFont="1" applyFill="1" applyBorder="1"/>
    <xf numFmtId="4" fontId="8" fillId="0" borderId="37" xfId="0" applyNumberFormat="1" applyFont="1" applyFill="1" applyBorder="1"/>
    <xf numFmtId="4" fontId="8" fillId="4" borderId="37" xfId="0" applyNumberFormat="1" applyFont="1" applyFill="1" applyBorder="1"/>
    <xf numFmtId="4" fontId="8" fillId="3" borderId="37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8" fillId="0" borderId="26" xfId="0" applyFont="1" applyFill="1" applyBorder="1" applyAlignment="1">
      <alignment horizontal="center"/>
    </xf>
    <xf numFmtId="4" fontId="14" fillId="0" borderId="29" xfId="0" applyNumberFormat="1" applyFont="1" applyFill="1" applyBorder="1"/>
    <xf numFmtId="4" fontId="14" fillId="4" borderId="29" xfId="0" applyNumberFormat="1" applyFont="1" applyFill="1" applyBorder="1"/>
    <xf numFmtId="0" fontId="8" fillId="0" borderId="28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28" xfId="0" applyFont="1" applyFill="1" applyBorder="1"/>
    <xf numFmtId="4" fontId="14" fillId="3" borderId="29" xfId="0" applyNumberFormat="1" applyFont="1" applyFill="1" applyBorder="1"/>
    <xf numFmtId="0" fontId="14" fillId="0" borderId="37" xfId="0" applyFont="1" applyFill="1" applyBorder="1" applyAlignment="1">
      <alignment horizontal="center"/>
    </xf>
    <xf numFmtId="0" fontId="8" fillId="0" borderId="40" xfId="0" applyFont="1" applyFill="1" applyBorder="1"/>
    <xf numFmtId="4" fontId="27" fillId="0" borderId="0" xfId="0" applyNumberFormat="1" applyFont="1" applyFill="1" applyBorder="1" applyAlignment="1">
      <alignment horizontal="center"/>
    </xf>
    <xf numFmtId="0" fontId="14" fillId="0" borderId="29" xfId="0" applyFont="1" applyFill="1" applyBorder="1"/>
    <xf numFmtId="0" fontId="14" fillId="0" borderId="32" xfId="0" applyFont="1" applyFill="1" applyBorder="1" applyAlignment="1">
      <alignment horizontal="center"/>
    </xf>
    <xf numFmtId="0" fontId="15" fillId="0" borderId="29" xfId="0" applyFont="1" applyBorder="1"/>
    <xf numFmtId="0" fontId="14" fillId="0" borderId="11" xfId="0" applyFont="1" applyFill="1" applyBorder="1" applyAlignment="1">
      <alignment horizontal="left"/>
    </xf>
    <xf numFmtId="0" fontId="8" fillId="0" borderId="37" xfId="0" applyFont="1" applyFill="1" applyBorder="1"/>
    <xf numFmtId="3" fontId="8" fillId="0" borderId="0" xfId="0" applyNumberFormat="1" applyFont="1" applyFill="1" applyBorder="1"/>
    <xf numFmtId="0" fontId="14" fillId="0" borderId="33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27" xfId="0" applyFont="1" applyFill="1" applyBorder="1"/>
    <xf numFmtId="0" fontId="14" fillId="0" borderId="24" xfId="0" applyFont="1" applyFill="1" applyBorder="1" applyAlignment="1">
      <alignment horizontal="center"/>
    </xf>
    <xf numFmtId="0" fontId="8" fillId="0" borderId="27" xfId="0" applyFont="1" applyFill="1" applyBorder="1"/>
    <xf numFmtId="0" fontId="14" fillId="0" borderId="29" xfId="0" applyFont="1" applyFill="1" applyBorder="1" applyAlignment="1">
      <alignment horizontal="center"/>
    </xf>
    <xf numFmtId="4" fontId="14" fillId="0" borderId="30" xfId="0" applyNumberFormat="1" applyFont="1" applyFill="1" applyBorder="1"/>
    <xf numFmtId="4" fontId="14" fillId="4" borderId="30" xfId="0" applyNumberFormat="1" applyFont="1" applyFill="1" applyBorder="1"/>
    <xf numFmtId="4" fontId="14" fillId="3" borderId="30" xfId="0" applyNumberFormat="1" applyFont="1" applyFill="1" applyBorder="1"/>
    <xf numFmtId="0" fontId="14" fillId="0" borderId="27" xfId="0" applyFont="1" applyFill="1" applyBorder="1" applyAlignment="1">
      <alignment horizontal="center"/>
    </xf>
    <xf numFmtId="0" fontId="8" fillId="0" borderId="28" xfId="0" applyFont="1" applyFill="1" applyBorder="1"/>
    <xf numFmtId="4" fontId="14" fillId="0" borderId="33" xfId="0" applyNumberFormat="1" applyFont="1" applyFill="1" applyBorder="1"/>
    <xf numFmtId="4" fontId="14" fillId="4" borderId="33" xfId="0" applyNumberFormat="1" applyFont="1" applyFill="1" applyBorder="1"/>
    <xf numFmtId="4" fontId="14" fillId="3" borderId="33" xfId="0" applyNumberFormat="1" applyFont="1" applyFill="1" applyBorder="1"/>
    <xf numFmtId="0" fontId="25" fillId="6" borderId="28" xfId="0" applyFont="1" applyFill="1" applyBorder="1" applyAlignment="1">
      <alignment horizontal="center"/>
    </xf>
    <xf numFmtId="0" fontId="15" fillId="0" borderId="33" xfId="0" applyFont="1" applyBorder="1"/>
    <xf numFmtId="4" fontId="15" fillId="6" borderId="33" xfId="0" applyNumberFormat="1" applyFont="1" applyFill="1" applyBorder="1"/>
    <xf numFmtId="4" fontId="14" fillId="0" borderId="28" xfId="0" applyNumberFormat="1" applyFont="1" applyFill="1" applyBorder="1"/>
    <xf numFmtId="4" fontId="14" fillId="4" borderId="28" xfId="0" applyNumberFormat="1" applyFont="1" applyFill="1" applyBorder="1"/>
    <xf numFmtId="4" fontId="14" fillId="3" borderId="28" xfId="0" applyNumberFormat="1" applyFont="1" applyFill="1" applyBorder="1"/>
    <xf numFmtId="4" fontId="8" fillId="0" borderId="27" xfId="0" applyNumberFormat="1" applyFont="1" applyFill="1" applyBorder="1"/>
    <xf numFmtId="4" fontId="8" fillId="4" borderId="27" xfId="0" applyNumberFormat="1" applyFont="1" applyFill="1" applyBorder="1"/>
    <xf numFmtId="4" fontId="8" fillId="3" borderId="27" xfId="0" applyNumberFormat="1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41" xfId="0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15" fillId="0" borderId="0" xfId="0" applyNumberFormat="1" applyFont="1" applyFill="1" applyAlignment="1">
      <alignment horizontal="center"/>
    </xf>
    <xf numFmtId="0" fontId="15" fillId="0" borderId="26" xfId="0" applyFont="1" applyFill="1" applyBorder="1" applyAlignment="1">
      <alignment wrapText="1"/>
    </xf>
    <xf numFmtId="4" fontId="15" fillId="7" borderId="26" xfId="0" applyNumberFormat="1" applyFont="1" applyFill="1" applyBorder="1"/>
    <xf numFmtId="4" fontId="19" fillId="0" borderId="30" xfId="0" applyNumberFormat="1" applyFont="1" applyFill="1" applyBorder="1"/>
    <xf numFmtId="0" fontId="13" fillId="0" borderId="0" xfId="3" applyFont="1"/>
    <xf numFmtId="0" fontId="10" fillId="0" borderId="0" xfId="3" applyFont="1" applyAlignment="1">
      <alignment horizontal="center"/>
    </xf>
    <xf numFmtId="0" fontId="10" fillId="5" borderId="26" xfId="3" applyFont="1" applyFill="1" applyBorder="1" applyAlignment="1">
      <alignment horizontal="center"/>
    </xf>
    <xf numFmtId="0" fontId="10" fillId="2" borderId="26" xfId="3" applyFont="1" applyFill="1" applyBorder="1" applyAlignment="1">
      <alignment horizontal="center"/>
    </xf>
    <xf numFmtId="1" fontId="13" fillId="0" borderId="26" xfId="3" applyNumberFormat="1" applyFont="1" applyBorder="1"/>
    <xf numFmtId="0" fontId="13" fillId="0" borderId="26" xfId="3" applyFont="1" applyBorder="1"/>
    <xf numFmtId="4" fontId="10" fillId="0" borderId="26" xfId="3" applyNumberFormat="1" applyFont="1" applyBorder="1"/>
    <xf numFmtId="0" fontId="10" fillId="0" borderId="26" xfId="3" applyFont="1" applyBorder="1"/>
    <xf numFmtId="0" fontId="10" fillId="0" borderId="26" xfId="3" applyFont="1" applyBorder="1" applyAlignment="1">
      <alignment horizontal="left"/>
    </xf>
    <xf numFmtId="4" fontId="13" fillId="0" borderId="26" xfId="3" applyNumberFormat="1" applyFont="1" applyBorder="1"/>
    <xf numFmtId="14" fontId="13" fillId="0" borderId="26" xfId="3" applyNumberFormat="1" applyFont="1" applyBorder="1"/>
    <xf numFmtId="0" fontId="13" fillId="0" borderId="26" xfId="3" applyFont="1" applyBorder="1" applyAlignment="1">
      <alignment horizontal="left"/>
    </xf>
    <xf numFmtId="4" fontId="13" fillId="0" borderId="26" xfId="3" applyNumberFormat="1" applyFont="1" applyBorder="1" applyAlignment="1">
      <alignment horizontal="right"/>
    </xf>
    <xf numFmtId="0" fontId="10" fillId="0" borderId="0" xfId="3" applyFont="1"/>
    <xf numFmtId="0" fontId="13" fillId="0" borderId="31" xfId="3" applyFont="1" applyBorder="1"/>
    <xf numFmtId="0" fontId="32" fillId="0" borderId="0" xfId="6" applyFont="1" applyAlignment="1">
      <alignment horizontal="right" vertical="center"/>
    </xf>
    <xf numFmtId="0" fontId="13" fillId="0" borderId="0" xfId="5" applyAlignment="1">
      <alignment vertical="center"/>
    </xf>
    <xf numFmtId="0" fontId="13" fillId="0" borderId="0" xfId="5" applyAlignment="1">
      <alignment horizontal="left" vertical="center" indent="1"/>
    </xf>
    <xf numFmtId="0" fontId="13" fillId="0" borderId="0" xfId="5" applyAlignment="1">
      <alignment horizontal="center" vertical="center"/>
    </xf>
    <xf numFmtId="3" fontId="13" fillId="0" borderId="0" xfId="5" applyNumberFormat="1" applyAlignment="1">
      <alignment vertical="center"/>
    </xf>
    <xf numFmtId="0" fontId="13" fillId="7" borderId="0" xfId="4" applyFont="1" applyFill="1" applyAlignment="1" applyProtection="1">
      <alignment horizontal="right" vertical="center" wrapText="1"/>
      <protection locked="0"/>
    </xf>
    <xf numFmtId="0" fontId="33" fillId="0" borderId="0" xfId="5" applyFont="1" applyAlignment="1">
      <alignment horizontal="left" vertical="center" indent="1"/>
    </xf>
    <xf numFmtId="3" fontId="34" fillId="0" borderId="0" xfId="5" applyNumberFormat="1" applyFont="1" applyAlignment="1">
      <alignment vertical="center"/>
    </xf>
    <xf numFmtId="0" fontId="35" fillId="0" borderId="0" xfId="5" applyFont="1" applyFill="1" applyAlignment="1">
      <alignment horizontal="left" vertical="center" indent="1"/>
    </xf>
    <xf numFmtId="0" fontId="13" fillId="0" borderId="0" xfId="5" applyAlignment="1">
      <alignment horizontal="right" vertical="center"/>
    </xf>
    <xf numFmtId="0" fontId="34" fillId="0" borderId="0" xfId="5" applyFont="1" applyAlignment="1">
      <alignment horizontal="left" vertical="center" indent="1"/>
    </xf>
    <xf numFmtId="0" fontId="13" fillId="0" borderId="0" xfId="5" applyBorder="1" applyAlignment="1">
      <alignment vertical="center"/>
    </xf>
    <xf numFmtId="0" fontId="13" fillId="0" borderId="0" xfId="5" applyBorder="1" applyAlignment="1">
      <alignment horizontal="center" vertical="center"/>
    </xf>
    <xf numFmtId="0" fontId="36" fillId="0" borderId="0" xfId="5" applyFont="1" applyAlignment="1">
      <alignment horizontal="left" vertical="center" indent="1"/>
    </xf>
    <xf numFmtId="0" fontId="37" fillId="0" borderId="0" xfId="5" applyFont="1" applyFill="1" applyBorder="1" applyAlignment="1">
      <alignment horizontal="left" vertical="center"/>
    </xf>
    <xf numFmtId="0" fontId="38" fillId="0" borderId="0" xfId="5" applyFont="1" applyFill="1" applyBorder="1" applyAlignment="1">
      <alignment horizontal="left" vertical="center"/>
    </xf>
    <xf numFmtId="0" fontId="11" fillId="0" borderId="0" xfId="5" applyFont="1" applyAlignment="1">
      <alignment vertical="center"/>
    </xf>
    <xf numFmtId="0" fontId="13" fillId="9" borderId="47" xfId="5" applyFill="1" applyBorder="1" applyAlignment="1">
      <alignment vertical="center"/>
    </xf>
    <xf numFmtId="0" fontId="13" fillId="9" borderId="36" xfId="5" applyFont="1" applyFill="1" applyBorder="1" applyAlignment="1">
      <alignment horizontal="center" vertical="center"/>
    </xf>
    <xf numFmtId="0" fontId="34" fillId="10" borderId="47" xfId="5" applyFont="1" applyFill="1" applyBorder="1" applyAlignment="1">
      <alignment horizontal="center" vertical="center"/>
    </xf>
    <xf numFmtId="0" fontId="34" fillId="10" borderId="48" xfId="5" applyFont="1" applyFill="1" applyBorder="1" applyAlignment="1">
      <alignment horizontal="center" vertical="center"/>
    </xf>
    <xf numFmtId="0" fontId="34" fillId="11" borderId="47" xfId="5" applyFont="1" applyFill="1" applyBorder="1" applyAlignment="1">
      <alignment horizontal="center" vertical="center"/>
    </xf>
    <xf numFmtId="0" fontId="34" fillId="11" borderId="48" xfId="5" applyFont="1" applyFill="1" applyBorder="1" applyAlignment="1">
      <alignment horizontal="center" vertical="center"/>
    </xf>
    <xf numFmtId="0" fontId="10" fillId="9" borderId="47" xfId="5" applyFont="1" applyFill="1" applyBorder="1" applyAlignment="1">
      <alignment horizontal="center" vertical="center"/>
    </xf>
    <xf numFmtId="0" fontId="13" fillId="9" borderId="49" xfId="5" applyFill="1" applyBorder="1" applyAlignment="1">
      <alignment horizontal="center" vertical="center"/>
    </xf>
    <xf numFmtId="0" fontId="13" fillId="9" borderId="50" xfId="5" applyFont="1" applyFill="1" applyBorder="1" applyAlignment="1">
      <alignment horizontal="center" vertical="center"/>
    </xf>
    <xf numFmtId="0" fontId="34" fillId="10" borderId="49" xfId="5" applyFont="1" applyFill="1" applyBorder="1" applyAlignment="1">
      <alignment horizontal="center" vertical="center"/>
    </xf>
    <xf numFmtId="0" fontId="34" fillId="10" borderId="50" xfId="5" applyFont="1" applyFill="1" applyBorder="1" applyAlignment="1">
      <alignment horizontal="center" vertical="center"/>
    </xf>
    <xf numFmtId="3" fontId="34" fillId="9" borderId="51" xfId="5" applyNumberFormat="1" applyFont="1" applyFill="1" applyBorder="1" applyAlignment="1">
      <alignment horizontal="center" vertical="center"/>
    </xf>
    <xf numFmtId="3" fontId="10" fillId="9" borderId="47" xfId="5" applyNumberFormat="1" applyFont="1" applyFill="1" applyBorder="1" applyAlignment="1">
      <alignment horizontal="center" vertical="center"/>
    </xf>
    <xf numFmtId="3" fontId="10" fillId="9" borderId="0" xfId="5" applyNumberFormat="1" applyFont="1" applyFill="1" applyBorder="1" applyAlignment="1">
      <alignment horizontal="center" vertical="center"/>
    </xf>
    <xf numFmtId="0" fontId="34" fillId="11" borderId="49" xfId="5" applyFont="1" applyFill="1" applyBorder="1" applyAlignment="1">
      <alignment horizontal="center" vertical="center"/>
    </xf>
    <xf numFmtId="0" fontId="34" fillId="11" borderId="50" xfId="5" applyFont="1" applyFill="1" applyBorder="1" applyAlignment="1">
      <alignment horizontal="center" vertical="center"/>
    </xf>
    <xf numFmtId="0" fontId="10" fillId="9" borderId="52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40" fillId="0" borderId="47" xfId="5" applyFont="1" applyBorder="1" applyAlignment="1">
      <alignment horizontal="left" vertical="center" indent="1"/>
    </xf>
    <xf numFmtId="0" fontId="13" fillId="0" borderId="53" xfId="5" applyBorder="1" applyAlignment="1">
      <alignment vertical="center"/>
    </xf>
    <xf numFmtId="165" fontId="13" fillId="0" borderId="47" xfId="5" applyNumberFormat="1" applyFill="1" applyBorder="1" applyAlignment="1">
      <alignment horizontal="center" vertical="center"/>
    </xf>
    <xf numFmtId="4" fontId="41" fillId="0" borderId="48" xfId="5" applyNumberFormat="1" applyFont="1" applyFill="1" applyBorder="1" applyAlignment="1">
      <alignment horizontal="right" vertical="center"/>
    </xf>
    <xf numFmtId="4" fontId="41" fillId="10" borderId="54" xfId="5" applyNumberFormat="1" applyFont="1" applyFill="1" applyBorder="1" applyAlignment="1">
      <alignment horizontal="right" vertical="center"/>
    </xf>
    <xf numFmtId="4" fontId="13" fillId="0" borderId="55" xfId="5" applyNumberFormat="1" applyFont="1" applyBorder="1" applyAlignment="1">
      <alignment vertical="center"/>
    </xf>
    <xf numFmtId="4" fontId="13" fillId="0" borderId="54" xfId="5" applyNumberFormat="1" applyFont="1" applyFill="1" applyBorder="1" applyAlignment="1" applyProtection="1">
      <alignment horizontal="right" vertical="center"/>
      <protection locked="0"/>
    </xf>
    <xf numFmtId="4" fontId="13" fillId="0" borderId="56" xfId="5" applyNumberFormat="1" applyFont="1" applyFill="1" applyBorder="1" applyAlignment="1" applyProtection="1">
      <alignment horizontal="right" vertical="center"/>
      <protection locked="0"/>
    </xf>
    <xf numFmtId="165" fontId="34" fillId="11" borderId="57" xfId="5" applyNumberFormat="1" applyFont="1" applyFill="1" applyBorder="1" applyAlignment="1">
      <alignment horizontal="right" vertical="center"/>
    </xf>
    <xf numFmtId="3" fontId="34" fillId="11" borderId="57" xfId="5" applyNumberFormat="1" applyFont="1" applyFill="1" applyBorder="1" applyAlignment="1">
      <alignment horizontal="right" vertical="center"/>
    </xf>
    <xf numFmtId="4" fontId="10" fillId="0" borderId="54" xfId="5" applyNumberFormat="1" applyFont="1" applyBorder="1" applyAlignment="1">
      <alignment horizontal="right" vertical="center"/>
    </xf>
    <xf numFmtId="0" fontId="40" fillId="0" borderId="58" xfId="5" applyFont="1" applyBorder="1" applyAlignment="1">
      <alignment horizontal="left" vertical="center" indent="1"/>
    </xf>
    <xf numFmtId="0" fontId="13" fillId="0" borderId="58" xfId="5" applyBorder="1" applyAlignment="1">
      <alignment vertical="center"/>
    </xf>
    <xf numFmtId="165" fontId="13" fillId="0" borderId="58" xfId="5" applyNumberFormat="1" applyBorder="1" applyAlignment="1">
      <alignment horizontal="center" vertical="center"/>
    </xf>
    <xf numFmtId="4" fontId="41" fillId="0" borderId="59" xfId="5" applyNumberFormat="1" applyFont="1" applyFill="1" applyBorder="1" applyAlignment="1">
      <alignment horizontal="right" vertical="center"/>
    </xf>
    <xf numFmtId="4" fontId="41" fillId="10" borderId="58" xfId="5" applyNumberFormat="1" applyFont="1" applyFill="1" applyBorder="1" applyAlignment="1">
      <alignment horizontal="right" vertical="center"/>
    </xf>
    <xf numFmtId="4" fontId="41" fillId="0" borderId="60" xfId="5" applyNumberFormat="1" applyFont="1" applyFill="1" applyBorder="1" applyAlignment="1">
      <alignment horizontal="right" vertical="center"/>
    </xf>
    <xf numFmtId="4" fontId="13" fillId="0" borderId="58" xfId="5" applyNumberFormat="1" applyFont="1" applyFill="1" applyBorder="1" applyAlignment="1" applyProtection="1">
      <alignment horizontal="right" vertical="center"/>
      <protection locked="0"/>
    </xf>
    <xf numFmtId="4" fontId="13" fillId="0" borderId="59" xfId="5" applyNumberFormat="1" applyFont="1" applyFill="1" applyBorder="1" applyAlignment="1" applyProtection="1">
      <alignment horizontal="right" vertical="center"/>
      <protection locked="0"/>
    </xf>
    <xf numFmtId="4" fontId="13" fillId="0" borderId="61" xfId="5" applyNumberFormat="1" applyFont="1" applyFill="1" applyBorder="1" applyAlignment="1" applyProtection="1">
      <alignment horizontal="right" vertical="center"/>
      <protection locked="0"/>
    </xf>
    <xf numFmtId="165" fontId="34" fillId="11" borderId="59" xfId="5" applyNumberFormat="1" applyFont="1" applyFill="1" applyBorder="1" applyAlignment="1">
      <alignment horizontal="right" vertical="center"/>
    </xf>
    <xf numFmtId="3" fontId="34" fillId="11" borderId="59" xfId="5" applyNumberFormat="1" applyFont="1" applyFill="1" applyBorder="1" applyAlignment="1">
      <alignment horizontal="right" vertical="center"/>
    </xf>
    <xf numFmtId="4" fontId="10" fillId="0" borderId="62" xfId="5" applyNumberFormat="1" applyFont="1" applyBorder="1" applyAlignment="1">
      <alignment horizontal="right" vertical="center"/>
    </xf>
    <xf numFmtId="4" fontId="13" fillId="0" borderId="62" xfId="5" applyNumberFormat="1" applyFont="1" applyFill="1" applyBorder="1" applyAlignment="1" applyProtection="1">
      <alignment horizontal="right" vertical="center"/>
      <protection locked="0"/>
    </xf>
    <xf numFmtId="0" fontId="40" fillId="0" borderId="53" xfId="5" applyFont="1" applyBorder="1" applyAlignment="1">
      <alignment horizontal="left" vertical="center" indent="1"/>
    </xf>
    <xf numFmtId="0" fontId="13" fillId="0" borderId="53" xfId="5" applyBorder="1" applyAlignment="1">
      <alignment horizontal="center" vertical="center"/>
    </xf>
    <xf numFmtId="3" fontId="42" fillId="0" borderId="54" xfId="5" applyNumberFormat="1" applyFont="1" applyBorder="1" applyAlignment="1">
      <alignment horizontal="center" vertical="center"/>
    </xf>
    <xf numFmtId="3" fontId="41" fillId="0" borderId="43" xfId="5" applyNumberFormat="1" applyFont="1" applyFill="1" applyBorder="1" applyAlignment="1">
      <alignment horizontal="right" vertical="center"/>
    </xf>
    <xf numFmtId="3" fontId="41" fillId="10" borderId="19" xfId="5" applyNumberFormat="1" applyFont="1" applyFill="1" applyBorder="1" applyAlignment="1">
      <alignment horizontal="right" vertical="center"/>
    </xf>
    <xf numFmtId="3" fontId="41" fillId="0" borderId="19" xfId="5" applyNumberFormat="1" applyFont="1" applyFill="1" applyBorder="1" applyAlignment="1">
      <alignment horizontal="right" vertical="center"/>
    </xf>
    <xf numFmtId="3" fontId="13" fillId="0" borderId="54" xfId="5" applyNumberFormat="1" applyFont="1" applyFill="1" applyBorder="1" applyAlignment="1" applyProtection="1">
      <alignment horizontal="right" vertical="center"/>
      <protection locked="0"/>
    </xf>
    <xf numFmtId="3" fontId="13" fillId="0" borderId="56" xfId="5" applyNumberFormat="1" applyFont="1" applyFill="1" applyBorder="1" applyAlignment="1" applyProtection="1">
      <alignment horizontal="right" vertical="center"/>
      <protection locked="0"/>
    </xf>
    <xf numFmtId="3" fontId="34" fillId="11" borderId="43" xfId="5" applyNumberFormat="1" applyFont="1" applyFill="1" applyBorder="1" applyAlignment="1">
      <alignment horizontal="right" vertical="center"/>
    </xf>
    <xf numFmtId="3" fontId="13" fillId="0" borderId="54" xfId="5" applyNumberFormat="1" applyFont="1" applyBorder="1" applyAlignment="1">
      <alignment horizontal="right" vertical="center"/>
    </xf>
    <xf numFmtId="0" fontId="40" fillId="0" borderId="63" xfId="5" applyFont="1" applyBorder="1" applyAlignment="1">
      <alignment horizontal="left" vertical="center" indent="1"/>
    </xf>
    <xf numFmtId="0" fontId="13" fillId="0" borderId="63" xfId="5" applyBorder="1" applyAlignment="1">
      <alignment horizontal="center" vertical="center"/>
    </xf>
    <xf numFmtId="3" fontId="42" fillId="0" borderId="63" xfId="5" applyNumberFormat="1" applyFont="1" applyBorder="1" applyAlignment="1">
      <alignment horizontal="center" vertical="center"/>
    </xf>
    <xf numFmtId="3" fontId="41" fillId="10" borderId="64" xfId="5" applyNumberFormat="1" applyFont="1" applyFill="1" applyBorder="1" applyAlignment="1">
      <alignment horizontal="right" vertical="center"/>
    </xf>
    <xf numFmtId="3" fontId="13" fillId="0" borderId="63" xfId="5" applyNumberFormat="1" applyFont="1" applyFill="1" applyBorder="1" applyAlignment="1" applyProtection="1">
      <alignment horizontal="right" vertical="center"/>
      <protection locked="0"/>
    </xf>
    <xf numFmtId="3" fontId="13" fillId="0" borderId="43" xfId="5" applyNumberFormat="1" applyFont="1" applyFill="1" applyBorder="1" applyAlignment="1" applyProtection="1">
      <alignment horizontal="right" vertical="center"/>
      <protection locked="0"/>
    </xf>
    <xf numFmtId="3" fontId="13" fillId="0" borderId="63" xfId="5" applyNumberFormat="1" applyFont="1" applyBorder="1" applyAlignment="1">
      <alignment horizontal="right" vertical="center"/>
    </xf>
    <xf numFmtId="4" fontId="13" fillId="0" borderId="63" xfId="5" applyNumberFormat="1" applyFont="1" applyFill="1" applyBorder="1" applyAlignment="1" applyProtection="1">
      <alignment horizontal="right" vertical="center"/>
      <protection locked="0"/>
    </xf>
    <xf numFmtId="3" fontId="13" fillId="0" borderId="63" xfId="5" applyNumberFormat="1" applyBorder="1" applyAlignment="1">
      <alignment horizontal="center" vertical="center"/>
    </xf>
    <xf numFmtId="0" fontId="40" fillId="0" borderId="52" xfId="5" applyFont="1" applyBorder="1" applyAlignment="1">
      <alignment horizontal="left" vertical="center" indent="1"/>
    </xf>
    <xf numFmtId="0" fontId="13" fillId="0" borderId="62" xfId="5" applyFont="1" applyBorder="1" applyAlignment="1">
      <alignment horizontal="center" vertical="center"/>
    </xf>
    <xf numFmtId="3" fontId="13" fillId="0" borderId="49" xfId="5" applyNumberFormat="1" applyFill="1" applyBorder="1" applyAlignment="1">
      <alignment horizontal="center" vertical="center"/>
    </xf>
    <xf numFmtId="3" fontId="41" fillId="0" borderId="57" xfId="5" applyNumberFormat="1" applyFont="1" applyFill="1" applyBorder="1" applyAlignment="1">
      <alignment horizontal="right" vertical="center"/>
    </xf>
    <xf numFmtId="3" fontId="41" fillId="10" borderId="65" xfId="5" applyNumberFormat="1" applyFont="1" applyFill="1" applyBorder="1" applyAlignment="1">
      <alignment horizontal="right" vertical="center"/>
    </xf>
    <xf numFmtId="3" fontId="13" fillId="0" borderId="62" xfId="5" applyNumberFormat="1" applyFont="1" applyFill="1" applyBorder="1" applyAlignment="1" applyProtection="1">
      <alignment horizontal="right" vertical="center"/>
      <protection locked="0"/>
    </xf>
    <xf numFmtId="3" fontId="13" fillId="0" borderId="59" xfId="5" applyNumberFormat="1" applyFont="1" applyFill="1" applyBorder="1" applyAlignment="1" applyProtection="1">
      <alignment horizontal="right" vertical="center"/>
      <protection locked="0"/>
    </xf>
    <xf numFmtId="3" fontId="13" fillId="0" borderId="58" xfId="5" applyNumberFormat="1" applyBorder="1" applyAlignment="1">
      <alignment horizontal="right" vertical="center"/>
    </xf>
    <xf numFmtId="0" fontId="40" fillId="11" borderId="66" xfId="5" applyFont="1" applyFill="1" applyBorder="1" applyAlignment="1">
      <alignment horizontal="left" vertical="center" indent="1"/>
    </xf>
    <xf numFmtId="0" fontId="34" fillId="11" borderId="66" xfId="5" applyFont="1" applyFill="1" applyBorder="1" applyAlignment="1">
      <alignment horizontal="center" vertical="center"/>
    </xf>
    <xf numFmtId="3" fontId="34" fillId="11" borderId="45" xfId="5" applyNumberFormat="1" applyFont="1" applyFill="1" applyBorder="1" applyAlignment="1">
      <alignment horizontal="center" vertical="center"/>
    </xf>
    <xf numFmtId="3" fontId="10" fillId="0" borderId="66" xfId="5" applyNumberFormat="1" applyFont="1" applyBorder="1" applyAlignment="1">
      <alignment horizontal="right" vertical="center"/>
    </xf>
    <xf numFmtId="3" fontId="34" fillId="10" borderId="44" xfId="5" applyNumberFormat="1" applyFont="1" applyFill="1" applyBorder="1" applyAlignment="1">
      <alignment horizontal="right" vertical="center"/>
    </xf>
    <xf numFmtId="3" fontId="34" fillId="11" borderId="46" xfId="5" applyNumberFormat="1" applyFont="1" applyFill="1" applyBorder="1" applyAlignment="1">
      <alignment horizontal="right" vertical="center"/>
    </xf>
    <xf numFmtId="3" fontId="13" fillId="0" borderId="47" xfId="5" applyNumberFormat="1" applyFill="1" applyBorder="1" applyAlignment="1">
      <alignment horizontal="center" vertical="center"/>
    </xf>
    <xf numFmtId="3" fontId="41" fillId="0" borderId="20" xfId="5" applyNumberFormat="1" applyFont="1" applyFill="1" applyBorder="1" applyAlignment="1">
      <alignment horizontal="right" vertical="center"/>
    </xf>
    <xf numFmtId="3" fontId="13" fillId="0" borderId="53" xfId="5" applyNumberFormat="1" applyBorder="1" applyAlignment="1">
      <alignment horizontal="right" vertical="center"/>
    </xf>
    <xf numFmtId="3" fontId="43" fillId="0" borderId="57" xfId="5" applyNumberFormat="1" applyFont="1" applyFill="1" applyBorder="1" applyAlignment="1">
      <alignment horizontal="right" vertical="center"/>
    </xf>
    <xf numFmtId="3" fontId="34" fillId="0" borderId="57" xfId="5" applyNumberFormat="1" applyFont="1" applyFill="1" applyBorder="1" applyAlignment="1">
      <alignment horizontal="right" vertical="center"/>
    </xf>
    <xf numFmtId="3" fontId="41" fillId="0" borderId="64" xfId="5" applyNumberFormat="1" applyFont="1" applyFill="1" applyBorder="1" applyAlignment="1">
      <alignment horizontal="right" vertical="center"/>
    </xf>
    <xf numFmtId="3" fontId="13" fillId="0" borderId="63" xfId="5" applyNumberFormat="1" applyBorder="1" applyAlignment="1">
      <alignment horizontal="right" vertical="center"/>
    </xf>
    <xf numFmtId="3" fontId="43" fillId="0" borderId="43" xfId="5" applyNumberFormat="1" applyFont="1" applyFill="1" applyBorder="1" applyAlignment="1">
      <alignment horizontal="right" vertical="center"/>
    </xf>
    <xf numFmtId="3" fontId="34" fillId="0" borderId="43" xfId="5" applyNumberFormat="1" applyFont="1" applyFill="1" applyBorder="1" applyAlignment="1">
      <alignment horizontal="right" vertical="center"/>
    </xf>
    <xf numFmtId="0" fontId="13" fillId="0" borderId="63" xfId="5" applyFont="1" applyBorder="1" applyAlignment="1">
      <alignment horizontal="center" vertical="center"/>
    </xf>
    <xf numFmtId="0" fontId="13" fillId="0" borderId="58" xfId="5" applyFont="1" applyBorder="1" applyAlignment="1">
      <alignment horizontal="center" vertical="center"/>
    </xf>
    <xf numFmtId="3" fontId="13" fillId="0" borderId="58" xfId="5" applyNumberFormat="1" applyBorder="1" applyAlignment="1">
      <alignment horizontal="center" vertical="center"/>
    </xf>
    <xf numFmtId="3" fontId="41" fillId="0" borderId="61" xfId="5" applyNumberFormat="1" applyFont="1" applyFill="1" applyBorder="1" applyAlignment="1">
      <alignment horizontal="right" vertical="center"/>
    </xf>
    <xf numFmtId="3" fontId="41" fillId="0" borderId="65" xfId="5" applyNumberFormat="1" applyFont="1" applyFill="1" applyBorder="1" applyAlignment="1">
      <alignment horizontal="right" vertical="center"/>
    </xf>
    <xf numFmtId="3" fontId="13" fillId="0" borderId="58" xfId="5" applyNumberFormat="1" applyFont="1" applyFill="1" applyBorder="1" applyAlignment="1" applyProtection="1">
      <alignment horizontal="right" vertical="center"/>
      <protection locked="0"/>
    </xf>
    <xf numFmtId="3" fontId="13" fillId="0" borderId="61" xfId="5" applyNumberFormat="1" applyFont="1" applyFill="1" applyBorder="1" applyAlignment="1" applyProtection="1">
      <alignment horizontal="right" vertical="center"/>
      <protection locked="0"/>
    </xf>
    <xf numFmtId="3" fontId="34" fillId="11" borderId="61" xfId="5" applyNumberFormat="1" applyFont="1" applyFill="1" applyBorder="1" applyAlignment="1">
      <alignment horizontal="right" vertical="center"/>
    </xf>
    <xf numFmtId="3" fontId="13" fillId="0" borderId="62" xfId="5" applyNumberFormat="1" applyBorder="1" applyAlignment="1">
      <alignment horizontal="right" vertical="center"/>
    </xf>
    <xf numFmtId="3" fontId="44" fillId="0" borderId="53" xfId="5" applyNumberFormat="1" applyFont="1" applyFill="1" applyBorder="1" applyAlignment="1">
      <alignment horizontal="center" vertical="center"/>
    </xf>
    <xf numFmtId="3" fontId="44" fillId="0" borderId="54" xfId="5" applyNumberFormat="1" applyFont="1" applyFill="1" applyBorder="1" applyAlignment="1">
      <alignment horizontal="right" vertical="center"/>
    </xf>
    <xf numFmtId="3" fontId="44" fillId="10" borderId="67" xfId="5" applyNumberFormat="1" applyFont="1" applyFill="1" applyBorder="1" applyAlignment="1" applyProtection="1">
      <alignment horizontal="right" vertical="center"/>
      <protection locked="0"/>
    </xf>
    <xf numFmtId="3" fontId="45" fillId="10" borderId="67" xfId="5" applyNumberFormat="1" applyFont="1" applyFill="1" applyBorder="1" applyAlignment="1" applyProtection="1">
      <alignment horizontal="right" vertical="center"/>
      <protection locked="0"/>
    </xf>
    <xf numFmtId="3" fontId="44" fillId="0" borderId="67" xfId="5" applyNumberFormat="1" applyFont="1" applyFill="1" applyBorder="1" applyAlignment="1" applyProtection="1">
      <alignment horizontal="right" vertical="center"/>
      <protection locked="0"/>
    </xf>
    <xf numFmtId="3" fontId="13" fillId="0" borderId="68" xfId="5" applyNumberFormat="1" applyFont="1" applyFill="1" applyBorder="1" applyAlignment="1" applyProtection="1">
      <alignment horizontal="right" vertical="center"/>
      <protection locked="0"/>
    </xf>
    <xf numFmtId="3" fontId="46" fillId="11" borderId="56" xfId="5" applyNumberFormat="1" applyFont="1" applyFill="1" applyBorder="1" applyAlignment="1">
      <alignment horizontal="right" vertical="center"/>
    </xf>
    <xf numFmtId="164" fontId="46" fillId="11" borderId="54" xfId="5" applyNumberFormat="1" applyFont="1" applyFill="1" applyBorder="1" applyAlignment="1">
      <alignment horizontal="right" vertical="center"/>
    </xf>
    <xf numFmtId="3" fontId="43" fillId="0" borderId="56" xfId="5" applyNumberFormat="1" applyFont="1" applyFill="1" applyBorder="1" applyAlignment="1">
      <alignment horizontal="right" vertical="center"/>
    </xf>
    <xf numFmtId="3" fontId="45" fillId="0" borderId="54" xfId="5" applyNumberFormat="1" applyFont="1" applyFill="1" applyBorder="1" applyAlignment="1">
      <alignment horizontal="right" vertical="center"/>
    </xf>
    <xf numFmtId="3" fontId="44" fillId="0" borderId="63" xfId="5" applyNumberFormat="1" applyFont="1" applyFill="1" applyBorder="1" applyAlignment="1">
      <alignment horizontal="center" vertical="center"/>
    </xf>
    <xf numFmtId="3" fontId="44" fillId="0" borderId="63" xfId="5" applyNumberFormat="1" applyFont="1" applyFill="1" applyBorder="1" applyAlignment="1">
      <alignment horizontal="right" vertical="center"/>
    </xf>
    <xf numFmtId="3" fontId="44" fillId="10" borderId="64" xfId="5" applyNumberFormat="1" applyFont="1" applyFill="1" applyBorder="1" applyAlignment="1" applyProtection="1">
      <alignment horizontal="right" vertical="center"/>
      <protection locked="0"/>
    </xf>
    <xf numFmtId="3" fontId="45" fillId="10" borderId="64" xfId="5" applyNumberFormat="1" applyFont="1" applyFill="1" applyBorder="1" applyAlignment="1" applyProtection="1">
      <alignment horizontal="right" vertical="center"/>
      <protection locked="0"/>
    </xf>
    <xf numFmtId="3" fontId="44" fillId="0" borderId="64" xfId="5" applyNumberFormat="1" applyFont="1" applyFill="1" applyBorder="1" applyAlignment="1" applyProtection="1">
      <alignment horizontal="right" vertical="center"/>
      <protection locked="0"/>
    </xf>
    <xf numFmtId="3" fontId="13" fillId="0" borderId="53" xfId="5" applyNumberFormat="1" applyFont="1" applyFill="1" applyBorder="1" applyAlignment="1" applyProtection="1">
      <alignment horizontal="right" vertical="center"/>
      <protection locked="0"/>
    </xf>
    <xf numFmtId="3" fontId="13" fillId="0" borderId="42" xfId="5" applyNumberFormat="1" applyFont="1" applyFill="1" applyBorder="1" applyAlignment="1" applyProtection="1">
      <alignment horizontal="right" vertical="center"/>
      <protection locked="0"/>
    </xf>
    <xf numFmtId="3" fontId="46" fillId="11" borderId="43" xfId="5" applyNumberFormat="1" applyFont="1" applyFill="1" applyBorder="1" applyAlignment="1">
      <alignment horizontal="right" vertical="center"/>
    </xf>
    <xf numFmtId="164" fontId="46" fillId="11" borderId="63" xfId="5" applyNumberFormat="1" applyFont="1" applyFill="1" applyBorder="1" applyAlignment="1">
      <alignment horizontal="right" vertical="center"/>
    </xf>
    <xf numFmtId="3" fontId="46" fillId="0" borderId="63" xfId="5" applyNumberFormat="1" applyFont="1" applyFill="1" applyBorder="1" applyAlignment="1">
      <alignment horizontal="right" vertical="center"/>
    </xf>
    <xf numFmtId="0" fontId="13" fillId="0" borderId="58" xfId="5" applyBorder="1" applyAlignment="1">
      <alignment horizontal="center" vertical="center"/>
    </xf>
    <xf numFmtId="3" fontId="44" fillId="0" borderId="58" xfId="5" applyNumberFormat="1" applyFont="1" applyFill="1" applyBorder="1" applyAlignment="1">
      <alignment horizontal="center" vertical="center"/>
    </xf>
    <xf numFmtId="3" fontId="44" fillId="0" borderId="58" xfId="5" applyNumberFormat="1" applyFont="1" applyFill="1" applyBorder="1" applyAlignment="1">
      <alignment horizontal="right" vertical="center"/>
    </xf>
    <xf numFmtId="3" fontId="44" fillId="10" borderId="60" xfId="5" applyNumberFormat="1" applyFont="1" applyFill="1" applyBorder="1" applyAlignment="1" applyProtection="1">
      <alignment horizontal="right" vertical="center"/>
      <protection locked="0"/>
    </xf>
    <xf numFmtId="3" fontId="45" fillId="10" borderId="60" xfId="5" applyNumberFormat="1" applyFont="1" applyFill="1" applyBorder="1" applyAlignment="1" applyProtection="1">
      <alignment horizontal="right" vertical="center"/>
      <protection locked="0"/>
    </xf>
    <xf numFmtId="3" fontId="44" fillId="0" borderId="69" xfId="5" applyNumberFormat="1" applyFont="1" applyFill="1" applyBorder="1" applyAlignment="1" applyProtection="1">
      <alignment horizontal="right" vertical="center"/>
      <protection locked="0"/>
    </xf>
    <xf numFmtId="3" fontId="13" fillId="0" borderId="49" xfId="5" applyNumberFormat="1" applyFont="1" applyFill="1" applyBorder="1" applyAlignment="1" applyProtection="1">
      <alignment horizontal="right" vertical="center"/>
      <protection locked="0"/>
    </xf>
    <xf numFmtId="3" fontId="13" fillId="0" borderId="51" xfId="5" applyNumberFormat="1" applyFont="1" applyFill="1" applyBorder="1" applyAlignment="1" applyProtection="1">
      <alignment horizontal="right" vertical="center"/>
      <protection locked="0"/>
    </xf>
    <xf numFmtId="3" fontId="46" fillId="11" borderId="59" xfId="5" applyNumberFormat="1" applyFont="1" applyFill="1" applyBorder="1" applyAlignment="1">
      <alignment horizontal="right" vertical="center"/>
    </xf>
    <xf numFmtId="164" fontId="46" fillId="11" borderId="58" xfId="5" applyNumberFormat="1" applyFont="1" applyFill="1" applyBorder="1" applyAlignment="1">
      <alignment horizontal="right" vertical="center"/>
    </xf>
    <xf numFmtId="3" fontId="13" fillId="0" borderId="58" xfId="5" applyNumberFormat="1" applyFont="1" applyBorder="1" applyAlignment="1">
      <alignment horizontal="right" vertical="center"/>
    </xf>
    <xf numFmtId="3" fontId="43" fillId="0" borderId="59" xfId="5" applyNumberFormat="1" applyFont="1" applyFill="1" applyBorder="1" applyAlignment="1">
      <alignment horizontal="right" vertical="center"/>
    </xf>
    <xf numFmtId="3" fontId="46" fillId="0" borderId="58" xfId="5" applyNumberFormat="1" applyFont="1" applyFill="1" applyBorder="1" applyAlignment="1">
      <alignment horizontal="right" vertical="center"/>
    </xf>
    <xf numFmtId="3" fontId="45" fillId="0" borderId="53" xfId="5" applyNumberFormat="1" applyFont="1" applyFill="1" applyBorder="1" applyAlignment="1">
      <alignment horizontal="center" vertical="center"/>
    </xf>
    <xf numFmtId="3" fontId="44" fillId="0" borderId="53" xfId="5" applyNumberFormat="1" applyFont="1" applyFill="1" applyBorder="1" applyAlignment="1">
      <alignment horizontal="right" vertical="center"/>
    </xf>
    <xf numFmtId="3" fontId="44" fillId="10" borderId="19" xfId="5" applyNumberFormat="1" applyFont="1" applyFill="1" applyBorder="1" applyAlignment="1" applyProtection="1">
      <alignment horizontal="right" vertical="center"/>
      <protection locked="0"/>
    </xf>
    <xf numFmtId="3" fontId="45" fillId="10" borderId="19" xfId="5" applyNumberFormat="1" applyFont="1" applyFill="1" applyBorder="1" applyAlignment="1" applyProtection="1">
      <alignment horizontal="right" vertical="center"/>
      <protection locked="0"/>
    </xf>
    <xf numFmtId="3" fontId="44" fillId="0" borderId="53" xfId="5" applyNumberFormat="1" applyFont="1" applyFill="1" applyBorder="1" applyAlignment="1" applyProtection="1">
      <alignment horizontal="right" vertical="center"/>
      <protection locked="0"/>
    </xf>
    <xf numFmtId="3" fontId="46" fillId="11" borderId="54" xfId="5" applyNumberFormat="1" applyFont="1" applyFill="1" applyBorder="1" applyAlignment="1">
      <alignment horizontal="right" vertical="center"/>
    </xf>
    <xf numFmtId="3" fontId="45" fillId="0" borderId="70" xfId="5" applyNumberFormat="1" applyFont="1" applyFill="1" applyBorder="1" applyAlignment="1">
      <alignment horizontal="right" vertical="center"/>
    </xf>
    <xf numFmtId="3" fontId="46" fillId="0" borderId="53" xfId="5" applyNumberFormat="1" applyFont="1" applyFill="1" applyBorder="1" applyAlignment="1">
      <alignment horizontal="right" vertical="center"/>
    </xf>
    <xf numFmtId="3" fontId="45" fillId="0" borderId="63" xfId="5" applyNumberFormat="1" applyFont="1" applyFill="1" applyBorder="1" applyAlignment="1">
      <alignment horizontal="center" vertical="center"/>
    </xf>
    <xf numFmtId="3" fontId="44" fillId="0" borderId="63" xfId="5" applyNumberFormat="1" applyFont="1" applyFill="1" applyBorder="1" applyAlignment="1" applyProtection="1">
      <alignment horizontal="right" vertical="center"/>
      <protection locked="0"/>
    </xf>
    <xf numFmtId="3" fontId="13" fillId="0" borderId="18" xfId="5" applyNumberFormat="1" applyFont="1" applyFill="1" applyBorder="1" applyAlignment="1" applyProtection="1">
      <alignment horizontal="right" vertical="center"/>
      <protection locked="0"/>
    </xf>
    <xf numFmtId="3" fontId="46" fillId="11" borderId="63" xfId="5" applyNumberFormat="1" applyFont="1" applyFill="1" applyBorder="1" applyAlignment="1">
      <alignment horizontal="right" vertical="center"/>
    </xf>
    <xf numFmtId="3" fontId="45" fillId="0" borderId="43" xfId="5" applyNumberFormat="1" applyFont="1" applyFill="1" applyBorder="1" applyAlignment="1">
      <alignment horizontal="right" vertical="center"/>
    </xf>
    <xf numFmtId="0" fontId="41" fillId="0" borderId="63" xfId="5" applyFont="1" applyBorder="1" applyAlignment="1">
      <alignment horizontal="center" vertical="center"/>
    </xf>
    <xf numFmtId="0" fontId="40" fillId="0" borderId="49" xfId="5" applyFont="1" applyBorder="1" applyAlignment="1">
      <alignment horizontal="left" vertical="center" indent="1"/>
    </xf>
    <xf numFmtId="0" fontId="13" fillId="0" borderId="62" xfId="5" applyBorder="1" applyAlignment="1">
      <alignment horizontal="center" vertical="center"/>
    </xf>
    <xf numFmtId="3" fontId="45" fillId="0" borderId="62" xfId="5" applyNumberFormat="1" applyFont="1" applyFill="1" applyBorder="1" applyAlignment="1">
      <alignment horizontal="center" vertical="center"/>
    </xf>
    <xf numFmtId="3" fontId="44" fillId="0" borderId="62" xfId="5" applyNumberFormat="1" applyFont="1" applyFill="1" applyBorder="1" applyAlignment="1">
      <alignment horizontal="right" vertical="center"/>
    </xf>
    <xf numFmtId="3" fontId="44" fillId="10" borderId="65" xfId="5" applyNumberFormat="1" applyFont="1" applyFill="1" applyBorder="1" applyAlignment="1" applyProtection="1">
      <alignment horizontal="right" vertical="center"/>
      <protection locked="0"/>
    </xf>
    <xf numFmtId="3" fontId="45" fillId="10" borderId="65" xfId="5" applyNumberFormat="1" applyFont="1" applyFill="1" applyBorder="1" applyAlignment="1" applyProtection="1">
      <alignment horizontal="right" vertical="center"/>
      <protection locked="0"/>
    </xf>
    <xf numFmtId="3" fontId="44" fillId="0" borderId="52" xfId="5" applyNumberFormat="1" applyFont="1" applyFill="1" applyBorder="1" applyAlignment="1" applyProtection="1">
      <alignment horizontal="right" vertical="center"/>
      <protection locked="0"/>
    </xf>
    <xf numFmtId="3" fontId="46" fillId="11" borderId="58" xfId="5" applyNumberFormat="1" applyFont="1" applyFill="1" applyBorder="1" applyAlignment="1">
      <alignment horizontal="right" vertical="center"/>
    </xf>
    <xf numFmtId="3" fontId="45" fillId="0" borderId="61" xfId="5" applyNumberFormat="1" applyFont="1" applyFill="1" applyBorder="1" applyAlignment="1">
      <alignment horizontal="right" vertical="center"/>
    </xf>
    <xf numFmtId="3" fontId="46" fillId="0" borderId="62" xfId="5" applyNumberFormat="1" applyFont="1" applyFill="1" applyBorder="1" applyAlignment="1">
      <alignment horizontal="right" vertical="center"/>
    </xf>
    <xf numFmtId="0" fontId="47" fillId="11" borderId="44" xfId="5" applyFont="1" applyFill="1" applyBorder="1" applyAlignment="1">
      <alignment horizontal="left" vertical="center" indent="1"/>
    </xf>
    <xf numFmtId="0" fontId="46" fillId="11" borderId="66" xfId="5" applyFont="1" applyFill="1" applyBorder="1" applyAlignment="1">
      <alignment horizontal="center" vertical="center"/>
    </xf>
    <xf numFmtId="3" fontId="46" fillId="11" borderId="66" xfId="5" applyNumberFormat="1" applyFont="1" applyFill="1" applyBorder="1" applyAlignment="1">
      <alignment horizontal="center" vertical="center"/>
    </xf>
    <xf numFmtId="3" fontId="46" fillId="11" borderId="66" xfId="5" applyNumberFormat="1" applyFont="1" applyFill="1" applyBorder="1" applyAlignment="1">
      <alignment horizontal="right" vertical="center"/>
    </xf>
    <xf numFmtId="3" fontId="46" fillId="11" borderId="44" xfId="5" applyNumberFormat="1" applyFont="1" applyFill="1" applyBorder="1" applyAlignment="1" applyProtection="1">
      <alignment horizontal="right" vertical="center"/>
    </xf>
    <xf numFmtId="164" fontId="46" fillId="11" borderId="66" xfId="5" applyNumberFormat="1" applyFont="1" applyFill="1" applyBorder="1" applyAlignment="1">
      <alignment horizontal="right" vertical="center"/>
    </xf>
    <xf numFmtId="3" fontId="46" fillId="11" borderId="46" xfId="5" applyNumberFormat="1" applyFont="1" applyFill="1" applyBorder="1" applyAlignment="1">
      <alignment horizontal="right" vertical="center"/>
    </xf>
    <xf numFmtId="0" fontId="40" fillId="0" borderId="19" xfId="5" applyFont="1" applyBorder="1" applyAlignment="1">
      <alignment horizontal="left" vertical="center" indent="1"/>
    </xf>
    <xf numFmtId="3" fontId="44" fillId="0" borderId="54" xfId="5" applyNumberFormat="1" applyFont="1" applyFill="1" applyBorder="1" applyAlignment="1" applyProtection="1">
      <alignment horizontal="right" vertical="center"/>
      <protection locked="0"/>
    </xf>
    <xf numFmtId="3" fontId="46" fillId="0" borderId="70" xfId="5" applyNumberFormat="1" applyFont="1" applyFill="1" applyBorder="1" applyAlignment="1">
      <alignment horizontal="right" vertical="center"/>
    </xf>
    <xf numFmtId="0" fontId="40" fillId="0" borderId="64" xfId="5" applyFont="1" applyBorder="1" applyAlignment="1">
      <alignment horizontal="left" vertical="center" indent="1"/>
    </xf>
    <xf numFmtId="0" fontId="40" fillId="0" borderId="20" xfId="5" applyFont="1" applyBorder="1" applyAlignment="1">
      <alignment horizontal="left" vertical="center" indent="1"/>
    </xf>
    <xf numFmtId="3" fontId="13" fillId="0" borderId="52" xfId="5" applyNumberFormat="1" applyFont="1" applyFill="1" applyBorder="1" applyAlignment="1" applyProtection="1">
      <alignment horizontal="right" vertical="center"/>
      <protection locked="0"/>
    </xf>
    <xf numFmtId="3" fontId="13" fillId="0" borderId="71" xfId="5" applyNumberFormat="1" applyFont="1" applyFill="1" applyBorder="1" applyAlignment="1" applyProtection="1">
      <alignment horizontal="right" vertical="center"/>
      <protection locked="0"/>
    </xf>
    <xf numFmtId="164" fontId="46" fillId="11" borderId="62" xfId="5" applyNumberFormat="1" applyFont="1" applyFill="1" applyBorder="1" applyAlignment="1">
      <alignment horizontal="right" vertical="center"/>
    </xf>
    <xf numFmtId="3" fontId="46" fillId="11" borderId="44" xfId="5" applyNumberFormat="1" applyFont="1" applyFill="1" applyBorder="1" applyAlignment="1">
      <alignment horizontal="right" vertical="center"/>
    </xf>
    <xf numFmtId="0" fontId="13" fillId="0" borderId="52" xfId="5" applyBorder="1" applyAlignment="1">
      <alignment vertical="center"/>
    </xf>
    <xf numFmtId="3" fontId="46" fillId="0" borderId="52" xfId="5" applyNumberFormat="1" applyFont="1" applyFill="1" applyBorder="1" applyAlignment="1">
      <alignment horizontal="center" vertical="center"/>
    </xf>
    <xf numFmtId="3" fontId="46" fillId="0" borderId="46" xfId="5" applyNumberFormat="1" applyFont="1" applyFill="1" applyBorder="1" applyAlignment="1">
      <alignment horizontal="right" vertical="center"/>
    </xf>
    <xf numFmtId="3" fontId="46" fillId="0" borderId="69" xfId="5" applyNumberFormat="1" applyFont="1" applyFill="1" applyBorder="1" applyAlignment="1" applyProtection="1">
      <alignment horizontal="right" vertical="center"/>
      <protection locked="0"/>
    </xf>
    <xf numFmtId="3" fontId="13" fillId="0" borderId="20" xfId="5" applyNumberFormat="1" applyBorder="1" applyAlignment="1">
      <alignment horizontal="right" vertical="center"/>
    </xf>
    <xf numFmtId="3" fontId="46" fillId="11" borderId="68" xfId="5" applyNumberFormat="1" applyFont="1" applyFill="1" applyBorder="1" applyAlignment="1">
      <alignment horizontal="right" vertical="center"/>
    </xf>
    <xf numFmtId="3" fontId="13" fillId="11" borderId="52" xfId="5" applyNumberFormat="1" applyFill="1" applyBorder="1" applyAlignment="1">
      <alignment horizontal="right" vertical="center"/>
    </xf>
    <xf numFmtId="0" fontId="47" fillId="11" borderId="55" xfId="5" applyFont="1" applyFill="1" applyBorder="1" applyAlignment="1">
      <alignment horizontal="left" vertical="center" indent="1"/>
    </xf>
    <xf numFmtId="0" fontId="13" fillId="0" borderId="0" xfId="5" applyFont="1" applyAlignment="1">
      <alignment horizontal="right" vertical="center"/>
    </xf>
    <xf numFmtId="3" fontId="48" fillId="11" borderId="63" xfId="5" applyNumberFormat="1" applyFont="1" applyFill="1" applyBorder="1" applyAlignment="1">
      <alignment horizontal="right" vertical="center"/>
    </xf>
    <xf numFmtId="0" fontId="47" fillId="11" borderId="69" xfId="5" applyFont="1" applyFill="1" applyBorder="1" applyAlignment="1">
      <alignment horizontal="left" vertical="center" indent="1"/>
    </xf>
    <xf numFmtId="0" fontId="46" fillId="11" borderId="49" xfId="5" applyFont="1" applyFill="1" applyBorder="1" applyAlignment="1">
      <alignment horizontal="center" vertical="center"/>
    </xf>
    <xf numFmtId="3" fontId="46" fillId="11" borderId="49" xfId="5" applyNumberFormat="1" applyFont="1" applyFill="1" applyBorder="1" applyAlignment="1">
      <alignment horizontal="center" vertical="center"/>
    </xf>
    <xf numFmtId="0" fontId="49" fillId="0" borderId="0" xfId="5" applyFont="1" applyFill="1" applyBorder="1" applyAlignment="1">
      <alignment horizontal="left" vertical="center" indent="1"/>
    </xf>
    <xf numFmtId="0" fontId="47" fillId="0" borderId="0" xfId="5" applyFont="1" applyFill="1" applyBorder="1" applyAlignment="1">
      <alignment horizontal="left" vertical="center" indent="1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3" fontId="13" fillId="0" borderId="0" xfId="5" applyNumberFormat="1" applyFont="1" applyAlignment="1">
      <alignment vertical="center"/>
    </xf>
    <xf numFmtId="0" fontId="50" fillId="0" borderId="0" xfId="5" applyFont="1" applyAlignment="1">
      <alignment horizontal="left" vertical="center" indent="1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3" fontId="10" fillId="0" borderId="0" xfId="5" applyNumberFormat="1" applyFont="1" applyAlignment="1">
      <alignment vertical="center"/>
    </xf>
    <xf numFmtId="0" fontId="32" fillId="0" borderId="0" xfId="6" applyFont="1" applyAlignment="1">
      <alignment horizontal="right"/>
    </xf>
    <xf numFmtId="0" fontId="13" fillId="0" borderId="0" xfId="5"/>
    <xf numFmtId="0" fontId="13" fillId="0" borderId="0" xfId="5" applyAlignment="1">
      <alignment horizontal="center"/>
    </xf>
    <xf numFmtId="3" fontId="13" fillId="0" borderId="0" xfId="5" applyNumberFormat="1"/>
    <xf numFmtId="0" fontId="13" fillId="7" borderId="0" xfId="4" applyFont="1" applyFill="1" applyAlignment="1" applyProtection="1">
      <alignment horizontal="right" wrapText="1"/>
      <protection locked="0"/>
    </xf>
    <xf numFmtId="0" fontId="51" fillId="0" borderId="0" xfId="5" applyFont="1"/>
    <xf numFmtId="3" fontId="34" fillId="0" borderId="0" xfId="5" applyNumberFormat="1" applyFont="1"/>
    <xf numFmtId="0" fontId="35" fillId="0" borderId="0" xfId="5" applyFont="1" applyFill="1"/>
    <xf numFmtId="0" fontId="34" fillId="0" borderId="0" xfId="5" applyFont="1"/>
    <xf numFmtId="0" fontId="13" fillId="0" borderId="0" xfId="5" applyBorder="1" applyAlignment="1">
      <alignment horizontal="center"/>
    </xf>
    <xf numFmtId="0" fontId="13" fillId="0" borderId="0" xfId="5" applyBorder="1"/>
    <xf numFmtId="0" fontId="36" fillId="0" borderId="0" xfId="5" applyFont="1" applyAlignment="1">
      <alignment vertical="center"/>
    </xf>
    <xf numFmtId="0" fontId="38" fillId="0" borderId="0" xfId="5" applyFont="1" applyFill="1" applyBorder="1" applyAlignment="1">
      <alignment horizontal="center"/>
    </xf>
    <xf numFmtId="0" fontId="11" fillId="0" borderId="0" xfId="5" applyFont="1"/>
    <xf numFmtId="0" fontId="13" fillId="9" borderId="55" xfId="5" applyFill="1" applyBorder="1"/>
    <xf numFmtId="0" fontId="13" fillId="9" borderId="47" xfId="5" applyFill="1" applyBorder="1" applyAlignment="1">
      <alignment horizontal="center"/>
    </xf>
    <xf numFmtId="0" fontId="13" fillId="9" borderId="36" xfId="5" applyFont="1" applyFill="1" applyBorder="1"/>
    <xf numFmtId="0" fontId="34" fillId="10" borderId="47" xfId="5" applyFont="1" applyFill="1" applyBorder="1" applyAlignment="1">
      <alignment horizontal="center"/>
    </xf>
    <xf numFmtId="0" fontId="34" fillId="10" borderId="48" xfId="5" applyFont="1" applyFill="1" applyBorder="1" applyAlignment="1">
      <alignment horizontal="center"/>
    </xf>
    <xf numFmtId="0" fontId="34" fillId="11" borderId="47" xfId="5" applyFont="1" applyFill="1" applyBorder="1" applyAlignment="1">
      <alignment horizontal="center"/>
    </xf>
    <xf numFmtId="0" fontId="34" fillId="11" borderId="48" xfId="5" applyFont="1" applyFill="1" applyBorder="1" applyAlignment="1">
      <alignment horizontal="center"/>
    </xf>
    <xf numFmtId="0" fontId="40" fillId="9" borderId="69" xfId="5" applyFont="1" applyFill="1" applyBorder="1" applyAlignment="1">
      <alignment horizontal="center"/>
    </xf>
    <xf numFmtId="0" fontId="13" fillId="9" borderId="49" xfId="5" applyFill="1" applyBorder="1" applyAlignment="1">
      <alignment horizontal="center"/>
    </xf>
    <xf numFmtId="0" fontId="13" fillId="9" borderId="50" xfId="5" applyFont="1" applyFill="1" applyBorder="1" applyAlignment="1">
      <alignment horizontal="center"/>
    </xf>
    <xf numFmtId="0" fontId="34" fillId="10" borderId="49" xfId="5" applyFont="1" applyFill="1" applyBorder="1" applyAlignment="1">
      <alignment horizontal="center"/>
    </xf>
    <xf numFmtId="0" fontId="34" fillId="10" borderId="50" xfId="5" applyFont="1" applyFill="1" applyBorder="1" applyAlignment="1">
      <alignment horizontal="center"/>
    </xf>
    <xf numFmtId="3" fontId="34" fillId="9" borderId="51" xfId="5" applyNumberFormat="1" applyFont="1" applyFill="1" applyBorder="1" applyAlignment="1">
      <alignment horizontal="center"/>
    </xf>
    <xf numFmtId="3" fontId="10" fillId="9" borderId="47" xfId="5" applyNumberFormat="1" applyFont="1" applyFill="1" applyBorder="1" applyAlignment="1">
      <alignment horizontal="center"/>
    </xf>
    <xf numFmtId="3" fontId="10" fillId="9" borderId="66" xfId="5" applyNumberFormat="1" applyFont="1" applyFill="1" applyBorder="1" applyAlignment="1">
      <alignment horizontal="center"/>
    </xf>
    <xf numFmtId="3" fontId="10" fillId="9" borderId="51" xfId="5" applyNumberFormat="1" applyFont="1" applyFill="1" applyBorder="1" applyAlignment="1">
      <alignment horizontal="center"/>
    </xf>
    <xf numFmtId="0" fontId="34" fillId="11" borderId="49" xfId="5" applyFont="1" applyFill="1" applyBorder="1" applyAlignment="1">
      <alignment horizontal="center"/>
    </xf>
    <xf numFmtId="0" fontId="34" fillId="11" borderId="50" xfId="5" applyFont="1" applyFill="1" applyBorder="1" applyAlignment="1">
      <alignment horizontal="center"/>
    </xf>
    <xf numFmtId="0" fontId="13" fillId="9" borderId="52" xfId="5" applyFill="1" applyBorder="1" applyAlignment="1">
      <alignment horizontal="center"/>
    </xf>
    <xf numFmtId="0" fontId="40" fillId="0" borderId="20" xfId="5" applyFont="1" applyBorder="1"/>
    <xf numFmtId="165" fontId="13" fillId="0" borderId="52" xfId="5" applyNumberFormat="1" applyFill="1" applyBorder="1" applyAlignment="1">
      <alignment horizontal="center"/>
    </xf>
    <xf numFmtId="4" fontId="13" fillId="0" borderId="55" xfId="5" applyNumberFormat="1" applyFont="1" applyFill="1" applyBorder="1" applyAlignment="1">
      <alignment horizontal="right"/>
    </xf>
    <xf numFmtId="4" fontId="41" fillId="10" borderId="19" xfId="5" applyNumberFormat="1" applyFont="1" applyFill="1" applyBorder="1" applyAlignment="1">
      <alignment horizontal="right"/>
    </xf>
    <xf numFmtId="4" fontId="41" fillId="0" borderId="55" xfId="5" applyNumberFormat="1" applyFont="1" applyFill="1" applyBorder="1" applyAlignment="1">
      <alignment horizontal="right"/>
    </xf>
    <xf numFmtId="4" fontId="13" fillId="0" borderId="54" xfId="5" applyNumberFormat="1" applyFont="1" applyFill="1" applyBorder="1" applyAlignment="1" applyProtection="1">
      <alignment horizontal="right"/>
      <protection locked="0"/>
    </xf>
    <xf numFmtId="4" fontId="13" fillId="0" borderId="48" xfId="5" applyNumberFormat="1" applyFont="1" applyFill="1" applyBorder="1" applyAlignment="1" applyProtection="1">
      <alignment horizontal="right"/>
      <protection locked="0"/>
    </xf>
    <xf numFmtId="4" fontId="13" fillId="0" borderId="72" xfId="5" applyNumberFormat="1" applyFont="1" applyFill="1" applyBorder="1" applyAlignment="1" applyProtection="1">
      <alignment horizontal="right"/>
      <protection locked="0"/>
    </xf>
    <xf numFmtId="165" fontId="34" fillId="11" borderId="52" xfId="5" applyNumberFormat="1" applyFont="1" applyFill="1" applyBorder="1" applyAlignment="1">
      <alignment horizontal="right"/>
    </xf>
    <xf numFmtId="3" fontId="34" fillId="11" borderId="57" xfId="5" applyNumberFormat="1" applyFont="1" applyFill="1" applyBorder="1" applyAlignment="1">
      <alignment horizontal="right"/>
    </xf>
    <xf numFmtId="0" fontId="13" fillId="0" borderId="0" xfId="5" applyAlignment="1">
      <alignment horizontal="right"/>
    </xf>
    <xf numFmtId="4" fontId="13" fillId="0" borderId="54" xfId="5" applyNumberFormat="1" applyFont="1" applyBorder="1" applyAlignment="1">
      <alignment horizontal="right"/>
    </xf>
    <xf numFmtId="4" fontId="41" fillId="0" borderId="48" xfId="5" applyNumberFormat="1" applyFont="1" applyFill="1" applyBorder="1" applyAlignment="1">
      <alignment horizontal="right"/>
    </xf>
    <xf numFmtId="4" fontId="13" fillId="0" borderId="47" xfId="5" applyNumberFormat="1" applyFont="1" applyFill="1" applyBorder="1" applyAlignment="1" applyProtection="1">
      <alignment horizontal="right"/>
      <protection locked="0"/>
    </xf>
    <xf numFmtId="0" fontId="40" fillId="0" borderId="60" xfId="5" applyFont="1" applyBorder="1"/>
    <xf numFmtId="165" fontId="13" fillId="0" borderId="58" xfId="5" applyNumberFormat="1" applyBorder="1" applyAlignment="1">
      <alignment horizontal="center"/>
    </xf>
    <xf numFmtId="4" fontId="13" fillId="0" borderId="60" xfId="5" applyNumberFormat="1" applyFont="1" applyFill="1" applyBorder="1" applyAlignment="1">
      <alignment horizontal="right"/>
    </xf>
    <xf numFmtId="4" fontId="41" fillId="10" borderId="60" xfId="5" applyNumberFormat="1" applyFont="1" applyFill="1" applyBorder="1" applyAlignment="1">
      <alignment horizontal="right"/>
    </xf>
    <xf numFmtId="4" fontId="41" fillId="0" borderId="60" xfId="5" applyNumberFormat="1" applyFont="1" applyFill="1" applyBorder="1" applyAlignment="1">
      <alignment horizontal="right"/>
    </xf>
    <xf numFmtId="4" fontId="13" fillId="0" borderId="58" xfId="5" applyNumberFormat="1" applyFont="1" applyFill="1" applyBorder="1" applyAlignment="1" applyProtection="1">
      <alignment horizontal="right"/>
      <protection locked="0"/>
    </xf>
    <xf numFmtId="4" fontId="13" fillId="0" borderId="59" xfId="5" applyNumberFormat="1" applyFont="1" applyFill="1" applyBorder="1" applyAlignment="1" applyProtection="1">
      <alignment horizontal="right"/>
      <protection locked="0"/>
    </xf>
    <xf numFmtId="4" fontId="13" fillId="0" borderId="73" xfId="5" applyNumberFormat="1" applyFont="1" applyBorder="1" applyAlignment="1" applyProtection="1">
      <alignment horizontal="right"/>
      <protection locked="0"/>
    </xf>
    <xf numFmtId="165" fontId="34" fillId="11" borderId="58" xfId="5" applyNumberFormat="1" applyFont="1" applyFill="1" applyBorder="1" applyAlignment="1">
      <alignment horizontal="right"/>
    </xf>
    <xf numFmtId="3" fontId="34" fillId="11" borderId="59" xfId="5" applyNumberFormat="1" applyFont="1" applyFill="1" applyBorder="1" applyAlignment="1">
      <alignment horizontal="right"/>
    </xf>
    <xf numFmtId="4" fontId="13" fillId="0" borderId="62" xfId="5" applyNumberFormat="1" applyFont="1" applyBorder="1" applyAlignment="1">
      <alignment horizontal="right"/>
    </xf>
    <xf numFmtId="4" fontId="41" fillId="0" borderId="59" xfId="5" applyNumberFormat="1" applyFont="1" applyFill="1" applyBorder="1" applyAlignment="1">
      <alignment horizontal="right"/>
    </xf>
    <xf numFmtId="4" fontId="13" fillId="0" borderId="58" xfId="5" applyNumberFormat="1" applyFont="1" applyBorder="1" applyAlignment="1" applyProtection="1">
      <alignment horizontal="right"/>
      <protection locked="0"/>
    </xf>
    <xf numFmtId="0" fontId="40" fillId="0" borderId="19" xfId="5" applyFont="1" applyBorder="1"/>
    <xf numFmtId="3" fontId="13" fillId="0" borderId="63" xfId="5" applyNumberFormat="1" applyBorder="1" applyAlignment="1">
      <alignment horizontal="center"/>
    </xf>
    <xf numFmtId="3" fontId="13" fillId="0" borderId="64" xfId="5" applyNumberFormat="1" applyFont="1" applyFill="1" applyBorder="1" applyAlignment="1">
      <alignment horizontal="right"/>
    </xf>
    <xf numFmtId="3" fontId="34" fillId="10" borderId="19" xfId="5" applyNumberFormat="1" applyFont="1" applyFill="1" applyBorder="1" applyAlignment="1">
      <alignment horizontal="right"/>
    </xf>
    <xf numFmtId="3" fontId="41" fillId="0" borderId="19" xfId="5" applyNumberFormat="1" applyFont="1" applyFill="1" applyBorder="1" applyAlignment="1">
      <alignment horizontal="right"/>
    </xf>
    <xf numFmtId="3" fontId="13" fillId="0" borderId="54" xfId="5" applyNumberFormat="1" applyFont="1" applyFill="1" applyBorder="1" applyAlignment="1" applyProtection="1">
      <alignment horizontal="right"/>
      <protection locked="0"/>
    </xf>
    <xf numFmtId="3" fontId="13" fillId="0" borderId="43" xfId="5" applyNumberFormat="1" applyFont="1" applyFill="1" applyBorder="1" applyAlignment="1" applyProtection="1">
      <alignment horizontal="right"/>
      <protection locked="0"/>
    </xf>
    <xf numFmtId="3" fontId="13" fillId="0" borderId="18" xfId="5" applyNumberFormat="1" applyFont="1" applyFill="1" applyBorder="1" applyAlignment="1" applyProtection="1">
      <alignment horizontal="right"/>
      <protection locked="0"/>
    </xf>
    <xf numFmtId="3" fontId="34" fillId="11" borderId="63" xfId="5" applyNumberFormat="1" applyFont="1" applyFill="1" applyBorder="1" applyAlignment="1">
      <alignment horizontal="right"/>
    </xf>
    <xf numFmtId="3" fontId="34" fillId="11" borderId="43" xfId="5" applyNumberFormat="1" applyFont="1" applyFill="1" applyBorder="1" applyAlignment="1">
      <alignment horizontal="right"/>
    </xf>
    <xf numFmtId="3" fontId="13" fillId="0" borderId="54" xfId="5" applyNumberFormat="1" applyBorder="1" applyAlignment="1">
      <alignment horizontal="right"/>
    </xf>
    <xf numFmtId="3" fontId="13" fillId="0" borderId="63" xfId="5" applyNumberFormat="1" applyFill="1" applyBorder="1" applyAlignment="1" applyProtection="1">
      <alignment horizontal="right"/>
      <protection locked="0"/>
    </xf>
    <xf numFmtId="0" fontId="40" fillId="0" borderId="64" xfId="5" applyFont="1" applyBorder="1"/>
    <xf numFmtId="3" fontId="34" fillId="10" borderId="64" xfId="5" applyNumberFormat="1" applyFont="1" applyFill="1" applyBorder="1" applyAlignment="1">
      <alignment horizontal="right"/>
    </xf>
    <xf numFmtId="3" fontId="41" fillId="0" borderId="64" xfId="5" applyNumberFormat="1" applyFont="1" applyFill="1" applyBorder="1" applyAlignment="1">
      <alignment horizontal="right"/>
    </xf>
    <xf numFmtId="3" fontId="13" fillId="0" borderId="63" xfId="5" applyNumberFormat="1" applyFont="1" applyFill="1" applyBorder="1" applyAlignment="1" applyProtection="1">
      <alignment horizontal="right"/>
      <protection locked="0"/>
    </xf>
    <xf numFmtId="3" fontId="13" fillId="0" borderId="63" xfId="5" applyNumberFormat="1" applyBorder="1" applyAlignment="1">
      <alignment horizontal="right"/>
    </xf>
    <xf numFmtId="3" fontId="13" fillId="0" borderId="52" xfId="5" applyNumberFormat="1" applyFill="1" applyBorder="1" applyAlignment="1">
      <alignment horizontal="center"/>
    </xf>
    <xf numFmtId="3" fontId="13" fillId="0" borderId="20" xfId="5" applyNumberFormat="1" applyFont="1" applyFill="1" applyBorder="1" applyAlignment="1">
      <alignment horizontal="right"/>
    </xf>
    <xf numFmtId="3" fontId="34" fillId="10" borderId="65" xfId="5" applyNumberFormat="1" applyFont="1" applyFill="1" applyBorder="1" applyAlignment="1">
      <alignment horizontal="right"/>
    </xf>
    <xf numFmtId="3" fontId="41" fillId="0" borderId="20" xfId="5" applyNumberFormat="1" applyFont="1" applyFill="1" applyBorder="1" applyAlignment="1">
      <alignment horizontal="right"/>
    </xf>
    <xf numFmtId="3" fontId="13" fillId="0" borderId="62" xfId="5" applyNumberFormat="1" applyFont="1" applyFill="1" applyBorder="1" applyAlignment="1" applyProtection="1">
      <alignment horizontal="right"/>
      <protection locked="0"/>
    </xf>
    <xf numFmtId="3" fontId="13" fillId="0" borderId="61" xfId="5" applyNumberFormat="1" applyFont="1" applyFill="1" applyBorder="1" applyAlignment="1" applyProtection="1">
      <alignment horizontal="right"/>
      <protection locked="0"/>
    </xf>
    <xf numFmtId="3" fontId="13" fillId="0" borderId="71" xfId="5" applyNumberFormat="1" applyFont="1" applyFill="1" applyBorder="1" applyAlignment="1" applyProtection="1">
      <alignment horizontal="right"/>
      <protection locked="0"/>
    </xf>
    <xf numFmtId="3" fontId="34" fillId="11" borderId="52" xfId="5" applyNumberFormat="1" applyFont="1" applyFill="1" applyBorder="1" applyAlignment="1">
      <alignment horizontal="right"/>
    </xf>
    <xf numFmtId="3" fontId="13" fillId="0" borderId="58" xfId="5" applyNumberFormat="1" applyBorder="1" applyAlignment="1">
      <alignment horizontal="right"/>
    </xf>
    <xf numFmtId="3" fontId="13" fillId="0" borderId="62" xfId="5" applyNumberFormat="1" applyFill="1" applyBorder="1" applyAlignment="1" applyProtection="1">
      <alignment horizontal="right"/>
      <protection locked="0"/>
    </xf>
    <xf numFmtId="0" fontId="40" fillId="11" borderId="44" xfId="5" applyFont="1" applyFill="1" applyBorder="1"/>
    <xf numFmtId="3" fontId="34" fillId="11" borderId="66" xfId="5" applyNumberFormat="1" applyFont="1" applyFill="1" applyBorder="1" applyAlignment="1">
      <alignment horizontal="center"/>
    </xf>
    <xf numFmtId="3" fontId="44" fillId="0" borderId="44" xfId="5" applyNumberFormat="1" applyFont="1" applyFill="1" applyBorder="1" applyAlignment="1">
      <alignment horizontal="right"/>
    </xf>
    <xf numFmtId="3" fontId="34" fillId="10" borderId="44" xfId="5" applyNumberFormat="1" applyFont="1" applyFill="1" applyBorder="1" applyAlignment="1">
      <alignment horizontal="right"/>
    </xf>
    <xf numFmtId="3" fontId="34" fillId="11" borderId="66" xfId="5" applyNumberFormat="1" applyFont="1" applyFill="1" applyBorder="1" applyAlignment="1">
      <alignment horizontal="right"/>
    </xf>
    <xf numFmtId="3" fontId="34" fillId="11" borderId="46" xfId="5" applyNumberFormat="1" applyFont="1" applyFill="1" applyBorder="1" applyAlignment="1">
      <alignment horizontal="right"/>
    </xf>
    <xf numFmtId="3" fontId="10" fillId="0" borderId="66" xfId="5" applyNumberFormat="1" applyFont="1" applyBorder="1" applyAlignment="1">
      <alignment horizontal="right"/>
    </xf>
    <xf numFmtId="3" fontId="43" fillId="0" borderId="20" xfId="5" applyNumberFormat="1" applyFont="1" applyFill="1" applyBorder="1" applyAlignment="1">
      <alignment horizontal="right"/>
    </xf>
    <xf numFmtId="3" fontId="13" fillId="0" borderId="53" xfId="5" applyNumberFormat="1" applyFont="1" applyFill="1" applyBorder="1" applyAlignment="1" applyProtection="1">
      <alignment horizontal="right"/>
      <protection locked="0"/>
    </xf>
    <xf numFmtId="3" fontId="13" fillId="0" borderId="70" xfId="5" applyNumberFormat="1" applyFill="1" applyBorder="1" applyAlignment="1" applyProtection="1">
      <alignment horizontal="right"/>
      <protection locked="0"/>
    </xf>
    <xf numFmtId="3" fontId="13" fillId="0" borderId="42" xfId="5" applyNumberFormat="1" applyFill="1" applyBorder="1" applyAlignment="1" applyProtection="1">
      <alignment horizontal="right"/>
      <protection locked="0"/>
    </xf>
    <xf numFmtId="3" fontId="13" fillId="0" borderId="53" xfId="5" applyNumberFormat="1" applyBorder="1" applyAlignment="1">
      <alignment horizontal="right"/>
    </xf>
    <xf numFmtId="3" fontId="13" fillId="0" borderId="53" xfId="5" applyNumberFormat="1" applyFill="1" applyBorder="1" applyAlignment="1" applyProtection="1">
      <alignment horizontal="right"/>
      <protection locked="0"/>
    </xf>
    <xf numFmtId="3" fontId="43" fillId="0" borderId="64" xfId="5" applyNumberFormat="1" applyFont="1" applyFill="1" applyBorder="1" applyAlignment="1">
      <alignment horizontal="right"/>
    </xf>
    <xf numFmtId="3" fontId="13" fillId="0" borderId="43" xfId="5" applyNumberFormat="1" applyFill="1" applyBorder="1" applyAlignment="1" applyProtection="1">
      <alignment horizontal="right"/>
      <protection locked="0"/>
    </xf>
    <xf numFmtId="3" fontId="13" fillId="0" borderId="18" xfId="5" applyNumberFormat="1" applyFill="1" applyBorder="1" applyAlignment="1" applyProtection="1">
      <alignment horizontal="right"/>
      <protection locked="0"/>
    </xf>
    <xf numFmtId="3" fontId="13" fillId="0" borderId="58" xfId="5" applyNumberFormat="1" applyBorder="1" applyAlignment="1">
      <alignment horizontal="center"/>
    </xf>
    <xf numFmtId="3" fontId="43" fillId="0" borderId="65" xfId="5" applyNumberFormat="1" applyFont="1" applyFill="1" applyBorder="1" applyAlignment="1">
      <alignment horizontal="right"/>
    </xf>
    <xf numFmtId="3" fontId="13" fillId="0" borderId="58" xfId="5" applyNumberFormat="1" applyFont="1" applyFill="1" applyBorder="1" applyAlignment="1" applyProtection="1">
      <alignment horizontal="right"/>
      <protection locked="0"/>
    </xf>
    <xf numFmtId="3" fontId="13" fillId="0" borderId="61" xfId="5" applyNumberFormat="1" applyFill="1" applyBorder="1" applyAlignment="1" applyProtection="1">
      <alignment horizontal="right"/>
      <protection locked="0"/>
    </xf>
    <xf numFmtId="3" fontId="13" fillId="0" borderId="71" xfId="5" applyNumberFormat="1" applyFill="1" applyBorder="1" applyAlignment="1" applyProtection="1">
      <alignment horizontal="right"/>
      <protection locked="0"/>
    </xf>
    <xf numFmtId="3" fontId="34" fillId="11" borderId="62" xfId="5" applyNumberFormat="1" applyFont="1" applyFill="1" applyBorder="1" applyAlignment="1">
      <alignment horizontal="right"/>
    </xf>
    <xf numFmtId="3" fontId="34" fillId="11" borderId="61" xfId="5" applyNumberFormat="1" applyFont="1" applyFill="1" applyBorder="1" applyAlignment="1">
      <alignment horizontal="right"/>
    </xf>
    <xf numFmtId="3" fontId="13" fillId="0" borderId="62" xfId="5" applyNumberFormat="1" applyBorder="1" applyAlignment="1">
      <alignment horizontal="right"/>
    </xf>
    <xf numFmtId="3" fontId="13" fillId="0" borderId="58" xfId="5" applyNumberFormat="1" applyFill="1" applyBorder="1" applyAlignment="1" applyProtection="1">
      <alignment horizontal="right"/>
      <protection locked="0"/>
    </xf>
    <xf numFmtId="3" fontId="44" fillId="0" borderId="53" xfId="5" applyNumberFormat="1" applyFont="1" applyFill="1" applyBorder="1" applyAlignment="1">
      <alignment horizontal="center"/>
    </xf>
    <xf numFmtId="3" fontId="13" fillId="0" borderId="67" xfId="5" applyNumberFormat="1" applyFont="1" applyFill="1" applyBorder="1" applyAlignment="1">
      <alignment horizontal="right"/>
    </xf>
    <xf numFmtId="3" fontId="41" fillId="10" borderId="67" xfId="5" applyNumberFormat="1" applyFont="1" applyFill="1" applyBorder="1" applyAlignment="1" applyProtection="1">
      <alignment horizontal="right"/>
      <protection locked="0"/>
    </xf>
    <xf numFmtId="3" fontId="41" fillId="0" borderId="67" xfId="5" applyNumberFormat="1" applyFont="1" applyFill="1" applyBorder="1" applyAlignment="1" applyProtection="1">
      <alignment horizontal="right"/>
      <protection locked="0"/>
    </xf>
    <xf numFmtId="3" fontId="13" fillId="0" borderId="56" xfId="5" applyNumberFormat="1" applyFont="1" applyFill="1" applyBorder="1" applyAlignment="1" applyProtection="1">
      <alignment horizontal="right"/>
      <protection locked="0"/>
    </xf>
    <xf numFmtId="3" fontId="34" fillId="11" borderId="67" xfId="5" applyNumberFormat="1" applyFont="1" applyFill="1" applyBorder="1" applyAlignment="1">
      <alignment horizontal="right"/>
    </xf>
    <xf numFmtId="164" fontId="46" fillId="11" borderId="54" xfId="5" applyNumberFormat="1" applyFont="1" applyFill="1" applyBorder="1" applyAlignment="1">
      <alignment horizontal="right"/>
    </xf>
    <xf numFmtId="3" fontId="13" fillId="0" borderId="54" xfId="5" applyNumberFormat="1" applyFont="1" applyBorder="1" applyAlignment="1">
      <alignment horizontal="right"/>
    </xf>
    <xf numFmtId="3" fontId="10" fillId="0" borderId="54" xfId="5" applyNumberFormat="1" applyFont="1" applyFill="1" applyBorder="1" applyAlignment="1" applyProtection="1">
      <alignment horizontal="right"/>
      <protection locked="0"/>
    </xf>
    <xf numFmtId="3" fontId="34" fillId="0" borderId="54" xfId="5" applyNumberFormat="1" applyFont="1" applyFill="1" applyBorder="1" applyAlignment="1">
      <alignment horizontal="right"/>
    </xf>
    <xf numFmtId="3" fontId="44" fillId="0" borderId="63" xfId="5" applyNumberFormat="1" applyFont="1" applyFill="1" applyBorder="1" applyAlignment="1">
      <alignment horizontal="center"/>
    </xf>
    <xf numFmtId="3" fontId="41" fillId="10" borderId="64" xfId="5" applyNumberFormat="1" applyFont="1" applyFill="1" applyBorder="1" applyAlignment="1" applyProtection="1">
      <alignment horizontal="right"/>
      <protection locked="0"/>
    </xf>
    <xf numFmtId="3" fontId="41" fillId="0" borderId="64" xfId="5" applyNumberFormat="1" applyFont="1" applyFill="1" applyBorder="1" applyAlignment="1" applyProtection="1">
      <alignment horizontal="right"/>
      <protection locked="0"/>
    </xf>
    <xf numFmtId="3" fontId="13" fillId="0" borderId="63" xfId="5" applyNumberFormat="1" applyFont="1" applyBorder="1" applyAlignment="1">
      <alignment horizontal="right"/>
    </xf>
    <xf numFmtId="3" fontId="10" fillId="0" borderId="63" xfId="5" applyNumberFormat="1" applyFont="1" applyFill="1" applyBorder="1" applyAlignment="1" applyProtection="1">
      <alignment horizontal="right"/>
      <protection locked="0"/>
    </xf>
    <xf numFmtId="3" fontId="34" fillId="0" borderId="63" xfId="5" applyNumberFormat="1" applyFont="1" applyFill="1" applyBorder="1" applyAlignment="1">
      <alignment horizontal="right"/>
    </xf>
    <xf numFmtId="3" fontId="44" fillId="0" borderId="58" xfId="5" applyNumberFormat="1" applyFont="1" applyFill="1" applyBorder="1" applyAlignment="1">
      <alignment horizontal="center"/>
    </xf>
    <xf numFmtId="3" fontId="13" fillId="0" borderId="69" xfId="5" applyNumberFormat="1" applyFont="1" applyFill="1" applyBorder="1" applyAlignment="1">
      <alignment horizontal="right"/>
    </xf>
    <xf numFmtId="3" fontId="41" fillId="10" borderId="60" xfId="5" applyNumberFormat="1" applyFont="1" applyFill="1" applyBorder="1" applyAlignment="1" applyProtection="1">
      <alignment horizontal="right"/>
      <protection locked="0"/>
    </xf>
    <xf numFmtId="3" fontId="41" fillId="0" borderId="69" xfId="5" applyNumberFormat="1" applyFont="1" applyFill="1" applyBorder="1" applyAlignment="1" applyProtection="1">
      <alignment horizontal="right"/>
      <protection locked="0"/>
    </xf>
    <xf numFmtId="3" fontId="13" fillId="0" borderId="59" xfId="5" applyNumberFormat="1" applyFont="1" applyFill="1" applyBorder="1" applyAlignment="1" applyProtection="1">
      <alignment horizontal="right"/>
      <protection locked="0"/>
    </xf>
    <xf numFmtId="3" fontId="13" fillId="0" borderId="58" xfId="5" applyNumberFormat="1" applyFont="1" applyBorder="1" applyAlignment="1">
      <alignment horizontal="right"/>
    </xf>
    <xf numFmtId="3" fontId="10" fillId="0" borderId="58" xfId="5" applyNumberFormat="1" applyFont="1" applyFill="1" applyBorder="1" applyAlignment="1" applyProtection="1">
      <alignment horizontal="right"/>
      <protection locked="0"/>
    </xf>
    <xf numFmtId="3" fontId="34" fillId="0" borderId="58" xfId="5" applyNumberFormat="1" applyFont="1" applyFill="1" applyBorder="1" applyAlignment="1">
      <alignment horizontal="right"/>
    </xf>
    <xf numFmtId="3" fontId="45" fillId="0" borderId="53" xfId="5" applyNumberFormat="1" applyFont="1" applyFill="1" applyBorder="1" applyAlignment="1">
      <alignment horizontal="center"/>
    </xf>
    <xf numFmtId="3" fontId="41" fillId="10" borderId="19" xfId="5" applyNumberFormat="1" applyFont="1" applyFill="1" applyBorder="1" applyAlignment="1" applyProtection="1">
      <alignment horizontal="right"/>
      <protection locked="0"/>
    </xf>
    <xf numFmtId="3" fontId="41" fillId="0" borderId="19" xfId="5" applyNumberFormat="1" applyFont="1" applyFill="1" applyBorder="1" applyAlignment="1" applyProtection="1">
      <alignment horizontal="right"/>
      <protection locked="0"/>
    </xf>
    <xf numFmtId="3" fontId="13" fillId="0" borderId="70" xfId="5" applyNumberFormat="1" applyFont="1" applyFill="1" applyBorder="1" applyAlignment="1" applyProtection="1">
      <alignment horizontal="right"/>
      <protection locked="0"/>
    </xf>
    <xf numFmtId="3" fontId="13" fillId="0" borderId="42" xfId="5" applyNumberFormat="1" applyFont="1" applyFill="1" applyBorder="1" applyAlignment="1" applyProtection="1">
      <alignment horizontal="right"/>
      <protection locked="0"/>
    </xf>
    <xf numFmtId="3" fontId="13" fillId="0" borderId="53" xfId="5" applyNumberFormat="1" applyFont="1" applyBorder="1" applyAlignment="1">
      <alignment horizontal="right"/>
    </xf>
    <xf numFmtId="3" fontId="13" fillId="0" borderId="70" xfId="5" applyNumberFormat="1" applyFont="1" applyFill="1" applyBorder="1" applyAlignment="1">
      <alignment horizontal="right"/>
    </xf>
    <xf numFmtId="3" fontId="43" fillId="0" borderId="53" xfId="5" applyNumberFormat="1" applyFont="1" applyFill="1" applyBorder="1" applyAlignment="1">
      <alignment horizontal="right"/>
    </xf>
    <xf numFmtId="3" fontId="45" fillId="0" borderId="63" xfId="5" applyNumberFormat="1" applyFont="1" applyFill="1" applyBorder="1" applyAlignment="1">
      <alignment horizontal="center"/>
    </xf>
    <xf numFmtId="3" fontId="13" fillId="0" borderId="43" xfId="5" applyNumberFormat="1" applyFont="1" applyFill="1" applyBorder="1" applyAlignment="1">
      <alignment horizontal="right"/>
    </xf>
    <xf numFmtId="3" fontId="43" fillId="0" borderId="63" xfId="5" applyNumberFormat="1" applyFont="1" applyFill="1" applyBorder="1" applyAlignment="1">
      <alignment horizontal="right"/>
    </xf>
    <xf numFmtId="3" fontId="45" fillId="0" borderId="62" xfId="5" applyNumberFormat="1" applyFont="1" applyFill="1" applyBorder="1" applyAlignment="1">
      <alignment horizontal="center"/>
    </xf>
    <xf numFmtId="3" fontId="13" fillId="6" borderId="20" xfId="5" applyNumberFormat="1" applyFont="1" applyFill="1" applyBorder="1" applyAlignment="1">
      <alignment horizontal="right"/>
    </xf>
    <xf numFmtId="3" fontId="41" fillId="10" borderId="65" xfId="5" applyNumberFormat="1" applyFont="1" applyFill="1" applyBorder="1" applyAlignment="1" applyProtection="1">
      <alignment horizontal="right"/>
      <protection locked="0"/>
    </xf>
    <xf numFmtId="3" fontId="41" fillId="0" borderId="20" xfId="5" applyNumberFormat="1" applyFont="1" applyFill="1" applyBorder="1" applyAlignment="1" applyProtection="1">
      <alignment horizontal="right"/>
      <protection locked="0"/>
    </xf>
    <xf numFmtId="3" fontId="13" fillId="0" borderId="61" xfId="5" applyNumberFormat="1" applyFont="1" applyFill="1" applyBorder="1" applyAlignment="1">
      <alignment horizontal="right"/>
    </xf>
    <xf numFmtId="3" fontId="43" fillId="0" borderId="62" xfId="5" applyNumberFormat="1" applyFont="1" applyFill="1" applyBorder="1" applyAlignment="1">
      <alignment horizontal="right"/>
    </xf>
    <xf numFmtId="0" fontId="47" fillId="11" borderId="44" xfId="5" applyFont="1" applyFill="1" applyBorder="1"/>
    <xf numFmtId="3" fontId="46" fillId="11" borderId="66" xfId="5" applyNumberFormat="1" applyFont="1" applyFill="1" applyBorder="1" applyAlignment="1">
      <alignment horizontal="center"/>
    </xf>
    <xf numFmtId="3" fontId="34" fillId="11" borderId="44" xfId="5" applyNumberFormat="1" applyFont="1" applyFill="1" applyBorder="1" applyAlignment="1">
      <alignment horizontal="right"/>
    </xf>
    <xf numFmtId="3" fontId="34" fillId="11" borderId="44" xfId="5" applyNumberFormat="1" applyFont="1" applyFill="1" applyBorder="1" applyAlignment="1" applyProtection="1">
      <alignment horizontal="right"/>
    </xf>
    <xf numFmtId="3" fontId="34" fillId="11" borderId="47" xfId="5" applyNumberFormat="1" applyFont="1" applyFill="1" applyBorder="1" applyAlignment="1">
      <alignment horizontal="right"/>
    </xf>
    <xf numFmtId="3" fontId="34" fillId="11" borderId="74" xfId="5" applyNumberFormat="1" applyFont="1" applyFill="1" applyBorder="1" applyAlignment="1">
      <alignment horizontal="right"/>
    </xf>
    <xf numFmtId="3" fontId="46" fillId="11" borderId="66" xfId="5" applyNumberFormat="1" applyFont="1" applyFill="1" applyBorder="1" applyAlignment="1">
      <alignment horizontal="right"/>
    </xf>
    <xf numFmtId="3" fontId="46" fillId="11" borderId="46" xfId="5" applyNumberFormat="1" applyFont="1" applyFill="1" applyBorder="1" applyAlignment="1">
      <alignment horizontal="right"/>
    </xf>
    <xf numFmtId="3" fontId="13" fillId="0" borderId="19" xfId="5" applyNumberFormat="1" applyFont="1" applyFill="1" applyBorder="1" applyAlignment="1">
      <alignment horizontal="right"/>
    </xf>
    <xf numFmtId="3" fontId="34" fillId="11" borderId="49" xfId="5" applyNumberFormat="1" applyFont="1" applyFill="1" applyBorder="1" applyAlignment="1">
      <alignment horizontal="right"/>
    </xf>
    <xf numFmtId="3" fontId="46" fillId="0" borderId="52" xfId="5" applyNumberFormat="1" applyFont="1" applyFill="1" applyBorder="1" applyAlignment="1">
      <alignment horizontal="center"/>
    </xf>
    <xf numFmtId="3" fontId="13" fillId="11" borderId="20" xfId="5" applyNumberFormat="1" applyFont="1" applyFill="1" applyBorder="1" applyAlignment="1">
      <alignment horizontal="right"/>
    </xf>
    <xf numFmtId="3" fontId="34" fillId="0" borderId="69" xfId="5" applyNumberFormat="1" applyFont="1" applyFill="1" applyBorder="1" applyAlignment="1" applyProtection="1">
      <alignment horizontal="right"/>
      <protection locked="0"/>
    </xf>
    <xf numFmtId="3" fontId="13" fillId="0" borderId="52" xfId="5" applyNumberFormat="1" applyFont="1" applyBorder="1" applyAlignment="1">
      <alignment horizontal="right"/>
    </xf>
    <xf numFmtId="3" fontId="13" fillId="0" borderId="0" xfId="5" applyNumberFormat="1" applyFont="1" applyBorder="1" applyAlignment="1">
      <alignment horizontal="right"/>
    </xf>
    <xf numFmtId="3" fontId="13" fillId="11" borderId="47" xfId="5" applyNumberFormat="1" applyFont="1" applyFill="1" applyBorder="1" applyAlignment="1" applyProtection="1">
      <alignment horizontal="right"/>
      <protection locked="0"/>
    </xf>
    <xf numFmtId="3" fontId="13" fillId="11" borderId="52" xfId="5" applyNumberFormat="1" applyFill="1" applyBorder="1" applyAlignment="1">
      <alignment horizontal="right"/>
    </xf>
    <xf numFmtId="3" fontId="46" fillId="0" borderId="46" xfId="5" applyNumberFormat="1" applyFont="1" applyFill="1" applyBorder="1" applyAlignment="1">
      <alignment horizontal="right"/>
    </xf>
    <xf numFmtId="0" fontId="47" fillId="11" borderId="55" xfId="5" applyFont="1" applyFill="1" applyBorder="1"/>
    <xf numFmtId="3" fontId="34" fillId="11" borderId="45" xfId="5" applyNumberFormat="1" applyFont="1" applyFill="1" applyBorder="1" applyAlignment="1">
      <alignment horizontal="right"/>
    </xf>
    <xf numFmtId="0" fontId="47" fillId="11" borderId="69" xfId="5" applyFont="1" applyFill="1" applyBorder="1"/>
    <xf numFmtId="3" fontId="46" fillId="11" borderId="49" xfId="5" applyNumberFormat="1" applyFont="1" applyFill="1" applyBorder="1" applyAlignment="1">
      <alignment horizontal="center"/>
    </xf>
    <xf numFmtId="164" fontId="46" fillId="11" borderId="66" xfId="5" applyNumberFormat="1" applyFont="1" applyFill="1" applyBorder="1" applyAlignment="1">
      <alignment horizontal="right"/>
    </xf>
    <xf numFmtId="0" fontId="49" fillId="0" borderId="0" xfId="5" applyFont="1" applyFill="1" applyBorder="1"/>
    <xf numFmtId="0" fontId="47" fillId="0" borderId="0" xfId="5" applyFont="1" applyFill="1" applyBorder="1"/>
    <xf numFmtId="0" fontId="13" fillId="0" borderId="0" xfId="5" applyFont="1" applyAlignment="1">
      <alignment horizontal="center"/>
    </xf>
    <xf numFmtId="0" fontId="13" fillId="0" borderId="0" xfId="5" applyFont="1"/>
    <xf numFmtId="3" fontId="13" fillId="0" borderId="0" xfId="5" applyNumberFormat="1" applyFont="1"/>
    <xf numFmtId="0" fontId="5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/>
    <xf numFmtId="3" fontId="10" fillId="0" borderId="0" xfId="5" applyNumberFormat="1" applyFont="1"/>
    <xf numFmtId="0" fontId="33" fillId="0" borderId="0" xfId="5" applyFont="1"/>
    <xf numFmtId="0" fontId="13" fillId="0" borderId="0" xfId="5" applyFont="1" applyBorder="1" applyAlignment="1">
      <alignment horizontal="center"/>
    </xf>
    <xf numFmtId="0" fontId="13" fillId="0" borderId="0" xfId="5" applyFont="1" applyBorder="1"/>
    <xf numFmtId="0" fontId="36" fillId="0" borderId="0" xfId="5" applyFont="1"/>
    <xf numFmtId="0" fontId="13" fillId="9" borderId="55" xfId="5" applyFont="1" applyFill="1" applyBorder="1"/>
    <xf numFmtId="0" fontId="13" fillId="9" borderId="47" xfId="5" applyFont="1" applyFill="1" applyBorder="1" applyAlignment="1">
      <alignment horizontal="center"/>
    </xf>
    <xf numFmtId="0" fontId="13" fillId="9" borderId="49" xfId="5" applyFont="1" applyFill="1" applyBorder="1" applyAlignment="1">
      <alignment horizontal="center"/>
    </xf>
    <xf numFmtId="3" fontId="13" fillId="9" borderId="47" xfId="5" applyNumberFormat="1" applyFont="1" applyFill="1" applyBorder="1" applyAlignment="1">
      <alignment horizontal="center"/>
    </xf>
    <xf numFmtId="3" fontId="13" fillId="9" borderId="66" xfId="5" applyNumberFormat="1" applyFont="1" applyFill="1" applyBorder="1" applyAlignment="1">
      <alignment horizontal="center"/>
    </xf>
    <xf numFmtId="3" fontId="13" fillId="9" borderId="51" xfId="5" applyNumberFormat="1" applyFont="1" applyFill="1" applyBorder="1" applyAlignment="1">
      <alignment horizontal="center"/>
    </xf>
    <xf numFmtId="0" fontId="13" fillId="9" borderId="52" xfId="5" applyFont="1" applyFill="1" applyBorder="1" applyAlignment="1">
      <alignment horizontal="center"/>
    </xf>
    <xf numFmtId="165" fontId="13" fillId="0" borderId="52" xfId="5" applyNumberFormat="1" applyFont="1" applyFill="1" applyBorder="1" applyAlignment="1">
      <alignment horizontal="center"/>
    </xf>
    <xf numFmtId="0" fontId="13" fillId="0" borderId="0" xfId="5" applyFont="1" applyAlignment="1">
      <alignment horizontal="right"/>
    </xf>
    <xf numFmtId="4" fontId="13" fillId="0" borderId="48" xfId="5" applyNumberFormat="1" applyFont="1" applyFill="1" applyBorder="1" applyAlignment="1">
      <alignment horizontal="right"/>
    </xf>
    <xf numFmtId="4" fontId="34" fillId="0" borderId="48" xfId="5" applyNumberFormat="1" applyFont="1" applyFill="1" applyBorder="1" applyAlignment="1">
      <alignment horizontal="right"/>
    </xf>
    <xf numFmtId="165" fontId="13" fillId="0" borderId="58" xfId="5" applyNumberFormat="1" applyFont="1" applyBorder="1" applyAlignment="1">
      <alignment horizontal="center"/>
    </xf>
    <xf numFmtId="4" fontId="13" fillId="0" borderId="59" xfId="5" applyNumberFormat="1" applyFont="1" applyFill="1" applyBorder="1" applyAlignment="1">
      <alignment horizontal="right"/>
    </xf>
    <xf numFmtId="4" fontId="34" fillId="0" borderId="59" xfId="5" applyNumberFormat="1" applyFont="1" applyFill="1" applyBorder="1" applyAlignment="1">
      <alignment horizontal="right"/>
    </xf>
    <xf numFmtId="3" fontId="13" fillId="0" borderId="63" xfId="5" applyNumberFormat="1" applyFont="1" applyBorder="1" applyAlignment="1">
      <alignment horizontal="center"/>
    </xf>
    <xf numFmtId="3" fontId="41" fillId="10" borderId="19" xfId="5" applyNumberFormat="1" applyFont="1" applyFill="1" applyBorder="1" applyAlignment="1">
      <alignment horizontal="right"/>
    </xf>
    <xf numFmtId="3" fontId="34" fillId="0" borderId="43" xfId="5" applyNumberFormat="1" applyFont="1" applyFill="1" applyBorder="1" applyAlignment="1">
      <alignment horizontal="right"/>
    </xf>
    <xf numFmtId="3" fontId="41" fillId="10" borderId="64" xfId="5" applyNumberFormat="1" applyFont="1" applyFill="1" applyBorder="1" applyAlignment="1">
      <alignment horizontal="right"/>
    </xf>
    <xf numFmtId="3" fontId="13" fillId="0" borderId="52" xfId="5" applyNumberFormat="1" applyFont="1" applyFill="1" applyBorder="1" applyAlignment="1">
      <alignment horizontal="center"/>
    </xf>
    <xf numFmtId="3" fontId="41" fillId="10" borderId="65" xfId="5" applyNumberFormat="1" applyFont="1" applyFill="1" applyBorder="1" applyAlignment="1">
      <alignment horizontal="right"/>
    </xf>
    <xf numFmtId="3" fontId="13" fillId="0" borderId="57" xfId="5" applyNumberFormat="1" applyFont="1" applyFill="1" applyBorder="1" applyAlignment="1">
      <alignment horizontal="right"/>
    </xf>
    <xf numFmtId="3" fontId="34" fillId="0" borderId="57" xfId="5" applyNumberFormat="1" applyFont="1" applyFill="1" applyBorder="1" applyAlignment="1">
      <alignment horizontal="right"/>
    </xf>
    <xf numFmtId="3" fontId="46" fillId="0" borderId="44" xfId="5" applyNumberFormat="1" applyFont="1" applyFill="1" applyBorder="1" applyAlignment="1">
      <alignment horizontal="right"/>
    </xf>
    <xf numFmtId="0" fontId="10" fillId="0" borderId="66" xfId="5" applyFont="1" applyBorder="1" applyAlignment="1">
      <alignment horizontal="right"/>
    </xf>
    <xf numFmtId="3" fontId="13" fillId="0" borderId="58" xfId="5" applyNumberFormat="1" applyFont="1" applyBorder="1" applyAlignment="1">
      <alignment horizontal="center"/>
    </xf>
    <xf numFmtId="3" fontId="41" fillId="0" borderId="65" xfId="5" applyNumberFormat="1" applyFont="1" applyFill="1" applyBorder="1" applyAlignment="1">
      <alignment horizontal="right"/>
    </xf>
    <xf numFmtId="3" fontId="13" fillId="0" borderId="62" xfId="5" applyNumberFormat="1" applyFont="1" applyBorder="1" applyAlignment="1">
      <alignment horizontal="right"/>
    </xf>
    <xf numFmtId="3" fontId="34" fillId="0" borderId="61" xfId="5" applyNumberFormat="1" applyFont="1" applyFill="1" applyBorder="1" applyAlignment="1">
      <alignment horizontal="right"/>
    </xf>
    <xf numFmtId="3" fontId="44" fillId="10" borderId="67" xfId="5" applyNumberFormat="1" applyFont="1" applyFill="1" applyBorder="1" applyAlignment="1" applyProtection="1">
      <alignment horizontal="right"/>
      <protection locked="0"/>
    </xf>
    <xf numFmtId="3" fontId="44" fillId="0" borderId="54" xfId="5" applyNumberFormat="1" applyFont="1" applyFill="1" applyBorder="1" applyAlignment="1" applyProtection="1">
      <alignment horizontal="right"/>
      <protection locked="0"/>
    </xf>
    <xf numFmtId="3" fontId="46" fillId="11" borderId="67" xfId="5" applyNumberFormat="1" applyFont="1" applyFill="1" applyBorder="1" applyAlignment="1">
      <alignment horizontal="right"/>
    </xf>
    <xf numFmtId="164" fontId="13" fillId="0" borderId="56" xfId="5" applyNumberFormat="1" applyFont="1" applyFill="1" applyBorder="1" applyAlignment="1">
      <alignment horizontal="right"/>
    </xf>
    <xf numFmtId="164" fontId="46" fillId="0" borderId="54" xfId="5" applyNumberFormat="1" applyFont="1" applyFill="1" applyBorder="1" applyAlignment="1">
      <alignment horizontal="right"/>
    </xf>
    <xf numFmtId="3" fontId="44" fillId="10" borderId="64" xfId="5" applyNumberFormat="1" applyFont="1" applyFill="1" applyBorder="1" applyAlignment="1" applyProtection="1">
      <alignment horizontal="right"/>
      <protection locked="0"/>
    </xf>
    <xf numFmtId="3" fontId="44" fillId="0" borderId="63" xfId="5" applyNumberFormat="1" applyFont="1" applyFill="1" applyBorder="1" applyAlignment="1" applyProtection="1">
      <alignment horizontal="right"/>
      <protection locked="0"/>
    </xf>
    <xf numFmtId="164" fontId="13" fillId="0" borderId="43" xfId="5" applyNumberFormat="1" applyFont="1" applyFill="1" applyBorder="1" applyAlignment="1">
      <alignment horizontal="right"/>
    </xf>
    <xf numFmtId="164" fontId="46" fillId="0" borderId="63" xfId="5" applyNumberFormat="1" applyFont="1" applyFill="1" applyBorder="1" applyAlignment="1">
      <alignment horizontal="right"/>
    </xf>
    <xf numFmtId="3" fontId="44" fillId="10" borderId="60" xfId="5" applyNumberFormat="1" applyFont="1" applyFill="1" applyBorder="1" applyAlignment="1" applyProtection="1">
      <alignment horizontal="right"/>
      <protection locked="0"/>
    </xf>
    <xf numFmtId="3" fontId="44" fillId="0" borderId="49" xfId="5" applyNumberFormat="1" applyFont="1" applyFill="1" applyBorder="1" applyAlignment="1" applyProtection="1">
      <alignment horizontal="right"/>
      <protection locked="0"/>
    </xf>
    <xf numFmtId="3" fontId="13" fillId="0" borderId="49" xfId="5" applyNumberFormat="1" applyFont="1" applyFill="1" applyBorder="1" applyAlignment="1" applyProtection="1">
      <alignment horizontal="right"/>
      <protection locked="0"/>
    </xf>
    <xf numFmtId="164" fontId="13" fillId="0" borderId="59" xfId="5" applyNumberFormat="1" applyFont="1" applyFill="1" applyBorder="1" applyAlignment="1">
      <alignment horizontal="right"/>
    </xf>
    <xf numFmtId="164" fontId="46" fillId="0" borderId="58" xfId="5" applyNumberFormat="1" applyFont="1" applyFill="1" applyBorder="1" applyAlignment="1">
      <alignment horizontal="right"/>
    </xf>
    <xf numFmtId="3" fontId="44" fillId="10" borderId="19" xfId="5" applyNumberFormat="1" applyFont="1" applyFill="1" applyBorder="1" applyAlignment="1" applyProtection="1">
      <alignment horizontal="right"/>
      <protection locked="0"/>
    </xf>
    <xf numFmtId="3" fontId="44" fillId="0" borderId="53" xfId="5" applyNumberFormat="1" applyFont="1" applyFill="1" applyBorder="1" applyAlignment="1" applyProtection="1">
      <alignment horizontal="right"/>
      <protection locked="0"/>
    </xf>
    <xf numFmtId="164" fontId="13" fillId="0" borderId="70" xfId="5" applyNumberFormat="1" applyFont="1" applyFill="1" applyBorder="1" applyAlignment="1">
      <alignment horizontal="right"/>
    </xf>
    <xf numFmtId="164" fontId="46" fillId="0" borderId="53" xfId="5" applyNumberFormat="1" applyFont="1" applyFill="1" applyBorder="1" applyAlignment="1">
      <alignment horizontal="right"/>
    </xf>
    <xf numFmtId="3" fontId="44" fillId="10" borderId="65" xfId="5" applyNumberFormat="1" applyFont="1" applyFill="1" applyBorder="1" applyAlignment="1" applyProtection="1">
      <alignment horizontal="right"/>
      <protection locked="0"/>
    </xf>
    <xf numFmtId="3" fontId="44" fillId="0" borderId="52" xfId="5" applyNumberFormat="1" applyFont="1" applyFill="1" applyBorder="1" applyAlignment="1" applyProtection="1">
      <alignment horizontal="right"/>
      <protection locked="0"/>
    </xf>
    <xf numFmtId="164" fontId="13" fillId="0" borderId="61" xfId="5" applyNumberFormat="1" applyFont="1" applyFill="1" applyBorder="1" applyAlignment="1">
      <alignment horizontal="right"/>
    </xf>
    <xf numFmtId="164" fontId="46" fillId="0" borderId="62" xfId="5" applyNumberFormat="1" applyFont="1" applyFill="1" applyBorder="1" applyAlignment="1">
      <alignment horizontal="right"/>
    </xf>
    <xf numFmtId="3" fontId="46" fillId="11" borderId="44" xfId="5" applyNumberFormat="1" applyFont="1" applyFill="1" applyBorder="1" applyAlignment="1">
      <alignment horizontal="right"/>
    </xf>
    <xf numFmtId="3" fontId="46" fillId="11" borderId="44" xfId="5" applyNumberFormat="1" applyFont="1" applyFill="1" applyBorder="1" applyAlignment="1" applyProtection="1">
      <alignment horizontal="right"/>
    </xf>
    <xf numFmtId="3" fontId="46" fillId="11" borderId="74" xfId="5" applyNumberFormat="1" applyFont="1" applyFill="1" applyBorder="1" applyAlignment="1">
      <alignment horizontal="right"/>
    </xf>
    <xf numFmtId="164" fontId="46" fillId="11" borderId="46" xfId="5" applyNumberFormat="1" applyFont="1" applyFill="1" applyBorder="1" applyAlignment="1">
      <alignment horizontal="right"/>
    </xf>
    <xf numFmtId="164" fontId="46" fillId="0" borderId="70" xfId="5" applyNumberFormat="1" applyFont="1" applyFill="1" applyBorder="1" applyAlignment="1">
      <alignment horizontal="right"/>
    </xf>
    <xf numFmtId="164" fontId="43" fillId="0" borderId="43" xfId="5" applyNumberFormat="1" applyFont="1" applyFill="1" applyBorder="1" applyAlignment="1">
      <alignment horizontal="right"/>
    </xf>
    <xf numFmtId="164" fontId="43" fillId="0" borderId="61" xfId="5" applyNumberFormat="1" applyFont="1" applyFill="1" applyBorder="1" applyAlignment="1">
      <alignment horizontal="right"/>
    </xf>
    <xf numFmtId="3" fontId="46" fillId="11" borderId="45" xfId="5" applyNumberFormat="1" applyFont="1" applyFill="1" applyBorder="1" applyAlignment="1">
      <alignment horizontal="right"/>
    </xf>
    <xf numFmtId="3" fontId="46" fillId="0" borderId="69" xfId="5" applyNumberFormat="1" applyFont="1" applyFill="1" applyBorder="1" applyAlignment="1" applyProtection="1">
      <alignment horizontal="right"/>
      <protection locked="0"/>
    </xf>
    <xf numFmtId="3" fontId="13" fillId="11" borderId="52" xfId="5" applyNumberFormat="1" applyFont="1" applyFill="1" applyBorder="1" applyAlignment="1">
      <alignment horizontal="right"/>
    </xf>
    <xf numFmtId="164" fontId="46" fillId="0" borderId="46" xfId="5" applyNumberFormat="1" applyFont="1" applyFill="1" applyBorder="1" applyAlignment="1">
      <alignment horizontal="right"/>
    </xf>
    <xf numFmtId="3" fontId="48" fillId="11" borderId="45" xfId="5" applyNumberFormat="1" applyFont="1" applyFill="1" applyBorder="1" applyAlignment="1">
      <alignment horizontal="right"/>
    </xf>
    <xf numFmtId="3" fontId="48" fillId="11" borderId="67" xfId="5" applyNumberFormat="1" applyFont="1" applyFill="1" applyBorder="1" applyAlignment="1">
      <alignment horizontal="right"/>
    </xf>
    <xf numFmtId="3" fontId="48" fillId="11" borderId="66" xfId="5" applyNumberFormat="1" applyFont="1" applyFill="1" applyBorder="1" applyAlignment="1">
      <alignment horizontal="right"/>
    </xf>
    <xf numFmtId="0" fontId="13" fillId="9" borderId="51" xfId="5" applyFont="1" applyFill="1" applyBorder="1" applyAlignment="1">
      <alignment horizontal="center"/>
    </xf>
    <xf numFmtId="0" fontId="34" fillId="10" borderId="69" xfId="5" applyFont="1" applyFill="1" applyBorder="1" applyAlignment="1">
      <alignment horizontal="center"/>
    </xf>
    <xf numFmtId="0" fontId="34" fillId="10" borderId="66" xfId="5" applyFont="1" applyFill="1" applyBorder="1" applyAlignment="1">
      <alignment horizontal="center"/>
    </xf>
    <xf numFmtId="3" fontId="13" fillId="9" borderId="47" xfId="5" applyNumberFormat="1" applyFill="1" applyBorder="1" applyAlignment="1">
      <alignment horizontal="center"/>
    </xf>
    <xf numFmtId="3" fontId="13" fillId="9" borderId="66" xfId="5" applyNumberFormat="1" applyFill="1" applyBorder="1" applyAlignment="1">
      <alignment horizontal="center"/>
    </xf>
    <xf numFmtId="3" fontId="13" fillId="9" borderId="51" xfId="5" applyNumberFormat="1" applyFill="1" applyBorder="1" applyAlignment="1">
      <alignment horizontal="center"/>
    </xf>
    <xf numFmtId="4" fontId="41" fillId="10" borderId="53" xfId="5" applyNumberFormat="1" applyFont="1" applyFill="1" applyBorder="1" applyAlignment="1">
      <alignment horizontal="right"/>
    </xf>
    <xf numFmtId="4" fontId="2" fillId="0" borderId="0" xfId="4" applyNumberFormat="1" applyFont="1" applyBorder="1" applyProtection="1">
      <protection locked="0"/>
    </xf>
    <xf numFmtId="4" fontId="2" fillId="0" borderId="54" xfId="4" applyNumberFormat="1" applyFont="1" applyBorder="1" applyProtection="1">
      <protection locked="0"/>
    </xf>
    <xf numFmtId="4" fontId="41" fillId="10" borderId="58" xfId="5" applyNumberFormat="1" applyFont="1" applyFill="1" applyBorder="1" applyAlignment="1">
      <alignment horizontal="right"/>
    </xf>
    <xf numFmtId="4" fontId="54" fillId="0" borderId="73" xfId="4" applyNumberFormat="1" applyFont="1" applyBorder="1" applyProtection="1">
      <protection locked="0"/>
    </xf>
    <xf numFmtId="4" fontId="2" fillId="0" borderId="58" xfId="4" applyNumberFormat="1" applyFont="1" applyBorder="1" applyProtection="1">
      <protection locked="0"/>
    </xf>
    <xf numFmtId="3" fontId="41" fillId="10" borderId="53" xfId="5" applyNumberFormat="1" applyFont="1" applyFill="1" applyBorder="1" applyAlignment="1">
      <alignment horizontal="right"/>
    </xf>
    <xf numFmtId="3" fontId="54" fillId="0" borderId="18" xfId="4" applyNumberFormat="1" applyFont="1" applyBorder="1" applyProtection="1">
      <protection locked="0"/>
    </xf>
    <xf numFmtId="3" fontId="2" fillId="0" borderId="54" xfId="4" applyNumberFormat="1" applyFont="1" applyBorder="1" applyProtection="1">
      <protection locked="0"/>
    </xf>
    <xf numFmtId="3" fontId="2" fillId="0" borderId="54" xfId="4" applyNumberFormat="1" applyBorder="1" applyProtection="1">
      <protection locked="0"/>
    </xf>
    <xf numFmtId="3" fontId="41" fillId="10" borderId="63" xfId="5" applyNumberFormat="1" applyFont="1" applyFill="1" applyBorder="1" applyAlignment="1">
      <alignment horizontal="right"/>
    </xf>
    <xf numFmtId="3" fontId="54" fillId="0" borderId="42" xfId="4" applyNumberFormat="1" applyFont="1" applyBorder="1" applyProtection="1">
      <protection locked="0"/>
    </xf>
    <xf numFmtId="3" fontId="2" fillId="0" borderId="63" xfId="4" applyNumberFormat="1" applyFont="1" applyBorder="1" applyProtection="1">
      <protection locked="0"/>
    </xf>
    <xf numFmtId="3" fontId="2" fillId="0" borderId="63" xfId="4" applyNumberFormat="1" applyBorder="1" applyProtection="1">
      <protection locked="0"/>
    </xf>
    <xf numFmtId="3" fontId="41" fillId="10" borderId="62" xfId="5" applyNumberFormat="1" applyFont="1" applyFill="1" applyBorder="1" applyAlignment="1">
      <alignment horizontal="right"/>
    </xf>
    <xf numFmtId="3" fontId="54" fillId="0" borderId="0" xfId="4" applyNumberFormat="1" applyFont="1" applyBorder="1" applyProtection="1">
      <protection locked="0"/>
    </xf>
    <xf numFmtId="3" fontId="2" fillId="0" borderId="52" xfId="4" applyNumberFormat="1" applyBorder="1" applyProtection="1">
      <protection locked="0"/>
    </xf>
    <xf numFmtId="3" fontId="10" fillId="0" borderId="66" xfId="5" applyNumberFormat="1" applyFont="1" applyFill="1" applyBorder="1" applyAlignment="1" applyProtection="1">
      <alignment horizontal="right"/>
      <protection locked="0"/>
    </xf>
    <xf numFmtId="3" fontId="34" fillId="10" borderId="66" xfId="5" applyNumberFormat="1" applyFont="1" applyFill="1" applyBorder="1" applyAlignment="1">
      <alignment horizontal="right"/>
    </xf>
    <xf numFmtId="3" fontId="34" fillId="11" borderId="45" xfId="4" applyNumberFormat="1" applyFont="1" applyFill="1" applyBorder="1" applyProtection="1">
      <protection locked="0"/>
    </xf>
    <xf numFmtId="3" fontId="34" fillId="11" borderId="66" xfId="4" applyNumberFormat="1" applyFont="1" applyFill="1" applyBorder="1" applyProtection="1">
      <protection locked="0"/>
    </xf>
    <xf numFmtId="0" fontId="40" fillId="0" borderId="65" xfId="5" applyFont="1" applyBorder="1"/>
    <xf numFmtId="3" fontId="13" fillId="0" borderId="62" xfId="5" applyNumberFormat="1" applyBorder="1" applyAlignment="1">
      <alignment horizontal="center"/>
    </xf>
    <xf numFmtId="3" fontId="2" fillId="0" borderId="58" xfId="4" applyNumberFormat="1" applyFont="1" applyBorder="1" applyProtection="1">
      <protection locked="0"/>
    </xf>
    <xf numFmtId="3" fontId="2" fillId="0" borderId="58" xfId="4" applyNumberFormat="1" applyBorder="1" applyProtection="1">
      <protection locked="0"/>
    </xf>
    <xf numFmtId="0" fontId="40" fillId="0" borderId="67" xfId="5" applyFont="1" applyBorder="1"/>
    <xf numFmtId="3" fontId="44" fillId="0" borderId="54" xfId="5" applyNumberFormat="1" applyFont="1" applyFill="1" applyBorder="1" applyAlignment="1">
      <alignment horizontal="center"/>
    </xf>
    <xf numFmtId="164" fontId="44" fillId="0" borderId="54" xfId="5" applyNumberFormat="1" applyFont="1" applyFill="1" applyBorder="1" applyAlignment="1">
      <alignment horizontal="right"/>
    </xf>
    <xf numFmtId="3" fontId="44" fillId="4" borderId="67" xfId="4" applyNumberFormat="1" applyFont="1" applyFill="1" applyBorder="1" applyProtection="1">
      <protection locked="0"/>
    </xf>
    <xf numFmtId="3" fontId="44" fillId="4" borderId="54" xfId="4" applyNumberFormat="1" applyFont="1" applyFill="1" applyBorder="1" applyProtection="1">
      <protection locked="0"/>
    </xf>
    <xf numFmtId="3" fontId="44" fillId="0" borderId="56" xfId="5" applyNumberFormat="1" applyFont="1" applyFill="1" applyBorder="1" applyAlignment="1" applyProtection="1">
      <alignment horizontal="right"/>
      <protection locked="0"/>
    </xf>
    <xf numFmtId="3" fontId="13" fillId="0" borderId="68" xfId="5" applyNumberFormat="1" applyFont="1" applyFill="1" applyBorder="1" applyAlignment="1" applyProtection="1">
      <alignment horizontal="right"/>
      <protection locked="0"/>
    </xf>
    <xf numFmtId="3" fontId="46" fillId="11" borderId="54" xfId="5" applyNumberFormat="1" applyFont="1" applyFill="1" applyBorder="1" applyAlignment="1">
      <alignment horizontal="right"/>
    </xf>
    <xf numFmtId="3" fontId="46" fillId="0" borderId="56" xfId="5" applyNumberFormat="1" applyFont="1" applyFill="1" applyBorder="1" applyAlignment="1">
      <alignment horizontal="right"/>
    </xf>
    <xf numFmtId="3" fontId="46" fillId="0" borderId="54" xfId="5" applyNumberFormat="1" applyFont="1" applyFill="1" applyBorder="1" applyAlignment="1">
      <alignment horizontal="right"/>
    </xf>
    <xf numFmtId="164" fontId="44" fillId="0" borderId="63" xfId="5" applyNumberFormat="1" applyFont="1" applyFill="1" applyBorder="1" applyAlignment="1">
      <alignment horizontal="right"/>
    </xf>
    <xf numFmtId="3" fontId="44" fillId="4" borderId="64" xfId="4" applyNumberFormat="1" applyFont="1" applyFill="1" applyBorder="1" applyProtection="1">
      <protection locked="0"/>
    </xf>
    <xf numFmtId="3" fontId="44" fillId="4" borderId="63" xfId="4" applyNumberFormat="1" applyFont="1" applyFill="1" applyBorder="1" applyProtection="1">
      <protection locked="0"/>
    </xf>
    <xf numFmtId="3" fontId="44" fillId="0" borderId="43" xfId="5" applyNumberFormat="1" applyFont="1" applyFill="1" applyBorder="1" applyAlignment="1" applyProtection="1">
      <alignment horizontal="right"/>
      <protection locked="0"/>
    </xf>
    <xf numFmtId="3" fontId="46" fillId="11" borderId="63" xfId="5" applyNumberFormat="1" applyFont="1" applyFill="1" applyBorder="1" applyAlignment="1">
      <alignment horizontal="right"/>
    </xf>
    <xf numFmtId="164" fontId="46" fillId="11" borderId="63" xfId="5" applyNumberFormat="1" applyFont="1" applyFill="1" applyBorder="1" applyAlignment="1">
      <alignment horizontal="right"/>
    </xf>
    <xf numFmtId="3" fontId="46" fillId="0" borderId="43" xfId="5" applyNumberFormat="1" applyFont="1" applyFill="1" applyBorder="1" applyAlignment="1">
      <alignment horizontal="right"/>
    </xf>
    <xf numFmtId="3" fontId="46" fillId="0" borderId="63" xfId="5" applyNumberFormat="1" applyFont="1" applyFill="1" applyBorder="1" applyAlignment="1">
      <alignment horizontal="right"/>
    </xf>
    <xf numFmtId="164" fontId="44" fillId="0" borderId="58" xfId="5" applyNumberFormat="1" applyFont="1" applyFill="1" applyBorder="1" applyAlignment="1">
      <alignment horizontal="right"/>
    </xf>
    <xf numFmtId="3" fontId="44" fillId="4" borderId="60" xfId="4" applyNumberFormat="1" applyFont="1" applyFill="1" applyBorder="1" applyProtection="1">
      <protection locked="0"/>
    </xf>
    <xf numFmtId="3" fontId="44" fillId="4" borderId="58" xfId="4" applyNumberFormat="1" applyFont="1" applyFill="1" applyBorder="1" applyProtection="1">
      <protection locked="0"/>
    </xf>
    <xf numFmtId="3" fontId="44" fillId="0" borderId="50" xfId="5" applyNumberFormat="1" applyFont="1" applyFill="1" applyBorder="1" applyAlignment="1" applyProtection="1">
      <alignment horizontal="right"/>
      <protection locked="0"/>
    </xf>
    <xf numFmtId="3" fontId="13" fillId="0" borderId="73" xfId="5" applyNumberFormat="1" applyFont="1" applyFill="1" applyBorder="1" applyAlignment="1" applyProtection="1">
      <alignment horizontal="right"/>
      <protection locked="0"/>
    </xf>
    <xf numFmtId="3" fontId="46" fillId="11" borderId="58" xfId="5" applyNumberFormat="1" applyFont="1" applyFill="1" applyBorder="1" applyAlignment="1">
      <alignment horizontal="right"/>
    </xf>
    <xf numFmtId="164" fontId="46" fillId="11" borderId="58" xfId="5" applyNumberFormat="1" applyFont="1" applyFill="1" applyBorder="1" applyAlignment="1">
      <alignment horizontal="right"/>
    </xf>
    <xf numFmtId="3" fontId="46" fillId="0" borderId="59" xfId="5" applyNumberFormat="1" applyFont="1" applyFill="1" applyBorder="1" applyAlignment="1">
      <alignment horizontal="right"/>
    </xf>
    <xf numFmtId="3" fontId="46" fillId="0" borderId="58" xfId="5" applyNumberFormat="1" applyFont="1" applyFill="1" applyBorder="1" applyAlignment="1">
      <alignment horizontal="right"/>
    </xf>
    <xf numFmtId="164" fontId="44" fillId="0" borderId="53" xfId="5" applyNumberFormat="1" applyFont="1" applyFill="1" applyBorder="1" applyAlignment="1">
      <alignment horizontal="right"/>
    </xf>
    <xf numFmtId="3" fontId="44" fillId="4" borderId="19" xfId="4" applyNumberFormat="1" applyFont="1" applyFill="1" applyBorder="1" applyProtection="1">
      <protection locked="0"/>
    </xf>
    <xf numFmtId="3" fontId="44" fillId="4" borderId="53" xfId="4" applyNumberFormat="1" applyFont="1" applyFill="1" applyBorder="1" applyProtection="1">
      <protection locked="0"/>
    </xf>
    <xf numFmtId="3" fontId="44" fillId="0" borderId="70" xfId="5" applyNumberFormat="1" applyFont="1" applyFill="1" applyBorder="1" applyAlignment="1" applyProtection="1">
      <alignment horizontal="right"/>
      <protection locked="0"/>
    </xf>
    <xf numFmtId="3" fontId="46" fillId="0" borderId="70" xfId="5" applyNumberFormat="1" applyFont="1" applyFill="1" applyBorder="1" applyAlignment="1">
      <alignment horizontal="right"/>
    </xf>
    <xf numFmtId="3" fontId="46" fillId="0" borderId="53" xfId="5" applyNumberFormat="1" applyFont="1" applyFill="1" applyBorder="1" applyAlignment="1">
      <alignment horizontal="right"/>
    </xf>
    <xf numFmtId="3" fontId="46" fillId="11" borderId="64" xfId="5" applyNumberFormat="1" applyFont="1" applyFill="1" applyBorder="1" applyAlignment="1">
      <alignment horizontal="right"/>
    </xf>
    <xf numFmtId="164" fontId="44" fillId="0" borderId="62" xfId="5" applyNumberFormat="1" applyFont="1" applyFill="1" applyBorder="1" applyAlignment="1">
      <alignment horizontal="right"/>
    </xf>
    <xf numFmtId="3" fontId="44" fillId="4" borderId="65" xfId="4" applyNumberFormat="1" applyFont="1" applyFill="1" applyBorder="1" applyProtection="1">
      <protection locked="0"/>
    </xf>
    <xf numFmtId="3" fontId="44" fillId="0" borderId="57" xfId="5" applyNumberFormat="1" applyFont="1" applyFill="1" applyBorder="1" applyAlignment="1" applyProtection="1">
      <alignment horizontal="right"/>
      <protection locked="0"/>
    </xf>
    <xf numFmtId="3" fontId="46" fillId="11" borderId="65" xfId="5" applyNumberFormat="1" applyFont="1" applyFill="1" applyBorder="1" applyAlignment="1">
      <alignment horizontal="right"/>
    </xf>
    <xf numFmtId="164" fontId="46" fillId="11" borderId="62" xfId="5" applyNumberFormat="1" applyFont="1" applyFill="1" applyBorder="1" applyAlignment="1">
      <alignment horizontal="right"/>
    </xf>
    <xf numFmtId="3" fontId="46" fillId="0" borderId="61" xfId="5" applyNumberFormat="1" applyFont="1" applyFill="1" applyBorder="1" applyAlignment="1">
      <alignment horizontal="right"/>
    </xf>
    <xf numFmtId="3" fontId="46" fillId="0" borderId="62" xfId="5" applyNumberFormat="1" applyFont="1" applyFill="1" applyBorder="1" applyAlignment="1">
      <alignment horizontal="right"/>
    </xf>
    <xf numFmtId="3" fontId="46" fillId="11" borderId="66" xfId="5" applyNumberFormat="1" applyFont="1" applyFill="1" applyBorder="1" applyAlignment="1" applyProtection="1">
      <alignment horizontal="right"/>
    </xf>
    <xf numFmtId="3" fontId="46" fillId="11" borderId="19" xfId="5" applyNumberFormat="1" applyFont="1" applyFill="1" applyBorder="1" applyAlignment="1">
      <alignment horizontal="right"/>
    </xf>
    <xf numFmtId="3" fontId="44" fillId="4" borderId="62" xfId="4" applyNumberFormat="1" applyFont="1" applyFill="1" applyBorder="1" applyProtection="1">
      <protection locked="0"/>
    </xf>
    <xf numFmtId="3" fontId="46" fillId="0" borderId="49" xfId="5" applyNumberFormat="1" applyFont="1" applyFill="1" applyBorder="1" applyAlignment="1" applyProtection="1">
      <alignment horizontal="right"/>
      <protection locked="0"/>
    </xf>
    <xf numFmtId="3" fontId="13" fillId="0" borderId="57" xfId="5" applyNumberFormat="1" applyFont="1" applyBorder="1" applyAlignment="1">
      <alignment horizontal="right"/>
    </xf>
    <xf numFmtId="3" fontId="13" fillId="0" borderId="0" xfId="5" applyNumberFormat="1" applyBorder="1" applyAlignment="1">
      <alignment horizontal="right"/>
    </xf>
    <xf numFmtId="3" fontId="13" fillId="11" borderId="47" xfId="5" applyNumberFormat="1" applyFill="1" applyBorder="1" applyAlignment="1" applyProtection="1">
      <alignment horizontal="right"/>
      <protection locked="0"/>
    </xf>
    <xf numFmtId="3" fontId="46" fillId="11" borderId="30" xfId="5" applyNumberFormat="1" applyFont="1" applyFill="1" applyBorder="1" applyAlignment="1">
      <alignment horizontal="right"/>
    </xf>
    <xf numFmtId="164" fontId="46" fillId="11" borderId="30" xfId="5" applyNumberFormat="1" applyFont="1" applyFill="1" applyBorder="1" applyAlignment="1">
      <alignment horizontal="right"/>
    </xf>
    <xf numFmtId="0" fontId="57" fillId="0" borderId="0" xfId="8" applyFont="1" applyFill="1" applyBorder="1" applyAlignment="1" applyProtection="1">
      <alignment horizontal="right"/>
    </xf>
    <xf numFmtId="0" fontId="56" fillId="0" borderId="0" xfId="9" applyFont="1" applyFill="1" applyBorder="1" applyAlignment="1" applyProtection="1"/>
    <xf numFmtId="0" fontId="56" fillId="0" borderId="0" xfId="9" applyFont="1" applyFill="1" applyBorder="1" applyAlignment="1" applyProtection="1">
      <alignment horizontal="center"/>
    </xf>
    <xf numFmtId="3" fontId="56" fillId="0" borderId="0" xfId="9" applyNumberFormat="1" applyFont="1" applyFill="1" applyBorder="1" applyAlignment="1" applyProtection="1"/>
    <xf numFmtId="0" fontId="56" fillId="12" borderId="0" xfId="10" applyFont="1" applyFill="1" applyBorder="1" applyAlignment="1" applyProtection="1">
      <alignment horizontal="right" wrapText="1"/>
      <protection locked="0"/>
    </xf>
    <xf numFmtId="0" fontId="59" fillId="0" borderId="0" xfId="9" applyFont="1" applyFill="1" applyBorder="1" applyAlignment="1" applyProtection="1"/>
    <xf numFmtId="3" fontId="60" fillId="0" borderId="0" xfId="9" applyNumberFormat="1" applyFont="1" applyFill="1" applyBorder="1" applyAlignment="1" applyProtection="1"/>
    <xf numFmtId="0" fontId="61" fillId="0" borderId="0" xfId="9" applyFont="1" applyFill="1" applyBorder="1" applyAlignment="1" applyProtection="1"/>
    <xf numFmtId="0" fontId="60" fillId="0" borderId="0" xfId="9" applyFont="1" applyFill="1" applyBorder="1" applyAlignment="1" applyProtection="1"/>
    <xf numFmtId="0" fontId="62" fillId="0" borderId="0" xfId="9" applyFont="1" applyFill="1" applyBorder="1" applyAlignment="1" applyProtection="1"/>
    <xf numFmtId="0" fontId="63" fillId="0" borderId="0" xfId="9" applyFont="1" applyFill="1" applyBorder="1" applyAlignment="1" applyProtection="1">
      <alignment horizontal="center"/>
    </xf>
    <xf numFmtId="0" fontId="56" fillId="13" borderId="75" xfId="9" applyFont="1" applyFill="1" applyBorder="1" applyAlignment="1" applyProtection="1"/>
    <xf numFmtId="0" fontId="56" fillId="13" borderId="76" xfId="9" applyFont="1" applyFill="1" applyBorder="1" applyAlignment="1" applyProtection="1">
      <alignment horizontal="center"/>
    </xf>
    <xf numFmtId="0" fontId="56" fillId="13" borderId="77" xfId="9" applyFont="1" applyFill="1" applyBorder="1" applyAlignment="1" applyProtection="1"/>
    <xf numFmtId="0" fontId="60" fillId="14" borderId="78" xfId="9" applyFont="1" applyFill="1" applyBorder="1" applyAlignment="1" applyProtection="1">
      <alignment horizontal="center"/>
    </xf>
    <xf numFmtId="0" fontId="60" fillId="14" borderId="79" xfId="9" applyFont="1" applyFill="1" applyBorder="1" applyAlignment="1" applyProtection="1">
      <alignment horizontal="center"/>
    </xf>
    <xf numFmtId="0" fontId="60" fillId="15" borderId="78" xfId="9" applyFont="1" applyFill="1" applyBorder="1" applyAlignment="1" applyProtection="1">
      <alignment horizontal="center"/>
    </xf>
    <xf numFmtId="0" fontId="60" fillId="15" borderId="79" xfId="9" applyFont="1" applyFill="1" applyBorder="1" applyAlignment="1" applyProtection="1">
      <alignment horizontal="center"/>
    </xf>
    <xf numFmtId="0" fontId="56" fillId="13" borderId="78" xfId="9" applyFont="1" applyFill="1" applyBorder="1" applyAlignment="1" applyProtection="1">
      <alignment horizontal="center"/>
    </xf>
    <xf numFmtId="0" fontId="65" fillId="13" borderId="80" xfId="9" applyFont="1" applyFill="1" applyBorder="1" applyAlignment="1" applyProtection="1">
      <alignment horizontal="center"/>
    </xf>
    <xf numFmtId="0" fontId="56" fillId="13" borderId="81" xfId="9" applyFont="1" applyFill="1" applyBorder="1" applyAlignment="1" applyProtection="1">
      <alignment horizontal="center"/>
    </xf>
    <xf numFmtId="0" fontId="60" fillId="14" borderId="82" xfId="9" applyFont="1" applyFill="1" applyBorder="1" applyAlignment="1" applyProtection="1">
      <alignment horizontal="center"/>
    </xf>
    <xf numFmtId="0" fontId="60" fillId="14" borderId="81" xfId="9" applyFont="1" applyFill="1" applyBorder="1" applyAlignment="1" applyProtection="1">
      <alignment horizontal="center"/>
    </xf>
    <xf numFmtId="3" fontId="60" fillId="13" borderId="0" xfId="9" applyNumberFormat="1" applyFont="1" applyFill="1" applyBorder="1" applyAlignment="1" applyProtection="1">
      <alignment horizontal="center"/>
    </xf>
    <xf numFmtId="3" fontId="56" fillId="13" borderId="78" xfId="9" applyNumberFormat="1" applyFont="1" applyFill="1" applyBorder="1" applyAlignment="1" applyProtection="1">
      <alignment horizontal="center"/>
    </xf>
    <xf numFmtId="3" fontId="56" fillId="13" borderId="0" xfId="9" applyNumberFormat="1" applyFont="1" applyFill="1" applyBorder="1" applyAlignment="1" applyProtection="1">
      <alignment horizontal="center"/>
    </xf>
    <xf numFmtId="0" fontId="60" fillId="15" borderId="82" xfId="9" applyFont="1" applyFill="1" applyBorder="1" applyAlignment="1" applyProtection="1">
      <alignment horizontal="center"/>
    </xf>
    <xf numFmtId="0" fontId="60" fillId="15" borderId="81" xfId="9" applyFont="1" applyFill="1" applyBorder="1" applyAlignment="1" applyProtection="1">
      <alignment horizontal="center"/>
    </xf>
    <xf numFmtId="0" fontId="56" fillId="13" borderId="82" xfId="9" applyFont="1" applyFill="1" applyBorder="1" applyAlignment="1" applyProtection="1">
      <alignment horizontal="center"/>
    </xf>
    <xf numFmtId="0" fontId="65" fillId="0" borderId="83" xfId="9" applyFont="1" applyFill="1" applyBorder="1" applyAlignment="1" applyProtection="1"/>
    <xf numFmtId="165" fontId="56" fillId="0" borderId="84" xfId="9" applyNumberFormat="1" applyFont="1" applyFill="1" applyBorder="1" applyAlignment="1" applyProtection="1">
      <alignment horizontal="center"/>
    </xf>
    <xf numFmtId="4" fontId="56" fillId="0" borderId="85" xfId="9" applyNumberFormat="1" applyFont="1" applyFill="1" applyBorder="1" applyAlignment="1" applyProtection="1">
      <alignment horizontal="right"/>
    </xf>
    <xf numFmtId="4" fontId="66" fillId="14" borderId="86" xfId="9" applyNumberFormat="1" applyFont="1" applyFill="1" applyBorder="1" applyAlignment="1" applyProtection="1">
      <alignment horizontal="right"/>
    </xf>
    <xf numFmtId="4" fontId="66" fillId="0" borderId="87" xfId="9" applyNumberFormat="1" applyFont="1" applyFill="1" applyBorder="1" applyAlignment="1" applyProtection="1">
      <alignment horizontal="right"/>
    </xf>
    <xf numFmtId="4" fontId="56" fillId="0" borderId="88" xfId="9" applyNumberFormat="1" applyFont="1" applyFill="1" applyBorder="1" applyAlignment="1" applyProtection="1">
      <alignment horizontal="right"/>
      <protection locked="0"/>
    </xf>
    <xf numFmtId="4" fontId="56" fillId="0" borderId="85" xfId="9" applyNumberFormat="1" applyFont="1" applyFill="1" applyBorder="1" applyAlignment="1" applyProtection="1">
      <alignment horizontal="right"/>
      <protection locked="0"/>
    </xf>
    <xf numFmtId="165" fontId="60" fillId="15" borderId="89" xfId="9" applyNumberFormat="1" applyFont="1" applyFill="1" applyBorder="1" applyAlignment="1" applyProtection="1">
      <alignment horizontal="right"/>
    </xf>
    <xf numFmtId="3" fontId="60" fillId="15" borderId="90" xfId="9" applyNumberFormat="1" applyFont="1" applyFill="1" applyBorder="1" applyAlignment="1" applyProtection="1">
      <alignment horizontal="right"/>
    </xf>
    <xf numFmtId="0" fontId="56" fillId="0" borderId="0" xfId="9" applyFont="1" applyFill="1" applyBorder="1" applyAlignment="1" applyProtection="1">
      <alignment horizontal="right"/>
    </xf>
    <xf numFmtId="4" fontId="56" fillId="0" borderId="91" xfId="9" applyNumberFormat="1" applyFont="1" applyFill="1" applyBorder="1" applyAlignment="1" applyProtection="1">
      <alignment horizontal="right"/>
    </xf>
    <xf numFmtId="4" fontId="60" fillId="0" borderId="88" xfId="9" applyNumberFormat="1" applyFont="1" applyFill="1" applyBorder="1" applyAlignment="1" applyProtection="1">
      <alignment horizontal="right"/>
    </xf>
    <xf numFmtId="0" fontId="65" fillId="0" borderId="92" xfId="9" applyFont="1" applyFill="1" applyBorder="1" applyAlignment="1" applyProtection="1"/>
    <xf numFmtId="165" fontId="56" fillId="0" borderId="93" xfId="9" applyNumberFormat="1" applyFont="1" applyFill="1" applyBorder="1" applyAlignment="1" applyProtection="1">
      <alignment horizontal="center"/>
    </xf>
    <xf numFmtId="4" fontId="56" fillId="0" borderId="94" xfId="9" applyNumberFormat="1" applyFont="1" applyFill="1" applyBorder="1" applyAlignment="1" applyProtection="1">
      <alignment horizontal="right"/>
    </xf>
    <xf numFmtId="4" fontId="66" fillId="14" borderId="95" xfId="9" applyNumberFormat="1" applyFont="1" applyFill="1" applyBorder="1" applyAlignment="1" applyProtection="1">
      <alignment horizontal="right"/>
    </xf>
    <xf numFmtId="4" fontId="66" fillId="0" borderId="95" xfId="9" applyNumberFormat="1" applyFont="1" applyFill="1" applyBorder="1" applyAlignment="1" applyProtection="1">
      <alignment horizontal="right"/>
    </xf>
    <xf numFmtId="4" fontId="56" fillId="0" borderId="96" xfId="9" applyNumberFormat="1" applyFont="1" applyFill="1" applyBorder="1" applyAlignment="1" applyProtection="1">
      <alignment horizontal="right"/>
      <protection locked="0"/>
    </xf>
    <xf numFmtId="4" fontId="56" fillId="0" borderId="94" xfId="9" applyNumberFormat="1" applyFont="1" applyFill="1" applyBorder="1" applyAlignment="1" applyProtection="1">
      <alignment horizontal="right"/>
      <protection locked="0"/>
    </xf>
    <xf numFmtId="4" fontId="56" fillId="0" borderId="97" xfId="9" applyNumberFormat="1" applyFont="1" applyFill="1" applyBorder="1" applyAlignment="1" applyProtection="1">
      <alignment horizontal="right"/>
      <protection locked="0"/>
    </xf>
    <xf numFmtId="165" fontId="60" fillId="15" borderId="98" xfId="9" applyNumberFormat="1" applyFont="1" applyFill="1" applyBorder="1" applyAlignment="1" applyProtection="1">
      <alignment horizontal="right"/>
    </xf>
    <xf numFmtId="3" fontId="60" fillId="15" borderId="99" xfId="9" applyNumberFormat="1" applyFont="1" applyFill="1" applyBorder="1" applyAlignment="1" applyProtection="1">
      <alignment horizontal="right"/>
    </xf>
    <xf numFmtId="4" fontId="56" fillId="0" borderId="97" xfId="9" applyNumberFormat="1" applyFont="1" applyFill="1" applyBorder="1" applyAlignment="1" applyProtection="1">
      <alignment horizontal="right"/>
    </xf>
    <xf numFmtId="4" fontId="60" fillId="0" borderId="97" xfId="9" applyNumberFormat="1" applyFont="1" applyFill="1" applyBorder="1" applyAlignment="1" applyProtection="1">
      <alignment horizontal="right"/>
    </xf>
    <xf numFmtId="0" fontId="65" fillId="0" borderId="100" xfId="9" applyFont="1" applyFill="1" applyBorder="1" applyAlignment="1" applyProtection="1"/>
    <xf numFmtId="3" fontId="56" fillId="0" borderId="101" xfId="9" applyNumberFormat="1" applyFont="1" applyFill="1" applyBorder="1" applyAlignment="1" applyProtection="1">
      <alignment horizontal="center"/>
    </xf>
    <xf numFmtId="3" fontId="56" fillId="0" borderId="102" xfId="9" applyNumberFormat="1" applyFont="1" applyFill="1" applyBorder="1" applyAlignment="1" applyProtection="1">
      <alignment horizontal="right"/>
    </xf>
    <xf numFmtId="3" fontId="66" fillId="14" borderId="100" xfId="9" applyNumberFormat="1" applyFont="1" applyFill="1" applyBorder="1" applyAlignment="1" applyProtection="1">
      <alignment horizontal="right"/>
    </xf>
    <xf numFmtId="3" fontId="66" fillId="0" borderId="100" xfId="9" applyNumberFormat="1" applyFont="1" applyFill="1" applyBorder="1" applyAlignment="1" applyProtection="1">
      <alignment horizontal="right"/>
    </xf>
    <xf numFmtId="3" fontId="56" fillId="0" borderId="103" xfId="9" applyNumberFormat="1" applyFont="1" applyFill="1" applyBorder="1" applyAlignment="1" applyProtection="1">
      <alignment horizontal="right"/>
      <protection locked="0"/>
    </xf>
    <xf numFmtId="3" fontId="56" fillId="0" borderId="102" xfId="9" applyNumberFormat="1" applyFont="1" applyFill="1" applyBorder="1" applyAlignment="1" applyProtection="1">
      <alignment horizontal="right"/>
      <protection locked="0"/>
    </xf>
    <xf numFmtId="3" fontId="56" fillId="0" borderId="104" xfId="9" applyNumberFormat="1" applyFont="1" applyFill="1" applyBorder="1" applyAlignment="1" applyProtection="1">
      <alignment horizontal="right"/>
      <protection locked="0"/>
    </xf>
    <xf numFmtId="3" fontId="60" fillId="15" borderId="105" xfId="9" applyNumberFormat="1" applyFont="1" applyFill="1" applyBorder="1" applyAlignment="1" applyProtection="1">
      <alignment horizontal="right"/>
    </xf>
    <xf numFmtId="0" fontId="56" fillId="0" borderId="104" xfId="9" applyFont="1" applyFill="1" applyBorder="1" applyAlignment="1" applyProtection="1">
      <alignment horizontal="right"/>
    </xf>
    <xf numFmtId="3" fontId="60" fillId="0" borderId="104" xfId="9" applyNumberFormat="1" applyFont="1" applyFill="1" applyBorder="1" applyAlignment="1" applyProtection="1">
      <alignment horizontal="right"/>
    </xf>
    <xf numFmtId="0" fontId="65" fillId="0" borderId="106" xfId="9" applyFont="1" applyFill="1" applyBorder="1" applyAlignment="1" applyProtection="1"/>
    <xf numFmtId="3" fontId="56" fillId="0" borderId="76" xfId="9" applyNumberFormat="1" applyFont="1" applyFill="1" applyBorder="1" applyAlignment="1" applyProtection="1">
      <alignment horizontal="center"/>
    </xf>
    <xf numFmtId="3" fontId="56" fillId="0" borderId="107" xfId="9" applyNumberFormat="1" applyFont="1" applyFill="1" applyBorder="1" applyAlignment="1" applyProtection="1">
      <alignment horizontal="right"/>
    </xf>
    <xf numFmtId="3" fontId="66" fillId="14" borderId="106" xfId="9" applyNumberFormat="1" applyFont="1" applyFill="1" applyBorder="1" applyAlignment="1" applyProtection="1">
      <alignment horizontal="right"/>
    </xf>
    <xf numFmtId="3" fontId="66" fillId="0" borderId="106" xfId="9" applyNumberFormat="1" applyFont="1" applyFill="1" applyBorder="1" applyAlignment="1" applyProtection="1">
      <alignment horizontal="right"/>
    </xf>
    <xf numFmtId="3" fontId="56" fillId="0" borderId="107" xfId="9" applyNumberFormat="1" applyFont="1" applyFill="1" applyBorder="1" applyAlignment="1" applyProtection="1">
      <alignment horizontal="right"/>
      <protection locked="0"/>
    </xf>
    <xf numFmtId="3" fontId="60" fillId="15" borderId="108" xfId="9" applyNumberFormat="1" applyFont="1" applyFill="1" applyBorder="1" applyAlignment="1" applyProtection="1">
      <alignment horizontal="right"/>
    </xf>
    <xf numFmtId="0" fontId="56" fillId="0" borderId="103" xfId="9" applyFont="1" applyFill="1" applyBorder="1" applyAlignment="1" applyProtection="1">
      <alignment horizontal="right"/>
    </xf>
    <xf numFmtId="3" fontId="60" fillId="0" borderId="103" xfId="9" applyNumberFormat="1" applyFont="1" applyFill="1" applyBorder="1" applyAlignment="1" applyProtection="1">
      <alignment horizontal="right"/>
    </xf>
    <xf numFmtId="0" fontId="65" fillId="0" borderId="80" xfId="9" applyFont="1" applyFill="1" applyBorder="1" applyAlignment="1" applyProtection="1"/>
    <xf numFmtId="3" fontId="56" fillId="0" borderId="78" xfId="9" applyNumberFormat="1" applyFont="1" applyFill="1" applyBorder="1" applyAlignment="1" applyProtection="1">
      <alignment horizontal="center"/>
    </xf>
    <xf numFmtId="3" fontId="56" fillId="0" borderId="0" xfId="9" applyNumberFormat="1" applyFont="1" applyFill="1" applyBorder="1" applyAlignment="1" applyProtection="1">
      <alignment horizontal="right"/>
    </xf>
    <xf numFmtId="3" fontId="66" fillId="14" borderId="75" xfId="9" applyNumberFormat="1" applyFont="1" applyFill="1" applyBorder="1" applyAlignment="1" applyProtection="1">
      <alignment horizontal="right"/>
    </xf>
    <xf numFmtId="3" fontId="66" fillId="0" borderId="80" xfId="9" applyNumberFormat="1" applyFont="1" applyFill="1" applyBorder="1" applyAlignment="1" applyProtection="1">
      <alignment horizontal="right"/>
    </xf>
    <xf numFmtId="3" fontId="56" fillId="0" borderId="109" xfId="9" applyNumberFormat="1" applyFont="1" applyFill="1" applyBorder="1" applyAlignment="1" applyProtection="1">
      <alignment horizontal="right"/>
      <protection locked="0"/>
    </xf>
    <xf numFmtId="3" fontId="56" fillId="0" borderId="77" xfId="9" applyNumberFormat="1" applyFont="1" applyFill="1" applyBorder="1" applyAlignment="1" applyProtection="1">
      <alignment horizontal="right"/>
      <protection locked="0"/>
    </xf>
    <xf numFmtId="3" fontId="60" fillId="15" borderId="81" xfId="9" applyNumberFormat="1" applyFont="1" applyFill="1" applyBorder="1" applyAlignment="1" applyProtection="1">
      <alignment horizontal="right"/>
    </xf>
    <xf numFmtId="0" fontId="56" fillId="0" borderId="109" xfId="9" applyFont="1" applyFill="1" applyBorder="1" applyAlignment="1" applyProtection="1">
      <alignment horizontal="right"/>
    </xf>
    <xf numFmtId="3" fontId="60" fillId="0" borderId="96" xfId="9" applyNumberFormat="1" applyFont="1" applyFill="1" applyBorder="1" applyAlignment="1" applyProtection="1">
      <alignment horizontal="right"/>
    </xf>
    <xf numFmtId="0" fontId="65" fillId="15" borderId="110" xfId="9" applyFont="1" applyFill="1" applyBorder="1" applyAlignment="1" applyProtection="1"/>
    <xf numFmtId="3" fontId="60" fillId="15" borderId="111" xfId="9" applyNumberFormat="1" applyFont="1" applyFill="1" applyBorder="1" applyAlignment="1" applyProtection="1">
      <alignment horizontal="center"/>
    </xf>
    <xf numFmtId="3" fontId="67" fillId="0" borderId="112" xfId="9" applyNumberFormat="1" applyFont="1" applyFill="1" applyBorder="1" applyAlignment="1" applyProtection="1">
      <alignment horizontal="right"/>
    </xf>
    <xf numFmtId="3" fontId="60" fillId="14" borderId="113" xfId="9" applyNumberFormat="1" applyFont="1" applyFill="1" applyBorder="1" applyAlignment="1" applyProtection="1">
      <alignment horizontal="right"/>
    </xf>
    <xf numFmtId="3" fontId="60" fillId="14" borderId="114" xfId="9" applyNumberFormat="1" applyFont="1" applyFill="1" applyBorder="1" applyAlignment="1" applyProtection="1">
      <alignment horizontal="right"/>
    </xf>
    <xf numFmtId="3" fontId="60" fillId="14" borderId="112" xfId="9" applyNumberFormat="1" applyFont="1" applyFill="1" applyBorder="1" applyAlignment="1" applyProtection="1">
      <alignment horizontal="right"/>
    </xf>
    <xf numFmtId="3" fontId="60" fillId="15" borderId="115" xfId="9" applyNumberFormat="1" applyFont="1" applyFill="1" applyBorder="1" applyAlignment="1" applyProtection="1">
      <alignment horizontal="right"/>
    </xf>
    <xf numFmtId="3" fontId="60" fillId="15" borderId="116" xfId="9" applyNumberFormat="1" applyFont="1" applyFill="1" applyBorder="1" applyAlignment="1" applyProtection="1">
      <alignment horizontal="right"/>
    </xf>
    <xf numFmtId="0" fontId="68" fillId="0" borderId="114" xfId="9" applyFont="1" applyFill="1" applyBorder="1" applyAlignment="1" applyProtection="1">
      <alignment horizontal="right"/>
    </xf>
    <xf numFmtId="3" fontId="56" fillId="0" borderId="91" xfId="9" applyNumberFormat="1" applyFont="1" applyFill="1" applyBorder="1" applyAlignment="1" applyProtection="1">
      <alignment horizontal="right"/>
      <protection locked="0"/>
    </xf>
    <xf numFmtId="0" fontId="65" fillId="0" borderId="75" xfId="9" applyFont="1" applyFill="1" applyBorder="1" applyAlignment="1" applyProtection="1"/>
    <xf numFmtId="3" fontId="56" fillId="0" borderId="77" xfId="9" applyNumberFormat="1" applyFont="1" applyFill="1" applyBorder="1" applyAlignment="1" applyProtection="1">
      <alignment horizontal="right"/>
    </xf>
    <xf numFmtId="3" fontId="66" fillId="0" borderId="75" xfId="9" applyNumberFormat="1" applyFont="1" applyFill="1" applyBorder="1" applyAlignment="1" applyProtection="1">
      <alignment horizontal="right"/>
    </xf>
    <xf numFmtId="3" fontId="60" fillId="15" borderId="79" xfId="9" applyNumberFormat="1" applyFont="1" applyFill="1" applyBorder="1" applyAlignment="1" applyProtection="1">
      <alignment horizontal="right"/>
    </xf>
    <xf numFmtId="3" fontId="60" fillId="0" borderId="109" xfId="9" applyNumberFormat="1" applyFont="1" applyFill="1" applyBorder="1" applyAlignment="1" applyProtection="1">
      <alignment horizontal="right"/>
    </xf>
    <xf numFmtId="0" fontId="65" fillId="0" borderId="117" xfId="9" applyFont="1" applyFill="1" applyBorder="1" applyAlignment="1" applyProtection="1"/>
    <xf numFmtId="3" fontId="69" fillId="0" borderId="84" xfId="9" applyNumberFormat="1" applyFont="1" applyFill="1" applyBorder="1" applyAlignment="1" applyProtection="1">
      <alignment horizontal="center"/>
    </xf>
    <xf numFmtId="3" fontId="56" fillId="0" borderId="118" xfId="9" applyNumberFormat="1" applyFont="1" applyFill="1" applyBorder="1" applyAlignment="1" applyProtection="1">
      <alignment horizontal="right"/>
    </xf>
    <xf numFmtId="3" fontId="69" fillId="14" borderId="86" xfId="9" applyNumberFormat="1" applyFont="1" applyFill="1" applyBorder="1" applyAlignment="1" applyProtection="1">
      <alignment horizontal="right"/>
      <protection locked="0"/>
    </xf>
    <xf numFmtId="3" fontId="69" fillId="0" borderId="86" xfId="9" applyNumberFormat="1" applyFont="1" applyFill="1" applyBorder="1" applyAlignment="1" applyProtection="1">
      <alignment horizontal="right"/>
      <protection locked="0"/>
    </xf>
    <xf numFmtId="3" fontId="56" fillId="0" borderId="118" xfId="9" applyNumberFormat="1" applyFont="1" applyFill="1" applyBorder="1" applyAlignment="1" applyProtection="1">
      <alignment horizontal="right"/>
      <protection locked="0"/>
    </xf>
    <xf numFmtId="3" fontId="67" fillId="15" borderId="118" xfId="9" applyNumberFormat="1" applyFont="1" applyFill="1" applyBorder="1" applyAlignment="1" applyProtection="1">
      <alignment horizontal="right"/>
    </xf>
    <xf numFmtId="164" fontId="67" fillId="15" borderId="119" xfId="9" applyNumberFormat="1" applyFont="1" applyFill="1" applyBorder="1" applyAlignment="1" applyProtection="1">
      <alignment horizontal="right"/>
    </xf>
    <xf numFmtId="0" fontId="56" fillId="0" borderId="91" xfId="9" applyFont="1" applyFill="1" applyBorder="1" applyAlignment="1" applyProtection="1">
      <alignment horizontal="right"/>
    </xf>
    <xf numFmtId="164" fontId="67" fillId="0" borderId="91" xfId="9" applyNumberFormat="1" applyFont="1" applyFill="1" applyBorder="1" applyAlignment="1" applyProtection="1">
      <alignment horizontal="right"/>
    </xf>
    <xf numFmtId="0" fontId="65" fillId="0" borderId="120" xfId="9" applyFont="1" applyFill="1" applyBorder="1" applyAlignment="1" applyProtection="1"/>
    <xf numFmtId="3" fontId="69" fillId="0" borderId="76" xfId="9" applyNumberFormat="1" applyFont="1" applyFill="1" applyBorder="1" applyAlignment="1" applyProtection="1">
      <alignment horizontal="center"/>
    </xf>
    <xf numFmtId="3" fontId="69" fillId="14" borderId="106" xfId="9" applyNumberFormat="1" applyFont="1" applyFill="1" applyBorder="1" applyAlignment="1" applyProtection="1">
      <alignment horizontal="right"/>
      <protection locked="0"/>
    </xf>
    <xf numFmtId="3" fontId="69" fillId="0" borderId="106" xfId="9" applyNumberFormat="1" applyFont="1" applyFill="1" applyBorder="1" applyAlignment="1" applyProtection="1">
      <alignment horizontal="right"/>
      <protection locked="0"/>
    </xf>
    <xf numFmtId="3" fontId="67" fillId="15" borderId="107" xfId="9" applyNumberFormat="1" applyFont="1" applyFill="1" applyBorder="1" applyAlignment="1" applyProtection="1">
      <alignment horizontal="right"/>
    </xf>
    <xf numFmtId="164" fontId="67" fillId="15" borderId="121" xfId="9" applyNumberFormat="1" applyFont="1" applyFill="1" applyBorder="1" applyAlignment="1" applyProtection="1">
      <alignment horizontal="right"/>
    </xf>
    <xf numFmtId="164" fontId="67" fillId="0" borderId="103" xfId="9" applyNumberFormat="1" applyFont="1" applyFill="1" applyBorder="1" applyAlignment="1" applyProtection="1">
      <alignment horizontal="right"/>
    </xf>
    <xf numFmtId="3" fontId="69" fillId="0" borderId="93" xfId="9" applyNumberFormat="1" applyFont="1" applyFill="1" applyBorder="1" applyAlignment="1" applyProtection="1">
      <alignment horizontal="center"/>
    </xf>
    <xf numFmtId="3" fontId="56" fillId="0" borderId="122" xfId="9" applyNumberFormat="1" applyFont="1" applyFill="1" applyBorder="1" applyAlignment="1" applyProtection="1">
      <alignment horizontal="right"/>
    </xf>
    <xf numFmtId="3" fontId="69" fillId="14" borderId="95" xfId="9" applyNumberFormat="1" applyFont="1" applyFill="1" applyBorder="1" applyAlignment="1" applyProtection="1">
      <alignment horizontal="right"/>
      <protection locked="0"/>
    </xf>
    <xf numFmtId="3" fontId="69" fillId="0" borderId="123" xfId="9" applyNumberFormat="1" applyFont="1" applyFill="1" applyBorder="1" applyAlignment="1" applyProtection="1">
      <alignment horizontal="right"/>
      <protection locked="0"/>
    </xf>
    <xf numFmtId="3" fontId="56" fillId="0" borderId="124" xfId="9" applyNumberFormat="1" applyFont="1" applyFill="1" applyBorder="1" applyAlignment="1" applyProtection="1">
      <alignment horizontal="right"/>
      <protection locked="0"/>
    </xf>
    <xf numFmtId="3" fontId="56" fillId="0" borderId="94" xfId="9" applyNumberFormat="1" applyFont="1" applyFill="1" applyBorder="1" applyAlignment="1" applyProtection="1">
      <alignment horizontal="right"/>
      <protection locked="0"/>
    </xf>
    <xf numFmtId="3" fontId="56" fillId="0" borderId="97" xfId="9" applyNumberFormat="1" applyFont="1" applyFill="1" applyBorder="1" applyAlignment="1" applyProtection="1">
      <alignment horizontal="right"/>
      <protection locked="0"/>
    </xf>
    <xf numFmtId="3" fontId="67" fillId="15" borderId="94" xfId="9" applyNumberFormat="1" applyFont="1" applyFill="1" applyBorder="1" applyAlignment="1" applyProtection="1">
      <alignment horizontal="right"/>
    </xf>
    <xf numFmtId="164" fontId="67" fillId="15" borderId="125" xfId="9" applyNumberFormat="1" applyFont="1" applyFill="1" applyBorder="1" applyAlignment="1" applyProtection="1">
      <alignment horizontal="right"/>
    </xf>
    <xf numFmtId="0" fontId="56" fillId="0" borderId="97" xfId="9" applyFont="1" applyFill="1" applyBorder="1" applyAlignment="1" applyProtection="1">
      <alignment horizontal="right"/>
    </xf>
    <xf numFmtId="164" fontId="67" fillId="0" borderId="97" xfId="9" applyNumberFormat="1" applyFont="1" applyFill="1" applyBorder="1" applyAlignment="1" applyProtection="1">
      <alignment horizontal="right"/>
    </xf>
    <xf numFmtId="3" fontId="70" fillId="0" borderId="84" xfId="9" applyNumberFormat="1" applyFont="1" applyFill="1" applyBorder="1" applyAlignment="1" applyProtection="1">
      <alignment horizontal="center"/>
    </xf>
    <xf numFmtId="164" fontId="67" fillId="0" borderId="104" xfId="9" applyNumberFormat="1" applyFont="1" applyFill="1" applyBorder="1" applyAlignment="1" applyProtection="1">
      <alignment horizontal="right"/>
    </xf>
    <xf numFmtId="3" fontId="70" fillId="0" borderId="76" xfId="9" applyNumberFormat="1" applyFont="1" applyFill="1" applyBorder="1" applyAlignment="1" applyProtection="1">
      <alignment horizontal="center"/>
    </xf>
    <xf numFmtId="0" fontId="65" fillId="0" borderId="126" xfId="9" applyFont="1" applyFill="1" applyBorder="1" applyAlignment="1" applyProtection="1"/>
    <xf numFmtId="3" fontId="70" fillId="0" borderId="93" xfId="9" applyNumberFormat="1" applyFont="1" applyFill="1" applyBorder="1" applyAlignment="1" applyProtection="1">
      <alignment horizontal="center"/>
    </xf>
    <xf numFmtId="3" fontId="56" fillId="12" borderId="122" xfId="9" applyNumberFormat="1" applyFont="1" applyFill="1" applyBorder="1" applyAlignment="1" applyProtection="1">
      <alignment horizontal="right"/>
    </xf>
    <xf numFmtId="164" fontId="67" fillId="0" borderId="109" xfId="9" applyNumberFormat="1" applyFont="1" applyFill="1" applyBorder="1" applyAlignment="1" applyProtection="1">
      <alignment horizontal="right"/>
    </xf>
    <xf numFmtId="0" fontId="71" fillId="15" borderId="110" xfId="9" applyFont="1" applyFill="1" applyBorder="1" applyAlignment="1" applyProtection="1"/>
    <xf numFmtId="3" fontId="67" fillId="15" borderId="111" xfId="9" applyNumberFormat="1" applyFont="1" applyFill="1" applyBorder="1" applyAlignment="1" applyProtection="1">
      <alignment horizontal="center"/>
    </xf>
    <xf numFmtId="3" fontId="67" fillId="15" borderId="112" xfId="9" applyNumberFormat="1" applyFont="1" applyFill="1" applyBorder="1" applyAlignment="1" applyProtection="1">
      <alignment horizontal="right"/>
    </xf>
    <xf numFmtId="3" fontId="67" fillId="15" borderId="113" xfId="9" applyNumberFormat="1" applyFont="1" applyFill="1" applyBorder="1" applyAlignment="1" applyProtection="1">
      <alignment horizontal="right"/>
    </xf>
    <xf numFmtId="3" fontId="67" fillId="15" borderId="114" xfId="9" applyNumberFormat="1" applyFont="1" applyFill="1" applyBorder="1" applyAlignment="1" applyProtection="1">
      <alignment horizontal="right"/>
    </xf>
    <xf numFmtId="164" fontId="67" fillId="15" borderId="127" xfId="9" applyNumberFormat="1" applyFont="1" applyFill="1" applyBorder="1" applyAlignment="1" applyProtection="1">
      <alignment horizontal="right"/>
    </xf>
    <xf numFmtId="164" fontId="67" fillId="15" borderId="114" xfId="9" applyNumberFormat="1" applyFont="1" applyFill="1" applyBorder="1" applyAlignment="1" applyProtection="1">
      <alignment horizontal="right"/>
    </xf>
    <xf numFmtId="164" fontId="67" fillId="15" borderId="91" xfId="9" applyNumberFormat="1" applyFont="1" applyFill="1" applyBorder="1" applyAlignment="1" applyProtection="1">
      <alignment horizontal="right"/>
    </xf>
    <xf numFmtId="3" fontId="67" fillId="0" borderId="82" xfId="9" applyNumberFormat="1" applyFont="1" applyFill="1" applyBorder="1" applyAlignment="1" applyProtection="1">
      <alignment horizontal="center"/>
    </xf>
    <xf numFmtId="3" fontId="56" fillId="15" borderId="0" xfId="9" applyNumberFormat="1" applyFont="1" applyFill="1" applyBorder="1" applyAlignment="1" applyProtection="1">
      <alignment horizontal="right"/>
    </xf>
    <xf numFmtId="3" fontId="67" fillId="0" borderId="80" xfId="9" applyNumberFormat="1" applyFont="1" applyFill="1" applyBorder="1" applyAlignment="1" applyProtection="1">
      <alignment horizontal="right"/>
      <protection locked="0"/>
    </xf>
    <xf numFmtId="3" fontId="56" fillId="0" borderId="80" xfId="9" applyNumberFormat="1" applyFont="1" applyFill="1" applyBorder="1" applyAlignment="1" applyProtection="1">
      <alignment horizontal="right"/>
    </xf>
    <xf numFmtId="3" fontId="56" fillId="0" borderId="96" xfId="9" applyNumberFormat="1" applyFont="1" applyFill="1" applyBorder="1" applyAlignment="1" applyProtection="1">
      <alignment horizontal="right"/>
    </xf>
    <xf numFmtId="3" fontId="56" fillId="15" borderId="0" xfId="9" applyNumberFormat="1" applyFont="1" applyFill="1" applyBorder="1" applyAlignment="1" applyProtection="1">
      <alignment horizontal="right"/>
      <protection locked="0"/>
    </xf>
    <xf numFmtId="3" fontId="67" fillId="15" borderId="0" xfId="9" applyNumberFormat="1" applyFont="1" applyFill="1" applyBorder="1" applyAlignment="1" applyProtection="1">
      <alignment horizontal="right"/>
    </xf>
    <xf numFmtId="164" fontId="67" fillId="15" borderId="82" xfId="9" applyNumberFormat="1" applyFont="1" applyFill="1" applyBorder="1" applyAlignment="1" applyProtection="1">
      <alignment horizontal="right"/>
    </xf>
    <xf numFmtId="0" fontId="56" fillId="15" borderId="96" xfId="9" applyFont="1" applyFill="1" applyBorder="1" applyAlignment="1" applyProtection="1">
      <alignment horizontal="right"/>
    </xf>
    <xf numFmtId="0" fontId="71" fillId="15" borderId="83" xfId="9" applyFont="1" applyFill="1" applyBorder="1" applyAlignment="1" applyProtection="1"/>
    <xf numFmtId="3" fontId="67" fillId="15" borderId="84" xfId="9" applyNumberFormat="1" applyFont="1" applyFill="1" applyBorder="1" applyAlignment="1" applyProtection="1">
      <alignment horizontal="center"/>
    </xf>
    <xf numFmtId="3" fontId="67" fillId="15" borderId="128" xfId="9" applyNumberFormat="1" applyFont="1" applyFill="1" applyBorder="1" applyAlignment="1" applyProtection="1">
      <alignment horizontal="right"/>
    </xf>
    <xf numFmtId="3" fontId="67" fillId="15" borderId="86" xfId="9" applyNumberFormat="1" applyFont="1" applyFill="1" applyBorder="1" applyAlignment="1" applyProtection="1">
      <alignment horizontal="right"/>
    </xf>
    <xf numFmtId="3" fontId="67" fillId="15" borderId="91" xfId="9" applyNumberFormat="1" applyFont="1" applyFill="1" applyBorder="1" applyAlignment="1" applyProtection="1">
      <alignment horizontal="right"/>
    </xf>
    <xf numFmtId="164" fontId="67" fillId="15" borderId="103" xfId="9" applyNumberFormat="1" applyFont="1" applyFill="1" applyBorder="1" applyAlignment="1" applyProtection="1">
      <alignment horizontal="right"/>
    </xf>
    <xf numFmtId="0" fontId="71" fillId="15" borderId="120" xfId="9" applyFont="1" applyFill="1" applyBorder="1" applyAlignment="1" applyProtection="1"/>
    <xf numFmtId="3" fontId="67" fillId="15" borderId="76" xfId="9" applyNumberFormat="1" applyFont="1" applyFill="1" applyBorder="1" applyAlignment="1" applyProtection="1">
      <alignment horizontal="center"/>
    </xf>
    <xf numFmtId="3" fontId="67" fillId="15" borderId="108" xfId="9" applyNumberFormat="1" applyFont="1" applyFill="1" applyBorder="1" applyAlignment="1" applyProtection="1">
      <alignment horizontal="right"/>
    </xf>
    <xf numFmtId="3" fontId="67" fillId="15" borderId="106" xfId="9" applyNumberFormat="1" applyFont="1" applyFill="1" applyBorder="1" applyAlignment="1" applyProtection="1">
      <alignment horizontal="right"/>
    </xf>
    <xf numFmtId="3" fontId="67" fillId="15" borderId="103" xfId="9" applyNumberFormat="1" applyFont="1" applyFill="1" applyBorder="1" applyAlignment="1" applyProtection="1">
      <alignment horizontal="right"/>
    </xf>
    <xf numFmtId="0" fontId="71" fillId="15" borderId="126" xfId="9" applyFont="1" applyFill="1" applyBorder="1" applyAlignment="1" applyProtection="1"/>
    <xf numFmtId="3" fontId="67" fillId="15" borderId="93" xfId="9" applyNumberFormat="1" applyFont="1" applyFill="1" applyBorder="1" applyAlignment="1" applyProtection="1">
      <alignment horizontal="center"/>
    </xf>
    <xf numFmtId="3" fontId="67" fillId="15" borderId="98" xfId="9" applyNumberFormat="1" applyFont="1" applyFill="1" applyBorder="1" applyAlignment="1" applyProtection="1">
      <alignment horizontal="right"/>
    </xf>
    <xf numFmtId="3" fontId="67" fillId="15" borderId="95" xfId="9" applyNumberFormat="1" applyFont="1" applyFill="1" applyBorder="1" applyAlignment="1" applyProtection="1">
      <alignment horizontal="right"/>
    </xf>
    <xf numFmtId="3" fontId="67" fillId="15" borderId="97" xfId="9" applyNumberFormat="1" applyFont="1" applyFill="1" applyBorder="1" applyAlignment="1" applyProtection="1">
      <alignment horizontal="right"/>
    </xf>
    <xf numFmtId="164" fontId="67" fillId="15" borderId="97" xfId="9" applyNumberFormat="1" applyFont="1" applyFill="1" applyBorder="1" applyAlignment="1" applyProtection="1">
      <alignment horizontal="right"/>
    </xf>
    <xf numFmtId="0" fontId="72" fillId="0" borderId="0" xfId="9" applyFont="1" applyFill="1" applyBorder="1" applyAlignment="1" applyProtection="1"/>
    <xf numFmtId="0" fontId="71" fillId="0" borderId="0" xfId="9" applyFont="1" applyFill="1" applyBorder="1" applyAlignment="1" applyProtection="1"/>
    <xf numFmtId="0" fontId="73" fillId="0" borderId="0" xfId="9" applyFont="1" applyFill="1" applyBorder="1" applyAlignment="1" applyProtection="1"/>
    <xf numFmtId="0" fontId="68" fillId="0" borderId="0" xfId="9" applyFont="1" applyFill="1" applyBorder="1" applyAlignment="1" applyProtection="1">
      <alignment horizontal="center"/>
    </xf>
    <xf numFmtId="0" fontId="68" fillId="0" borderId="0" xfId="9" applyFont="1" applyFill="1" applyBorder="1" applyAlignment="1" applyProtection="1"/>
    <xf numFmtId="3" fontId="68" fillId="0" borderId="0" xfId="9" applyNumberFormat="1" applyFont="1" applyFill="1" applyBorder="1" applyAlignment="1" applyProtection="1"/>
    <xf numFmtId="0" fontId="2" fillId="0" borderId="0" xfId="4"/>
    <xf numFmtId="3" fontId="13" fillId="0" borderId="0" xfId="5" applyNumberFormat="1" applyBorder="1"/>
    <xf numFmtId="0" fontId="13" fillId="7" borderId="0" xfId="4" applyFont="1" applyFill="1" applyBorder="1" applyAlignment="1" applyProtection="1">
      <alignment horizontal="right" wrapText="1"/>
      <protection locked="0"/>
    </xf>
    <xf numFmtId="0" fontId="33" fillId="0" borderId="0" xfId="5" applyFont="1" applyBorder="1"/>
    <xf numFmtId="3" fontId="34" fillId="0" borderId="0" xfId="5" applyNumberFormat="1" applyFont="1" applyBorder="1"/>
    <xf numFmtId="0" fontId="35" fillId="0" borderId="0" xfId="5" applyFont="1" applyFill="1" applyBorder="1"/>
    <xf numFmtId="0" fontId="34" fillId="0" borderId="0" xfId="5" applyFont="1" applyBorder="1"/>
    <xf numFmtId="4" fontId="13" fillId="0" borderId="26" xfId="5" applyNumberFormat="1" applyFont="1" applyFill="1" applyBorder="1" applyAlignment="1" applyProtection="1">
      <alignment horizontal="right"/>
      <protection locked="0"/>
    </xf>
    <xf numFmtId="4" fontId="13" fillId="0" borderId="54" xfId="5" applyNumberFormat="1" applyBorder="1" applyAlignment="1">
      <alignment horizontal="right"/>
    </xf>
    <xf numFmtId="4" fontId="13" fillId="0" borderId="29" xfId="5" applyNumberFormat="1" applyFont="1" applyFill="1" applyBorder="1" applyAlignment="1" applyProtection="1">
      <alignment horizontal="right"/>
      <protection locked="0"/>
    </xf>
    <xf numFmtId="4" fontId="13" fillId="0" borderId="62" xfId="5" applyNumberFormat="1" applyBorder="1" applyAlignment="1">
      <alignment horizontal="right"/>
    </xf>
    <xf numFmtId="3" fontId="41" fillId="0" borderId="53" xfId="5" applyNumberFormat="1" applyFont="1" applyFill="1" applyBorder="1" applyAlignment="1">
      <alignment horizontal="right"/>
    </xf>
    <xf numFmtId="3" fontId="41" fillId="0" borderId="63" xfId="5" applyNumberFormat="1" applyFont="1" applyFill="1" applyBorder="1" applyAlignment="1">
      <alignment horizontal="right"/>
    </xf>
    <xf numFmtId="4" fontId="13" fillId="0" borderId="52" xfId="5" applyNumberFormat="1" applyFont="1" applyFill="1" applyBorder="1" applyAlignment="1" applyProtection="1">
      <alignment horizontal="right"/>
      <protection locked="0"/>
    </xf>
    <xf numFmtId="3" fontId="41" fillId="0" borderId="52" xfId="5" applyNumberFormat="1" applyFont="1" applyFill="1" applyBorder="1" applyAlignment="1">
      <alignment horizontal="right"/>
    </xf>
    <xf numFmtId="3" fontId="13" fillId="0" borderId="66" xfId="5" applyNumberFormat="1" applyBorder="1" applyAlignment="1">
      <alignment horizontal="right"/>
    </xf>
    <xf numFmtId="3" fontId="41" fillId="0" borderId="62" xfId="5" applyNumberFormat="1" applyFont="1" applyFill="1" applyBorder="1" applyAlignment="1">
      <alignment horizontal="right"/>
    </xf>
    <xf numFmtId="3" fontId="44" fillId="0" borderId="67" xfId="5" applyNumberFormat="1" applyFont="1" applyFill="1" applyBorder="1" applyAlignment="1" applyProtection="1">
      <alignment horizontal="right"/>
      <protection locked="0"/>
    </xf>
    <xf numFmtId="3" fontId="44" fillId="0" borderId="64" xfId="5" applyNumberFormat="1" applyFont="1" applyFill="1" applyBorder="1" applyAlignment="1" applyProtection="1">
      <alignment horizontal="right"/>
      <protection locked="0"/>
    </xf>
    <xf numFmtId="3" fontId="44" fillId="0" borderId="69" xfId="5" applyNumberFormat="1" applyFont="1" applyFill="1" applyBorder="1" applyAlignment="1" applyProtection="1">
      <alignment horizontal="right"/>
      <protection locked="0"/>
    </xf>
    <xf numFmtId="3" fontId="44" fillId="0" borderId="19" xfId="5" applyNumberFormat="1" applyFont="1" applyFill="1" applyBorder="1" applyAlignment="1" applyProtection="1">
      <alignment horizontal="right"/>
      <protection locked="0"/>
    </xf>
    <xf numFmtId="3" fontId="44" fillId="0" borderId="20" xfId="5" applyNumberFormat="1" applyFont="1" applyFill="1" applyBorder="1" applyAlignment="1" applyProtection="1">
      <alignment horizontal="right"/>
      <protection locked="0"/>
    </xf>
    <xf numFmtId="3" fontId="46" fillId="11" borderId="51" xfId="5" applyNumberFormat="1" applyFont="1" applyFill="1" applyBorder="1" applyAlignment="1">
      <alignment horizontal="right"/>
    </xf>
    <xf numFmtId="3" fontId="13" fillId="11" borderId="20" xfId="5" applyNumberFormat="1" applyFill="1" applyBorder="1" applyAlignment="1">
      <alignment horizontal="right"/>
    </xf>
    <xf numFmtId="3" fontId="13" fillId="0" borderId="52" xfId="5" applyNumberFormat="1" applyBorder="1" applyAlignment="1">
      <alignment horizontal="right"/>
    </xf>
    <xf numFmtId="0" fontId="13" fillId="11" borderId="52" xfId="5" applyFill="1" applyBorder="1" applyAlignment="1">
      <alignment horizontal="right"/>
    </xf>
    <xf numFmtId="14" fontId="13" fillId="0" borderId="0" xfId="5" applyNumberFormat="1"/>
    <xf numFmtId="4" fontId="13" fillId="0" borderId="62" xfId="5" applyNumberFormat="1" applyFont="1" applyFill="1" applyBorder="1" applyAlignment="1" applyProtection="1">
      <alignment horizontal="right"/>
      <protection locked="0"/>
    </xf>
    <xf numFmtId="164" fontId="46" fillId="0" borderId="56" xfId="5" applyNumberFormat="1" applyFont="1" applyFill="1" applyBorder="1" applyAlignment="1">
      <alignment horizontal="right"/>
    </xf>
    <xf numFmtId="164" fontId="46" fillId="0" borderId="43" xfId="5" applyNumberFormat="1" applyFont="1" applyFill="1" applyBorder="1" applyAlignment="1">
      <alignment horizontal="right"/>
    </xf>
    <xf numFmtId="164" fontId="46" fillId="0" borderId="59" xfId="5" applyNumberFormat="1" applyFont="1" applyFill="1" applyBorder="1" applyAlignment="1">
      <alignment horizontal="right"/>
    </xf>
    <xf numFmtId="164" fontId="46" fillId="0" borderId="61" xfId="5" applyNumberFormat="1" applyFont="1" applyFill="1" applyBorder="1" applyAlignment="1">
      <alignment horizontal="right"/>
    </xf>
    <xf numFmtId="3" fontId="46" fillId="11" borderId="49" xfId="5" applyNumberFormat="1" applyFont="1" applyFill="1" applyBorder="1" applyAlignment="1">
      <alignment horizontal="right"/>
    </xf>
    <xf numFmtId="3" fontId="13" fillId="0" borderId="47" xfId="5" applyNumberFormat="1" applyFill="1" applyBorder="1" applyAlignment="1" applyProtection="1">
      <alignment horizontal="right"/>
      <protection locked="0"/>
    </xf>
    <xf numFmtId="3" fontId="13" fillId="0" borderId="0" xfId="5" applyNumberFormat="1" applyFill="1" applyBorder="1" applyAlignment="1">
      <alignment horizontal="right"/>
    </xf>
    <xf numFmtId="3" fontId="46" fillId="0" borderId="67" xfId="5" applyNumberFormat="1" applyFont="1" applyFill="1" applyBorder="1" applyAlignment="1">
      <alignment horizontal="right"/>
    </xf>
    <xf numFmtId="166" fontId="76" fillId="0" borderId="0" xfId="12" applyFont="1" applyFill="1" applyAlignment="1">
      <alignment horizontal="right"/>
    </xf>
    <xf numFmtId="166" fontId="75" fillId="0" borderId="0" xfId="13" applyFont="1" applyFill="1" applyAlignment="1"/>
    <xf numFmtId="166" fontId="75" fillId="0" borderId="0" xfId="13" applyFont="1" applyFill="1" applyAlignment="1">
      <alignment horizontal="center"/>
    </xf>
    <xf numFmtId="167" fontId="75" fillId="0" borderId="0" xfId="13" applyNumberFormat="1" applyFont="1" applyFill="1" applyAlignment="1"/>
    <xf numFmtId="166" fontId="75" fillId="16" borderId="0" xfId="14" applyFont="1" applyFill="1" applyAlignment="1" applyProtection="1">
      <alignment horizontal="right" wrapText="1"/>
      <protection locked="0"/>
    </xf>
    <xf numFmtId="166" fontId="78" fillId="0" borderId="0" xfId="13" applyFont="1" applyFill="1" applyAlignment="1"/>
    <xf numFmtId="167" fontId="79" fillId="0" borderId="0" xfId="13" applyNumberFormat="1" applyFont="1" applyFill="1" applyAlignment="1"/>
    <xf numFmtId="166" fontId="80" fillId="0" borderId="0" xfId="13" applyFont="1" applyFill="1" applyAlignment="1"/>
    <xf numFmtId="166" fontId="79" fillId="0" borderId="0" xfId="13" applyFont="1" applyFill="1" applyAlignment="1"/>
    <xf numFmtId="166" fontId="81" fillId="0" borderId="0" xfId="13" applyFont="1" applyFill="1" applyAlignment="1"/>
    <xf numFmtId="166" fontId="82" fillId="0" borderId="0" xfId="13" applyFont="1" applyFill="1" applyAlignment="1">
      <alignment horizontal="center"/>
    </xf>
    <xf numFmtId="166" fontId="75" fillId="17" borderId="129" xfId="13" applyFont="1" applyFill="1" applyBorder="1" applyAlignment="1"/>
    <xf numFmtId="166" fontId="75" fillId="17" borderId="130" xfId="13" applyFont="1" applyFill="1" applyBorder="1" applyAlignment="1">
      <alignment horizontal="center"/>
    </xf>
    <xf numFmtId="166" fontId="75" fillId="17" borderId="131" xfId="13" applyFont="1" applyFill="1" applyBorder="1" applyAlignment="1"/>
    <xf numFmtId="166" fontId="79" fillId="18" borderId="130" xfId="13" applyFont="1" applyFill="1" applyBorder="1" applyAlignment="1">
      <alignment horizontal="center"/>
    </xf>
    <xf numFmtId="166" fontId="79" fillId="18" borderId="132" xfId="13" applyFont="1" applyFill="1" applyBorder="1" applyAlignment="1">
      <alignment horizontal="center"/>
    </xf>
    <xf numFmtId="166" fontId="79" fillId="19" borderId="130" xfId="13" applyFont="1" applyFill="1" applyBorder="1" applyAlignment="1">
      <alignment horizontal="center"/>
    </xf>
    <xf numFmtId="166" fontId="79" fillId="19" borderId="134" xfId="13" applyFont="1" applyFill="1" applyBorder="1" applyAlignment="1">
      <alignment horizontal="center"/>
    </xf>
    <xf numFmtId="166" fontId="75" fillId="17" borderId="135" xfId="13" applyFont="1" applyFill="1" applyBorder="1" applyAlignment="1">
      <alignment horizontal="center"/>
    </xf>
    <xf numFmtId="166" fontId="75" fillId="17" borderId="136" xfId="13" applyFont="1" applyFill="1" applyBorder="1" applyAlignment="1">
      <alignment horizontal="center"/>
    </xf>
    <xf numFmtId="166" fontId="84" fillId="17" borderId="137" xfId="13" applyFont="1" applyFill="1" applyBorder="1" applyAlignment="1">
      <alignment horizontal="center"/>
    </xf>
    <xf numFmtId="166" fontId="75" fillId="17" borderId="138" xfId="13" applyFont="1" applyFill="1" applyBorder="1" applyAlignment="1">
      <alignment horizontal="center"/>
    </xf>
    <xf numFmtId="166" fontId="75" fillId="17" borderId="139" xfId="13" applyFont="1" applyFill="1" applyBorder="1" applyAlignment="1">
      <alignment horizontal="center"/>
    </xf>
    <xf numFmtId="166" fontId="79" fillId="18" borderId="138" xfId="13" applyFont="1" applyFill="1" applyBorder="1" applyAlignment="1">
      <alignment horizontal="center"/>
    </xf>
    <xf numFmtId="166" fontId="79" fillId="18" borderId="139" xfId="13" applyFont="1" applyFill="1" applyBorder="1" applyAlignment="1">
      <alignment horizontal="center"/>
    </xf>
    <xf numFmtId="167" fontId="79" fillId="17" borderId="140" xfId="13" applyNumberFormat="1" applyFont="1" applyFill="1" applyBorder="1" applyAlignment="1">
      <alignment horizontal="center"/>
    </xf>
    <xf numFmtId="167" fontId="75" fillId="17" borderId="141" xfId="13" applyNumberFormat="1" applyFont="1" applyFill="1" applyBorder="1" applyAlignment="1">
      <alignment horizontal="center"/>
    </xf>
    <xf numFmtId="167" fontId="75" fillId="17" borderId="142" xfId="13" applyNumberFormat="1" applyFont="1" applyFill="1" applyBorder="1" applyAlignment="1">
      <alignment horizontal="center"/>
    </xf>
    <xf numFmtId="167" fontId="75" fillId="17" borderId="140" xfId="13" applyNumberFormat="1" applyFont="1" applyFill="1" applyBorder="1" applyAlignment="1">
      <alignment horizontal="center"/>
    </xf>
    <xf numFmtId="166" fontId="79" fillId="19" borderId="138" xfId="13" applyFont="1" applyFill="1" applyBorder="1" applyAlignment="1">
      <alignment horizontal="center"/>
    </xf>
    <xf numFmtId="166" fontId="79" fillId="19" borderId="143" xfId="13" applyFont="1" applyFill="1" applyBorder="1" applyAlignment="1">
      <alignment horizontal="center"/>
    </xf>
    <xf numFmtId="166" fontId="75" fillId="17" borderId="144" xfId="13" applyFont="1" applyFill="1" applyBorder="1" applyAlignment="1">
      <alignment horizontal="center"/>
    </xf>
    <xf numFmtId="166" fontId="75" fillId="17" borderId="145" xfId="13" applyFont="1" applyFill="1" applyBorder="1" applyAlignment="1">
      <alignment horizontal="center"/>
    </xf>
    <xf numFmtId="166" fontId="75" fillId="17" borderId="146" xfId="13" applyFont="1" applyFill="1" applyBorder="1" applyAlignment="1">
      <alignment horizontal="center"/>
    </xf>
    <xf numFmtId="166" fontId="84" fillId="0" borderId="147" xfId="13" applyFont="1" applyFill="1" applyBorder="1" applyAlignment="1"/>
    <xf numFmtId="165" fontId="75" fillId="0" borderId="148" xfId="13" applyNumberFormat="1" applyFont="1" applyFill="1" applyBorder="1" applyAlignment="1">
      <alignment horizontal="center"/>
    </xf>
    <xf numFmtId="168" fontId="75" fillId="0" borderId="149" xfId="13" applyNumberFormat="1" applyFont="1" applyFill="1" applyBorder="1" applyAlignment="1">
      <alignment horizontal="right"/>
    </xf>
    <xf numFmtId="168" fontId="85" fillId="20" borderId="150" xfId="13" applyNumberFormat="1" applyFont="1" applyFill="1" applyBorder="1" applyAlignment="1">
      <alignment horizontal="right"/>
    </xf>
    <xf numFmtId="168" fontId="85" fillId="0" borderId="149" xfId="13" applyNumberFormat="1" applyFont="1" applyFill="1" applyBorder="1" applyAlignment="1">
      <alignment horizontal="right"/>
    </xf>
    <xf numFmtId="168" fontId="75" fillId="0" borderId="142" xfId="13" applyNumberFormat="1" applyFont="1" applyFill="1" applyBorder="1" applyAlignment="1" applyProtection="1">
      <alignment horizontal="right"/>
      <protection locked="0"/>
    </xf>
    <xf numFmtId="168" fontId="75" fillId="0" borderId="151" xfId="13" applyNumberFormat="1" applyFont="1" applyFill="1" applyBorder="1" applyAlignment="1" applyProtection="1">
      <alignment horizontal="right"/>
      <protection locked="0"/>
    </xf>
    <xf numFmtId="168" fontId="75" fillId="0" borderId="152" xfId="13" applyNumberFormat="1" applyFont="1" applyFill="1" applyBorder="1" applyAlignment="1" applyProtection="1">
      <alignment horizontal="right"/>
      <protection locked="0"/>
    </xf>
    <xf numFmtId="165" fontId="79" fillId="19" borderId="148" xfId="13" applyNumberFormat="1" applyFont="1" applyFill="1" applyBorder="1" applyAlignment="1">
      <alignment horizontal="right"/>
    </xf>
    <xf numFmtId="167" fontId="79" fillId="19" borderId="153" xfId="13" applyNumberFormat="1" applyFont="1" applyFill="1" applyBorder="1" applyAlignment="1">
      <alignment horizontal="right"/>
    </xf>
    <xf numFmtId="166" fontId="75" fillId="0" borderId="0" xfId="13" applyFont="1" applyFill="1" applyAlignment="1">
      <alignment horizontal="right"/>
    </xf>
    <xf numFmtId="168" fontId="75" fillId="0" borderId="137" xfId="13" applyNumberFormat="1" applyFont="1" applyFill="1" applyBorder="1" applyAlignment="1">
      <alignment horizontal="right"/>
    </xf>
    <xf numFmtId="168" fontId="79" fillId="0" borderId="154" xfId="13" applyNumberFormat="1" applyFont="1" applyFill="1" applyBorder="1" applyAlignment="1">
      <alignment horizontal="right"/>
    </xf>
    <xf numFmtId="168" fontId="79" fillId="0" borderId="153" xfId="13" applyNumberFormat="1" applyFont="1" applyFill="1" applyBorder="1" applyAlignment="1">
      <alignment horizontal="right"/>
    </xf>
    <xf numFmtId="166" fontId="84" fillId="0" borderId="155" xfId="13" applyFont="1" applyFill="1" applyBorder="1" applyAlignment="1"/>
    <xf numFmtId="165" fontId="75" fillId="0" borderId="142" xfId="13" applyNumberFormat="1" applyFont="1" applyFill="1" applyBorder="1" applyAlignment="1">
      <alignment horizontal="center"/>
    </xf>
    <xf numFmtId="168" fontId="75" fillId="0" borderId="156" xfId="13" applyNumberFormat="1" applyFont="1" applyFill="1" applyBorder="1" applyAlignment="1">
      <alignment horizontal="right"/>
    </xf>
    <xf numFmtId="168" fontId="85" fillId="20" borderId="156" xfId="13" applyNumberFormat="1" applyFont="1" applyFill="1" applyBorder="1" applyAlignment="1">
      <alignment horizontal="right"/>
    </xf>
    <xf numFmtId="168" fontId="85" fillId="0" borderId="156" xfId="13" applyNumberFormat="1" applyFont="1" applyFill="1" applyBorder="1" applyAlignment="1">
      <alignment horizontal="right"/>
    </xf>
    <xf numFmtId="168" fontId="75" fillId="0" borderId="157" xfId="13" applyNumberFormat="1" applyFont="1" applyFill="1" applyBorder="1" applyAlignment="1" applyProtection="1">
      <alignment horizontal="right"/>
      <protection locked="0"/>
    </xf>
    <xf numFmtId="168" fontId="75" fillId="0" borderId="158" xfId="13" applyNumberFormat="1" applyFont="1" applyFill="1" applyBorder="1" applyAlignment="1" applyProtection="1">
      <alignment horizontal="right"/>
      <protection locked="0"/>
    </xf>
    <xf numFmtId="165" fontId="79" fillId="19" borderId="142" xfId="13" applyNumberFormat="1" applyFont="1" applyFill="1" applyBorder="1" applyAlignment="1">
      <alignment horizontal="right"/>
    </xf>
    <xf numFmtId="167" fontId="79" fillId="19" borderId="159" xfId="13" applyNumberFormat="1" applyFont="1" applyFill="1" applyBorder="1" applyAlignment="1">
      <alignment horizontal="right"/>
    </xf>
    <xf numFmtId="168" fontId="75" fillId="0" borderId="160" xfId="13" applyNumberFormat="1" applyFont="1" applyFill="1" applyBorder="1" applyAlignment="1">
      <alignment horizontal="right"/>
    </xf>
    <xf numFmtId="168" fontId="79" fillId="0" borderId="161" xfId="13" applyNumberFormat="1" applyFont="1" applyFill="1" applyBorder="1" applyAlignment="1">
      <alignment horizontal="right"/>
    </xf>
    <xf numFmtId="168" fontId="79" fillId="0" borderId="159" xfId="13" applyNumberFormat="1" applyFont="1" applyFill="1" applyBorder="1" applyAlignment="1">
      <alignment horizontal="right"/>
    </xf>
    <xf numFmtId="166" fontId="84" fillId="0" borderId="137" xfId="13" applyFont="1" applyFill="1" applyBorder="1" applyAlignment="1"/>
    <xf numFmtId="167" fontId="75" fillId="0" borderId="142" xfId="13" applyNumberFormat="1" applyFont="1" applyFill="1" applyBorder="1" applyAlignment="1">
      <alignment horizontal="center"/>
    </xf>
    <xf numFmtId="167" fontId="75" fillId="0" borderId="156" xfId="13" applyNumberFormat="1" applyFont="1" applyFill="1" applyBorder="1" applyAlignment="1">
      <alignment horizontal="right"/>
    </xf>
    <xf numFmtId="167" fontId="85" fillId="18" borderId="150" xfId="13" applyNumberFormat="1" applyFont="1" applyFill="1" applyBorder="1" applyAlignment="1">
      <alignment horizontal="right"/>
    </xf>
    <xf numFmtId="167" fontId="85" fillId="0" borderId="150" xfId="13" applyNumberFormat="1" applyFont="1" applyFill="1" applyBorder="1" applyAlignment="1">
      <alignment horizontal="right"/>
    </xf>
    <xf numFmtId="167" fontId="75" fillId="0" borderId="157" xfId="13" applyNumberFormat="1" applyFont="1" applyFill="1" applyBorder="1" applyAlignment="1" applyProtection="1">
      <alignment horizontal="right"/>
      <protection locked="0"/>
    </xf>
    <xf numFmtId="167" fontId="75" fillId="0" borderId="158" xfId="13" applyNumberFormat="1" applyFont="1" applyFill="1" applyBorder="1" applyAlignment="1" applyProtection="1">
      <alignment horizontal="right"/>
      <protection locked="0"/>
    </xf>
    <xf numFmtId="167" fontId="79" fillId="19" borderId="142" xfId="13" applyNumberFormat="1" applyFont="1" applyFill="1" applyBorder="1" applyAlignment="1">
      <alignment horizontal="right"/>
    </xf>
    <xf numFmtId="166" fontId="75" fillId="0" borderId="155" xfId="13" applyFont="1" applyFill="1" applyBorder="1" applyAlignment="1">
      <alignment horizontal="right"/>
    </xf>
    <xf numFmtId="167" fontId="79" fillId="0" borderId="161" xfId="13" applyNumberFormat="1" applyFont="1" applyFill="1" applyBorder="1" applyAlignment="1">
      <alignment horizontal="right"/>
    </xf>
    <xf numFmtId="167" fontId="79" fillId="0" borderId="159" xfId="13" applyNumberFormat="1" applyFont="1" applyFill="1" applyBorder="1" applyAlignment="1">
      <alignment horizontal="right"/>
    </xf>
    <xf numFmtId="167" fontId="85" fillId="18" borderId="156" xfId="13" applyNumberFormat="1" applyFont="1" applyFill="1" applyBorder="1" applyAlignment="1">
      <alignment horizontal="right"/>
    </xf>
    <xf numFmtId="167" fontId="85" fillId="0" borderId="156" xfId="13" applyNumberFormat="1" applyFont="1" applyFill="1" applyBorder="1" applyAlignment="1">
      <alignment horizontal="right"/>
    </xf>
    <xf numFmtId="167" fontId="75" fillId="0" borderId="148" xfId="13" applyNumberFormat="1" applyFont="1" applyFill="1" applyBorder="1" applyAlignment="1">
      <alignment horizontal="center"/>
    </xf>
    <xf numFmtId="167" fontId="75" fillId="0" borderId="162" xfId="13" applyNumberFormat="1" applyFont="1" applyFill="1" applyBorder="1" applyAlignment="1">
      <alignment horizontal="right"/>
    </xf>
    <xf numFmtId="167" fontId="85" fillId="18" borderId="149" xfId="13" applyNumberFormat="1" applyFont="1" applyFill="1" applyBorder="1" applyAlignment="1">
      <alignment horizontal="right"/>
    </xf>
    <xf numFmtId="167" fontId="85" fillId="0" borderId="162" xfId="13" applyNumberFormat="1" applyFont="1" applyFill="1" applyBorder="1" applyAlignment="1">
      <alignment horizontal="right"/>
    </xf>
    <xf numFmtId="168" fontId="75" fillId="0" borderId="141" xfId="13" applyNumberFormat="1" applyFont="1" applyFill="1" applyBorder="1" applyAlignment="1" applyProtection="1">
      <alignment horizontal="right"/>
      <protection locked="0"/>
    </xf>
    <xf numFmtId="167" fontId="75" fillId="0" borderId="151" xfId="13" applyNumberFormat="1" applyFont="1" applyFill="1" applyBorder="1" applyAlignment="1" applyProtection="1">
      <alignment horizontal="right"/>
      <protection locked="0"/>
    </xf>
    <xf numFmtId="167" fontId="75" fillId="0" borderId="163" xfId="13" applyNumberFormat="1" applyFont="1" applyFill="1" applyBorder="1" applyAlignment="1" applyProtection="1">
      <alignment horizontal="right"/>
      <protection locked="0"/>
    </xf>
    <xf numFmtId="167" fontId="79" fillId="19" borderId="148" xfId="13" applyNumberFormat="1" applyFont="1" applyFill="1" applyBorder="1" applyAlignment="1">
      <alignment horizontal="right"/>
    </xf>
    <xf numFmtId="166" fontId="75" fillId="0" borderId="160" xfId="13" applyFont="1" applyFill="1" applyBorder="1" applyAlignment="1">
      <alignment horizontal="right"/>
    </xf>
    <xf numFmtId="167" fontId="79" fillId="0" borderId="164" xfId="13" applyNumberFormat="1" applyFont="1" applyFill="1" applyBorder="1" applyAlignment="1">
      <alignment horizontal="right"/>
    </xf>
    <xf numFmtId="167" fontId="79" fillId="0" borderId="153" xfId="13" applyNumberFormat="1" applyFont="1" applyFill="1" applyBorder="1" applyAlignment="1">
      <alignment horizontal="right"/>
    </xf>
    <xf numFmtId="166" fontId="84" fillId="19" borderId="165" xfId="13" applyFont="1" applyFill="1" applyBorder="1" applyAlignment="1"/>
    <xf numFmtId="167" fontId="79" fillId="19" borderId="166" xfId="13" applyNumberFormat="1" applyFont="1" applyFill="1" applyBorder="1" applyAlignment="1">
      <alignment horizontal="center"/>
    </xf>
    <xf numFmtId="167" fontId="86" fillId="0" borderId="167" xfId="13" applyNumberFormat="1" applyFont="1" applyFill="1" applyBorder="1" applyAlignment="1">
      <alignment horizontal="right"/>
    </xf>
    <xf numFmtId="167" fontId="79" fillId="18" borderId="167" xfId="13" applyNumberFormat="1" applyFont="1" applyFill="1" applyBorder="1" applyAlignment="1">
      <alignment horizontal="right"/>
    </xf>
    <xf numFmtId="167" fontId="79" fillId="19" borderId="166" xfId="13" applyNumberFormat="1" applyFont="1" applyFill="1" applyBorder="1" applyAlignment="1">
      <alignment horizontal="right"/>
    </xf>
    <xf numFmtId="167" fontId="79" fillId="19" borderId="168" xfId="13" applyNumberFormat="1" applyFont="1" applyFill="1" applyBorder="1" applyAlignment="1">
      <alignment horizontal="right"/>
    </xf>
    <xf numFmtId="166" fontId="75" fillId="0" borderId="169" xfId="13" applyFont="1" applyFill="1" applyBorder="1" applyAlignment="1">
      <alignment horizontal="right"/>
    </xf>
    <xf numFmtId="166" fontId="87" fillId="0" borderId="165" xfId="13" applyFont="1" applyFill="1" applyBorder="1" applyAlignment="1">
      <alignment horizontal="right"/>
    </xf>
    <xf numFmtId="166" fontId="87" fillId="0" borderId="170" xfId="13" applyFont="1" applyFill="1" applyBorder="1" applyAlignment="1">
      <alignment horizontal="right"/>
    </xf>
    <xf numFmtId="166" fontId="87" fillId="0" borderId="168" xfId="13" applyFont="1" applyFill="1" applyBorder="1" applyAlignment="1">
      <alignment horizontal="right"/>
    </xf>
    <xf numFmtId="168" fontId="75" fillId="0" borderId="138" xfId="13" applyNumberFormat="1" applyFont="1" applyFill="1" applyBorder="1" applyAlignment="1" applyProtection="1">
      <alignment horizontal="right"/>
      <protection locked="0"/>
    </xf>
    <xf numFmtId="167" fontId="75" fillId="0" borderId="139" xfId="13" applyNumberFormat="1" applyFont="1" applyFill="1" applyBorder="1" applyAlignment="1" applyProtection="1">
      <alignment horizontal="right"/>
      <protection locked="0"/>
    </xf>
    <xf numFmtId="167" fontId="75" fillId="0" borderId="140" xfId="13" applyNumberFormat="1" applyFont="1" applyFill="1" applyBorder="1" applyAlignment="1" applyProtection="1">
      <alignment horizontal="right"/>
      <protection locked="0"/>
    </xf>
    <xf numFmtId="166" fontId="75" fillId="0" borderId="137" xfId="13" applyFont="1" applyFill="1" applyBorder="1" applyAlignment="1">
      <alignment horizontal="right"/>
    </xf>
    <xf numFmtId="166" fontId="84" fillId="0" borderId="160" xfId="13" applyFont="1" applyFill="1" applyBorder="1" applyAlignment="1"/>
    <xf numFmtId="167" fontId="75" fillId="0" borderId="141" xfId="13" applyNumberFormat="1" applyFont="1" applyFill="1" applyBorder="1" applyAlignment="1">
      <alignment horizontal="center"/>
    </xf>
    <xf numFmtId="167" fontId="75" fillId="0" borderId="149" xfId="13" applyNumberFormat="1" applyFont="1" applyFill="1" applyBorder="1" applyAlignment="1">
      <alignment horizontal="right"/>
    </xf>
    <xf numFmtId="167" fontId="85" fillId="0" borderId="149" xfId="13" applyNumberFormat="1" applyFont="1" applyFill="1" applyBorder="1" applyAlignment="1">
      <alignment horizontal="right"/>
    </xf>
    <xf numFmtId="167" fontId="79" fillId="19" borderId="141" xfId="13" applyNumberFormat="1" applyFont="1" applyFill="1" applyBorder="1" applyAlignment="1">
      <alignment horizontal="right"/>
    </xf>
    <xf numFmtId="167" fontId="79" fillId="19" borderId="171" xfId="13" applyNumberFormat="1" applyFont="1" applyFill="1" applyBorder="1" applyAlignment="1">
      <alignment horizontal="right"/>
    </xf>
    <xf numFmtId="167" fontId="79" fillId="0" borderId="172" xfId="13" applyNumberFormat="1" applyFont="1" applyFill="1" applyBorder="1" applyAlignment="1">
      <alignment horizontal="right"/>
    </xf>
    <xf numFmtId="167" fontId="79" fillId="0" borderId="171" xfId="13" applyNumberFormat="1" applyFont="1" applyFill="1" applyBorder="1" applyAlignment="1">
      <alignment horizontal="right"/>
    </xf>
    <xf numFmtId="166" fontId="84" fillId="0" borderId="173" xfId="13" applyFont="1" applyFill="1" applyBorder="1" applyAlignment="1"/>
    <xf numFmtId="167" fontId="88" fillId="0" borderId="133" xfId="13" applyNumberFormat="1" applyFont="1" applyFill="1" applyBorder="1" applyAlignment="1">
      <alignment horizontal="center"/>
    </xf>
    <xf numFmtId="167" fontId="75" fillId="0" borderId="174" xfId="13" applyNumberFormat="1" applyFont="1" applyFill="1" applyBorder="1" applyAlignment="1">
      <alignment horizontal="right"/>
    </xf>
    <xf numFmtId="167" fontId="88" fillId="18" borderId="174" xfId="13" applyNumberFormat="1" applyFont="1" applyFill="1" applyBorder="1" applyAlignment="1" applyProtection="1">
      <alignment horizontal="right"/>
      <protection locked="0"/>
    </xf>
    <xf numFmtId="167" fontId="88" fillId="0" borderId="133" xfId="13" applyNumberFormat="1" applyFont="1" applyFill="1" applyBorder="1" applyAlignment="1" applyProtection="1">
      <alignment horizontal="right"/>
      <protection locked="0"/>
    </xf>
    <xf numFmtId="167" fontId="75" fillId="0" borderId="133" xfId="13" applyNumberFormat="1" applyFont="1" applyFill="1" applyBorder="1" applyAlignment="1" applyProtection="1">
      <alignment horizontal="right"/>
      <protection locked="0"/>
    </xf>
    <xf numFmtId="167" fontId="75" fillId="0" borderId="175" xfId="13" applyNumberFormat="1" applyFont="1" applyFill="1" applyBorder="1" applyAlignment="1" applyProtection="1">
      <alignment horizontal="right"/>
      <protection locked="0"/>
    </xf>
    <xf numFmtId="167" fontId="86" fillId="19" borderId="174" xfId="13" applyNumberFormat="1" applyFont="1" applyFill="1" applyBorder="1" applyAlignment="1">
      <alignment horizontal="right"/>
    </xf>
    <xf numFmtId="164" fontId="86" fillId="19" borderId="176" xfId="13" applyNumberFormat="1" applyFont="1" applyFill="1" applyBorder="1" applyAlignment="1">
      <alignment horizontal="right"/>
    </xf>
    <xf numFmtId="166" fontId="75" fillId="0" borderId="131" xfId="13" applyFont="1" applyFill="1" applyBorder="1" applyAlignment="1">
      <alignment horizontal="right"/>
    </xf>
    <xf numFmtId="166" fontId="75" fillId="0" borderId="173" xfId="13" applyFont="1" applyFill="1" applyBorder="1" applyAlignment="1">
      <alignment horizontal="right"/>
    </xf>
    <xf numFmtId="164" fontId="86" fillId="0" borderId="177" xfId="13" applyNumberFormat="1" applyFont="1" applyFill="1" applyBorder="1" applyAlignment="1">
      <alignment horizontal="right"/>
    </xf>
    <xf numFmtId="164" fontId="86" fillId="0" borderId="178" xfId="13" applyNumberFormat="1" applyFont="1" applyFill="1" applyBorder="1" applyAlignment="1">
      <alignment horizontal="right"/>
    </xf>
    <xf numFmtId="167" fontId="88" fillId="0" borderId="142" xfId="13" applyNumberFormat="1" applyFont="1" applyFill="1" applyBorder="1" applyAlignment="1">
      <alignment horizontal="center"/>
    </xf>
    <xf numFmtId="167" fontId="88" fillId="18" borderId="156" xfId="13" applyNumberFormat="1" applyFont="1" applyFill="1" applyBorder="1" applyAlignment="1" applyProtection="1">
      <alignment horizontal="right"/>
      <protection locked="0"/>
    </xf>
    <xf numFmtId="167" fontId="88" fillId="0" borderId="142" xfId="13" applyNumberFormat="1" applyFont="1" applyFill="1" applyBorder="1" applyAlignment="1" applyProtection="1">
      <alignment horizontal="right"/>
      <protection locked="0"/>
    </xf>
    <xf numFmtId="167" fontId="75" fillId="0" borderId="138" xfId="13" applyNumberFormat="1" applyFont="1" applyFill="1" applyBorder="1" applyAlignment="1" applyProtection="1">
      <alignment horizontal="right"/>
      <protection locked="0"/>
    </xf>
    <xf numFmtId="167" fontId="75" fillId="0" borderId="142" xfId="13" applyNumberFormat="1" applyFont="1" applyFill="1" applyBorder="1" applyAlignment="1" applyProtection="1">
      <alignment horizontal="right"/>
      <protection locked="0"/>
    </xf>
    <xf numFmtId="167" fontId="86" fillId="19" borderId="156" xfId="13" applyNumberFormat="1" applyFont="1" applyFill="1" applyBorder="1" applyAlignment="1">
      <alignment horizontal="right"/>
    </xf>
    <xf numFmtId="164" fontId="86" fillId="19" borderId="179" xfId="13" applyNumberFormat="1" applyFont="1" applyFill="1" applyBorder="1" applyAlignment="1">
      <alignment horizontal="right"/>
    </xf>
    <xf numFmtId="164" fontId="86" fillId="0" borderId="161" xfId="13" applyNumberFormat="1" applyFont="1" applyFill="1" applyBorder="1" applyAlignment="1">
      <alignment horizontal="right"/>
    </xf>
    <xf numFmtId="164" fontId="86" fillId="0" borderId="159" xfId="13" applyNumberFormat="1" applyFont="1" applyFill="1" applyBorder="1" applyAlignment="1">
      <alignment horizontal="right"/>
    </xf>
    <xf numFmtId="166" fontId="84" fillId="0" borderId="180" xfId="13" applyFont="1" applyFill="1" applyBorder="1" applyAlignment="1"/>
    <xf numFmtId="167" fontId="88" fillId="0" borderId="181" xfId="13" applyNumberFormat="1" applyFont="1" applyFill="1" applyBorder="1" applyAlignment="1">
      <alignment horizontal="center"/>
    </xf>
    <xf numFmtId="167" fontId="75" fillId="0" borderId="182" xfId="13" applyNumberFormat="1" applyFont="1" applyFill="1" applyBorder="1" applyAlignment="1">
      <alignment horizontal="right"/>
    </xf>
    <xf numFmtId="167" fontId="88" fillId="18" borderId="183" xfId="13" applyNumberFormat="1" applyFont="1" applyFill="1" applyBorder="1" applyAlignment="1" applyProtection="1">
      <alignment horizontal="right"/>
      <protection locked="0"/>
    </xf>
    <xf numFmtId="167" fontId="88" fillId="0" borderId="145" xfId="13" applyNumberFormat="1" applyFont="1" applyFill="1" applyBorder="1" applyAlignment="1" applyProtection="1">
      <alignment horizontal="right"/>
      <protection locked="0"/>
    </xf>
    <xf numFmtId="167" fontId="75" fillId="0" borderId="145" xfId="13" applyNumberFormat="1" applyFont="1" applyFill="1" applyBorder="1" applyAlignment="1" applyProtection="1">
      <alignment horizontal="right"/>
      <protection locked="0"/>
    </xf>
    <xf numFmtId="167" fontId="75" fillId="0" borderId="181" xfId="13" applyNumberFormat="1" applyFont="1" applyFill="1" applyBorder="1" applyAlignment="1" applyProtection="1">
      <alignment horizontal="right"/>
      <protection locked="0"/>
    </xf>
    <xf numFmtId="167" fontId="75" fillId="0" borderId="184" xfId="13" applyNumberFormat="1" applyFont="1" applyFill="1" applyBorder="1" applyAlignment="1" applyProtection="1">
      <alignment horizontal="right"/>
      <protection locked="0"/>
    </xf>
    <xf numFmtId="167" fontId="86" fillId="19" borderId="183" xfId="13" applyNumberFormat="1" applyFont="1" applyFill="1" applyBorder="1" applyAlignment="1">
      <alignment horizontal="right"/>
    </xf>
    <xf numFmtId="164" fontId="86" fillId="19" borderId="185" xfId="13" applyNumberFormat="1" applyFont="1" applyFill="1" applyBorder="1" applyAlignment="1">
      <alignment horizontal="right"/>
    </xf>
    <xf numFmtId="166" fontId="75" fillId="0" borderId="186" xfId="13" applyFont="1" applyFill="1" applyBorder="1" applyAlignment="1">
      <alignment horizontal="right"/>
    </xf>
    <xf numFmtId="166" fontId="75" fillId="0" borderId="180" xfId="13" applyFont="1" applyFill="1" applyBorder="1" applyAlignment="1">
      <alignment horizontal="right"/>
    </xf>
    <xf numFmtId="164" fontId="86" fillId="0" borderId="187" xfId="13" applyNumberFormat="1" applyFont="1" applyFill="1" applyBorder="1" applyAlignment="1">
      <alignment horizontal="right"/>
    </xf>
    <xf numFmtId="164" fontId="86" fillId="0" borderId="188" xfId="13" applyNumberFormat="1" applyFont="1" applyFill="1" applyBorder="1" applyAlignment="1">
      <alignment horizontal="right"/>
    </xf>
    <xf numFmtId="167" fontId="89" fillId="0" borderId="138" xfId="13" applyNumberFormat="1" applyFont="1" applyFill="1" applyBorder="1" applyAlignment="1">
      <alignment horizontal="center"/>
    </xf>
    <xf numFmtId="167" fontId="75" fillId="0" borderId="150" xfId="13" applyNumberFormat="1" applyFont="1" applyFill="1" applyBorder="1" applyAlignment="1">
      <alignment horizontal="right"/>
    </xf>
    <xf numFmtId="167" fontId="88" fillId="18" borderId="150" xfId="13" applyNumberFormat="1" applyFont="1" applyFill="1" applyBorder="1" applyAlignment="1" applyProtection="1">
      <alignment horizontal="right"/>
      <protection locked="0"/>
    </xf>
    <xf numFmtId="167" fontId="88" fillId="0" borderId="138" xfId="13" applyNumberFormat="1" applyFont="1" applyFill="1" applyBorder="1" applyAlignment="1" applyProtection="1">
      <alignment horizontal="right"/>
      <protection locked="0"/>
    </xf>
    <xf numFmtId="167" fontId="86" fillId="19" borderId="150" xfId="13" applyNumberFormat="1" applyFont="1" applyFill="1" applyBorder="1" applyAlignment="1">
      <alignment horizontal="right"/>
    </xf>
    <xf numFmtId="164" fontId="86" fillId="19" borderId="189" xfId="13" applyNumberFormat="1" applyFont="1" applyFill="1" applyBorder="1" applyAlignment="1">
      <alignment horizontal="right"/>
    </xf>
    <xf numFmtId="164" fontId="86" fillId="0" borderId="190" xfId="13" applyNumberFormat="1" applyFont="1" applyFill="1" applyBorder="1" applyAlignment="1">
      <alignment horizontal="right"/>
    </xf>
    <xf numFmtId="164" fontId="86" fillId="0" borderId="143" xfId="13" applyNumberFormat="1" applyFont="1" applyFill="1" applyBorder="1" applyAlignment="1">
      <alignment horizontal="right"/>
    </xf>
    <xf numFmtId="167" fontId="89" fillId="0" borderId="142" xfId="13" applyNumberFormat="1" applyFont="1" applyFill="1" applyBorder="1" applyAlignment="1">
      <alignment horizontal="center"/>
    </xf>
    <xf numFmtId="167" fontId="89" fillId="0" borderId="141" xfId="13" applyNumberFormat="1" applyFont="1" applyFill="1" applyBorder="1" applyAlignment="1">
      <alignment horizontal="center"/>
    </xf>
    <xf numFmtId="167" fontId="75" fillId="16" borderId="162" xfId="13" applyNumberFormat="1" applyFont="1" applyFill="1" applyBorder="1" applyAlignment="1">
      <alignment horizontal="right"/>
    </xf>
    <xf numFmtId="167" fontId="88" fillId="18" borderId="149" xfId="13" applyNumberFormat="1" applyFont="1" applyFill="1" applyBorder="1" applyAlignment="1" applyProtection="1">
      <alignment horizontal="right"/>
      <protection locked="0"/>
    </xf>
    <xf numFmtId="167" fontId="88" fillId="0" borderId="148" xfId="13" applyNumberFormat="1" applyFont="1" applyFill="1" applyBorder="1" applyAlignment="1" applyProtection="1">
      <alignment horizontal="right"/>
      <protection locked="0"/>
    </xf>
    <xf numFmtId="167" fontId="75" fillId="0" borderId="0" xfId="13" applyNumberFormat="1" applyFont="1" applyFill="1" applyAlignment="1" applyProtection="1">
      <alignment horizontal="right"/>
      <protection locked="0"/>
    </xf>
    <xf numFmtId="167" fontId="75" fillId="0" borderId="141" xfId="13" applyNumberFormat="1" applyFont="1" applyFill="1" applyBorder="1" applyAlignment="1" applyProtection="1">
      <alignment horizontal="right"/>
      <protection locked="0"/>
    </xf>
    <xf numFmtId="167" fontId="86" fillId="19" borderId="149" xfId="13" applyNumberFormat="1" applyFont="1" applyFill="1" applyBorder="1" applyAlignment="1">
      <alignment horizontal="right"/>
    </xf>
    <xf numFmtId="164" fontId="86" fillId="19" borderId="191" xfId="13" applyNumberFormat="1" applyFont="1" applyFill="1" applyBorder="1" applyAlignment="1">
      <alignment horizontal="right"/>
    </xf>
    <xf numFmtId="164" fontId="86" fillId="0" borderId="172" xfId="13" applyNumberFormat="1" applyFont="1" applyFill="1" applyBorder="1" applyAlignment="1">
      <alignment horizontal="right"/>
    </xf>
    <xf numFmtId="164" fontId="86" fillId="0" borderId="171" xfId="13" applyNumberFormat="1" applyFont="1" applyFill="1" applyBorder="1" applyAlignment="1">
      <alignment horizontal="right"/>
    </xf>
    <xf numFmtId="166" fontId="90" fillId="19" borderId="165" xfId="13" applyFont="1" applyFill="1" applyBorder="1" applyAlignment="1"/>
    <xf numFmtId="167" fontId="86" fillId="19" borderId="166" xfId="13" applyNumberFormat="1" applyFont="1" applyFill="1" applyBorder="1" applyAlignment="1">
      <alignment horizontal="center"/>
    </xf>
    <xf numFmtId="167" fontId="86" fillId="19" borderId="167" xfId="13" applyNumberFormat="1" applyFont="1" applyFill="1" applyBorder="1" applyAlignment="1">
      <alignment horizontal="right"/>
    </xf>
    <xf numFmtId="167" fontId="86" fillId="19" borderId="166" xfId="13" applyNumberFormat="1" applyFont="1" applyFill="1" applyBorder="1" applyAlignment="1">
      <alignment horizontal="right"/>
    </xf>
    <xf numFmtId="164" fontId="86" fillId="19" borderId="192" xfId="13" applyNumberFormat="1" applyFont="1" applyFill="1" applyBorder="1" applyAlignment="1">
      <alignment horizontal="right"/>
    </xf>
    <xf numFmtId="164" fontId="86" fillId="19" borderId="165" xfId="13" applyNumberFormat="1" applyFont="1" applyFill="1" applyBorder="1" applyAlignment="1">
      <alignment horizontal="right"/>
    </xf>
    <xf numFmtId="164" fontId="86" fillId="19" borderId="170" xfId="13" applyNumberFormat="1" applyFont="1" applyFill="1" applyBorder="1" applyAlignment="1">
      <alignment horizontal="right"/>
    </xf>
    <xf numFmtId="164" fontId="86" fillId="19" borderId="168" xfId="13" applyNumberFormat="1" applyFont="1" applyFill="1" applyBorder="1" applyAlignment="1">
      <alignment horizontal="right"/>
    </xf>
    <xf numFmtId="166" fontId="90" fillId="19" borderId="173" xfId="13" applyFont="1" applyFill="1" applyBorder="1" applyAlignment="1"/>
    <xf numFmtId="167" fontId="86" fillId="19" borderId="133" xfId="13" applyNumberFormat="1" applyFont="1" applyFill="1" applyBorder="1" applyAlignment="1">
      <alignment horizontal="center"/>
    </xf>
    <xf numFmtId="167" fontId="86" fillId="19" borderId="133" xfId="13" applyNumberFormat="1" applyFont="1" applyFill="1" applyBorder="1" applyAlignment="1">
      <alignment horizontal="right"/>
    </xf>
    <xf numFmtId="167" fontId="86" fillId="19" borderId="193" xfId="13" applyNumberFormat="1" applyFont="1" applyFill="1" applyBorder="1" applyAlignment="1">
      <alignment horizontal="right"/>
    </xf>
    <xf numFmtId="167" fontId="86" fillId="19" borderId="175" xfId="13" applyNumberFormat="1" applyFont="1" applyFill="1" applyBorder="1" applyAlignment="1">
      <alignment horizontal="right"/>
    </xf>
    <xf numFmtId="164" fontId="86" fillId="19" borderId="173" xfId="13" applyNumberFormat="1" applyFont="1" applyFill="1" applyBorder="1" applyAlignment="1">
      <alignment horizontal="right"/>
    </xf>
    <xf numFmtId="164" fontId="86" fillId="19" borderId="177" xfId="13" applyNumberFormat="1" applyFont="1" applyFill="1" applyBorder="1" applyAlignment="1">
      <alignment horizontal="right"/>
    </xf>
    <xf numFmtId="164" fontId="86" fillId="19" borderId="178" xfId="13" applyNumberFormat="1" applyFont="1" applyFill="1" applyBorder="1" applyAlignment="1">
      <alignment horizontal="right"/>
    </xf>
    <xf numFmtId="167" fontId="86" fillId="0" borderId="148" xfId="13" applyNumberFormat="1" applyFont="1" applyFill="1" applyBorder="1" applyAlignment="1">
      <alignment horizontal="center"/>
    </xf>
    <xf numFmtId="167" fontId="75" fillId="19" borderId="162" xfId="13" applyNumberFormat="1" applyFont="1" applyFill="1" applyBorder="1" applyAlignment="1">
      <alignment horizontal="right"/>
    </xf>
    <xf numFmtId="167" fontId="86" fillId="0" borderId="150" xfId="13" applyNumberFormat="1" applyFont="1" applyFill="1" applyBorder="1" applyAlignment="1" applyProtection="1">
      <alignment horizontal="right"/>
      <protection locked="0"/>
    </xf>
    <xf numFmtId="167" fontId="75" fillId="0" borderId="148" xfId="13" applyNumberFormat="1" applyFont="1" applyFill="1" applyBorder="1" applyAlignment="1">
      <alignment horizontal="right"/>
    </xf>
    <xf numFmtId="167" fontId="75" fillId="0" borderId="0" xfId="13" applyNumberFormat="1" applyFont="1" applyFill="1" applyAlignment="1">
      <alignment horizontal="right"/>
    </xf>
    <xf numFmtId="167" fontId="75" fillId="19" borderId="141" xfId="13" applyNumberFormat="1" applyFont="1" applyFill="1" applyBorder="1" applyAlignment="1" applyProtection="1">
      <alignment horizontal="right"/>
      <protection locked="0"/>
    </xf>
    <xf numFmtId="166" fontId="75" fillId="19" borderId="147" xfId="13" applyFont="1" applyFill="1" applyBorder="1" applyAlignment="1">
      <alignment horizontal="right"/>
    </xf>
    <xf numFmtId="166" fontId="90" fillId="19" borderId="160" xfId="13" applyFont="1" applyFill="1" applyBorder="1" applyAlignment="1"/>
    <xf numFmtId="167" fontId="86" fillId="19" borderId="142" xfId="13" applyNumberFormat="1" applyFont="1" applyFill="1" applyBorder="1" applyAlignment="1">
      <alignment horizontal="center"/>
    </xf>
    <xf numFmtId="167" fontId="86" fillId="19" borderId="142" xfId="13" applyNumberFormat="1" applyFont="1" applyFill="1" applyBorder="1" applyAlignment="1">
      <alignment horizontal="right"/>
    </xf>
    <xf numFmtId="167" fontId="86" fillId="19" borderId="158" xfId="13" applyNumberFormat="1" applyFont="1" applyFill="1" applyBorder="1" applyAlignment="1">
      <alignment horizontal="right"/>
    </xf>
    <xf numFmtId="167" fontId="86" fillId="19" borderId="157" xfId="13" applyNumberFormat="1" applyFont="1" applyFill="1" applyBorder="1" applyAlignment="1">
      <alignment horizontal="right"/>
    </xf>
    <xf numFmtId="164" fontId="86" fillId="19" borderId="155" xfId="13" applyNumberFormat="1" applyFont="1" applyFill="1" applyBorder="1" applyAlignment="1">
      <alignment horizontal="right"/>
    </xf>
    <xf numFmtId="164" fontId="86" fillId="19" borderId="161" xfId="13" applyNumberFormat="1" applyFont="1" applyFill="1" applyBorder="1" applyAlignment="1">
      <alignment horizontal="right"/>
    </xf>
    <xf numFmtId="164" fontId="86" fillId="19" borderId="159" xfId="13" applyNumberFormat="1" applyFont="1" applyFill="1" applyBorder="1" applyAlignment="1">
      <alignment horizontal="right"/>
    </xf>
    <xf numFmtId="166" fontId="90" fillId="19" borderId="155" xfId="13" applyFont="1" applyFill="1" applyBorder="1" applyAlignment="1"/>
    <xf numFmtId="167" fontId="48" fillId="19" borderId="158" xfId="13" applyNumberFormat="1" applyFont="1" applyFill="1" applyBorder="1" applyAlignment="1">
      <alignment horizontal="right"/>
    </xf>
    <xf numFmtId="167" fontId="48" fillId="19" borderId="156" xfId="13" applyNumberFormat="1" applyFont="1" applyFill="1" applyBorder="1" applyAlignment="1">
      <alignment horizontal="right"/>
    </xf>
    <xf numFmtId="164" fontId="48" fillId="19" borderId="155" xfId="13" applyNumberFormat="1" applyFont="1" applyFill="1" applyBorder="1" applyAlignment="1">
      <alignment horizontal="right"/>
    </xf>
    <xf numFmtId="166" fontId="90" fillId="19" borderId="194" xfId="13" applyFont="1" applyFill="1" applyBorder="1" applyAlignment="1"/>
    <xf numFmtId="167" fontId="86" fillId="19" borderId="145" xfId="13" applyNumberFormat="1" applyFont="1" applyFill="1" applyBorder="1" applyAlignment="1">
      <alignment horizontal="center"/>
    </xf>
    <xf numFmtId="167" fontId="86" fillId="19" borderId="181" xfId="13" applyNumberFormat="1" applyFont="1" applyFill="1" applyBorder="1" applyAlignment="1">
      <alignment horizontal="right"/>
    </xf>
    <xf numFmtId="167" fontId="86" fillId="19" borderId="195" xfId="13" applyNumberFormat="1" applyFont="1" applyFill="1" applyBorder="1" applyAlignment="1">
      <alignment horizontal="right"/>
    </xf>
    <xf numFmtId="167" fontId="86" fillId="19" borderId="184" xfId="13" applyNumberFormat="1" applyFont="1" applyFill="1" applyBorder="1" applyAlignment="1">
      <alignment horizontal="right"/>
    </xf>
    <xf numFmtId="164" fontId="86" fillId="19" borderId="180" xfId="13" applyNumberFormat="1" applyFont="1" applyFill="1" applyBorder="1" applyAlignment="1">
      <alignment horizontal="right"/>
    </xf>
    <xf numFmtId="164" fontId="86" fillId="19" borderId="187" xfId="13" applyNumberFormat="1" applyFont="1" applyFill="1" applyBorder="1" applyAlignment="1">
      <alignment horizontal="right"/>
    </xf>
    <xf numFmtId="164" fontId="86" fillId="19" borderId="188" xfId="13" applyNumberFormat="1" applyFont="1" applyFill="1" applyBorder="1" applyAlignment="1">
      <alignment horizontal="right"/>
    </xf>
    <xf numFmtId="166" fontId="91" fillId="0" borderId="0" xfId="13" applyFont="1" applyFill="1" applyAlignment="1"/>
    <xf numFmtId="166" fontId="90" fillId="0" borderId="0" xfId="13" applyFont="1" applyFill="1" applyAlignment="1"/>
    <xf numFmtId="166" fontId="92" fillId="0" borderId="0" xfId="13" applyFont="1" applyFill="1" applyAlignment="1"/>
    <xf numFmtId="166" fontId="87" fillId="0" borderId="0" xfId="13" applyFont="1" applyFill="1" applyAlignment="1">
      <alignment horizontal="center"/>
    </xf>
    <xf numFmtId="166" fontId="87" fillId="0" borderId="0" xfId="13" applyFont="1" applyFill="1" applyAlignment="1"/>
    <xf numFmtId="167" fontId="87" fillId="0" borderId="0" xfId="13" applyNumberFormat="1" applyFont="1" applyFill="1" applyAlignment="1"/>
    <xf numFmtId="0" fontId="74" fillId="0" borderId="0" xfId="11"/>
    <xf numFmtId="0" fontId="13" fillId="0" borderId="0" xfId="5" applyFont="1" applyAlignment="1">
      <alignment horizontal="left" vertical="center" indent="1"/>
    </xf>
    <xf numFmtId="3" fontId="46" fillId="11" borderId="67" xfId="5" applyNumberFormat="1" applyFont="1" applyFill="1" applyBorder="1" applyAlignment="1">
      <alignment horizontal="right" vertical="center"/>
    </xf>
    <xf numFmtId="3" fontId="46" fillId="11" borderId="45" xfId="5" applyNumberFormat="1" applyFont="1" applyFill="1" applyBorder="1" applyAlignment="1">
      <alignment horizontal="right" vertical="center"/>
    </xf>
    <xf numFmtId="3" fontId="13" fillId="11" borderId="52" xfId="5" applyNumberFormat="1" applyFont="1" applyFill="1" applyBorder="1" applyAlignment="1">
      <alignment horizontal="right" vertical="center"/>
    </xf>
    <xf numFmtId="3" fontId="13" fillId="0" borderId="0" xfId="5" applyNumberFormat="1" applyFont="1" applyBorder="1" applyAlignment="1">
      <alignment horizontal="right" vertical="center"/>
    </xf>
    <xf numFmtId="3" fontId="13" fillId="11" borderId="47" xfId="5" applyNumberFormat="1" applyFont="1" applyFill="1" applyBorder="1" applyAlignment="1" applyProtection="1">
      <alignment horizontal="right" vertical="center"/>
      <protection locked="0"/>
    </xf>
    <xf numFmtId="3" fontId="13" fillId="0" borderId="52" xfId="5" applyNumberFormat="1" applyFont="1" applyBorder="1" applyAlignment="1">
      <alignment horizontal="right" vertical="center"/>
    </xf>
    <xf numFmtId="3" fontId="13" fillId="11" borderId="20" xfId="5" applyNumberFormat="1" applyFont="1" applyFill="1" applyBorder="1" applyAlignment="1">
      <alignment horizontal="right" vertical="center"/>
    </xf>
    <xf numFmtId="0" fontId="13" fillId="0" borderId="52" xfId="5" applyFont="1" applyBorder="1" applyAlignment="1">
      <alignment vertical="center"/>
    </xf>
    <xf numFmtId="3" fontId="46" fillId="11" borderId="74" xfId="5" applyNumberFormat="1" applyFont="1" applyFill="1" applyBorder="1" applyAlignment="1">
      <alignment horizontal="right" vertical="center"/>
    </xf>
    <xf numFmtId="3" fontId="46" fillId="11" borderId="51" xfId="5" applyNumberFormat="1" applyFont="1" applyFill="1" applyBorder="1" applyAlignment="1">
      <alignment horizontal="right" vertical="center"/>
    </xf>
    <xf numFmtId="3" fontId="44" fillId="0" borderId="61" xfId="5" applyNumberFormat="1" applyFont="1" applyFill="1" applyBorder="1" applyAlignment="1">
      <alignment horizontal="right" vertical="center"/>
    </xf>
    <xf numFmtId="3" fontId="13" fillId="0" borderId="62" xfId="5" applyNumberFormat="1" applyFont="1" applyBorder="1" applyAlignment="1">
      <alignment horizontal="right" vertical="center"/>
    </xf>
    <xf numFmtId="3" fontId="13" fillId="0" borderId="70" xfId="5" applyNumberFormat="1" applyFont="1" applyFill="1" applyBorder="1" applyAlignment="1" applyProtection="1">
      <alignment horizontal="right" vertical="center"/>
      <protection locked="0"/>
    </xf>
    <xf numFmtId="3" fontId="44" fillId="0" borderId="20" xfId="5" applyNumberFormat="1" applyFont="1" applyFill="1" applyBorder="1" applyAlignment="1" applyProtection="1">
      <alignment horizontal="right" vertical="center"/>
      <protection locked="0"/>
    </xf>
    <xf numFmtId="3" fontId="44" fillId="0" borderId="43" xfId="5" applyNumberFormat="1" applyFont="1" applyFill="1" applyBorder="1" applyAlignment="1">
      <alignment horizontal="right" vertical="center"/>
    </xf>
    <xf numFmtId="3" fontId="44" fillId="0" borderId="70" xfId="5" applyNumberFormat="1" applyFont="1" applyFill="1" applyBorder="1" applyAlignment="1">
      <alignment horizontal="right" vertical="center"/>
    </xf>
    <xf numFmtId="3" fontId="13" fillId="0" borderId="53" xfId="5" applyNumberFormat="1" applyFont="1" applyBorder="1" applyAlignment="1">
      <alignment horizontal="right" vertical="center"/>
    </xf>
    <xf numFmtId="0" fontId="13" fillId="0" borderId="53" xfId="5" applyFont="1" applyBorder="1" applyAlignment="1">
      <alignment horizontal="center" vertical="center"/>
    </xf>
    <xf numFmtId="3" fontId="46" fillId="11" borderId="45" xfId="5" applyNumberFormat="1" applyFont="1" applyFill="1" applyBorder="1" applyAlignment="1" applyProtection="1">
      <alignment horizontal="right" vertical="center"/>
    </xf>
    <xf numFmtId="3" fontId="46" fillId="11" borderId="66" xfId="5" applyNumberFormat="1" applyFont="1" applyFill="1" applyBorder="1" applyAlignment="1" applyProtection="1">
      <alignment horizontal="right" vertical="center"/>
    </xf>
    <xf numFmtId="3" fontId="44" fillId="0" borderId="19" xfId="5" applyNumberFormat="1" applyFont="1" applyFill="1" applyBorder="1" applyAlignment="1" applyProtection="1">
      <alignment horizontal="right" vertical="center"/>
      <protection locked="0"/>
    </xf>
    <xf numFmtId="3" fontId="44" fillId="0" borderId="59" xfId="5" applyNumberFormat="1" applyFont="1" applyFill="1" applyBorder="1" applyAlignment="1">
      <alignment horizontal="right" vertical="center"/>
    </xf>
    <xf numFmtId="3" fontId="13" fillId="0" borderId="50" xfId="5" applyNumberFormat="1" applyFont="1" applyFill="1" applyBorder="1" applyAlignment="1" applyProtection="1">
      <alignment horizontal="right" vertical="center"/>
      <protection locked="0"/>
    </xf>
    <xf numFmtId="3" fontId="46" fillId="0" borderId="54" xfId="5" applyNumberFormat="1" applyFont="1" applyFill="1" applyBorder="1" applyAlignment="1">
      <alignment horizontal="right" vertical="center"/>
    </xf>
    <xf numFmtId="3" fontId="44" fillId="0" borderId="56" xfId="5" applyNumberFormat="1" applyFont="1" applyFill="1" applyBorder="1" applyAlignment="1">
      <alignment horizontal="right" vertical="center"/>
    </xf>
    <xf numFmtId="3" fontId="34" fillId="0" borderId="61" xfId="5" applyNumberFormat="1" applyFont="1" applyFill="1" applyBorder="1" applyAlignment="1">
      <alignment horizontal="right" vertical="center"/>
    </xf>
    <xf numFmtId="3" fontId="13" fillId="0" borderId="65" xfId="5" applyNumberFormat="1" applyFont="1" applyFill="1" applyBorder="1" applyAlignment="1" applyProtection="1">
      <alignment horizontal="right" vertical="center"/>
      <protection locked="0"/>
    </xf>
    <xf numFmtId="3" fontId="13" fillId="0" borderId="58" xfId="5" applyNumberFormat="1" applyFont="1" applyBorder="1" applyAlignment="1">
      <alignment horizontal="center" vertical="center"/>
    </xf>
    <xf numFmtId="3" fontId="13" fillId="0" borderId="64" xfId="5" applyNumberFormat="1" applyFont="1" applyFill="1" applyBorder="1" applyAlignment="1" applyProtection="1">
      <alignment horizontal="right" vertical="center"/>
      <protection locked="0"/>
    </xf>
    <xf numFmtId="3" fontId="13" fillId="0" borderId="63" xfId="5" applyNumberFormat="1" applyFont="1" applyBorder="1" applyAlignment="1">
      <alignment horizontal="center" vertical="center"/>
    </xf>
    <xf numFmtId="3" fontId="13" fillId="0" borderId="19" xfId="5" applyNumberFormat="1" applyFont="1" applyFill="1" applyBorder="1" applyAlignment="1" applyProtection="1">
      <alignment horizontal="right" vertical="center"/>
      <protection locked="0"/>
    </xf>
    <xf numFmtId="3" fontId="13" fillId="0" borderId="47" xfId="5" applyNumberFormat="1" applyFont="1" applyFill="1" applyBorder="1" applyAlignment="1">
      <alignment horizontal="center" vertical="center"/>
    </xf>
    <xf numFmtId="3" fontId="10" fillId="21" borderId="66" xfId="5" applyNumberFormat="1" applyFont="1" applyFill="1" applyBorder="1" applyAlignment="1">
      <alignment horizontal="right" vertical="center"/>
    </xf>
    <xf numFmtId="3" fontId="34" fillId="21" borderId="66" xfId="5" applyNumberFormat="1" applyFont="1" applyFill="1" applyBorder="1" applyAlignment="1">
      <alignment horizontal="right" vertical="center"/>
    </xf>
    <xf numFmtId="3" fontId="34" fillId="21" borderId="44" xfId="5" applyNumberFormat="1" applyFont="1" applyFill="1" applyBorder="1" applyAlignment="1">
      <alignment horizontal="right" vertical="center"/>
    </xf>
    <xf numFmtId="3" fontId="13" fillId="0" borderId="60" xfId="5" applyNumberFormat="1" applyFont="1" applyFill="1" applyBorder="1" applyAlignment="1" applyProtection="1">
      <alignment horizontal="right" vertical="center"/>
      <protection locked="0"/>
    </xf>
    <xf numFmtId="3" fontId="13" fillId="0" borderId="49" xfId="5" applyNumberFormat="1" applyFont="1" applyFill="1" applyBorder="1" applyAlignment="1">
      <alignment horizontal="center" vertical="center"/>
    </xf>
    <xf numFmtId="3" fontId="13" fillId="0" borderId="67" xfId="5" applyNumberFormat="1" applyFont="1" applyFill="1" applyBorder="1" applyAlignment="1" applyProtection="1">
      <alignment horizontal="right" vertical="center"/>
      <protection locked="0"/>
    </xf>
    <xf numFmtId="3" fontId="13" fillId="0" borderId="54" xfId="5" applyNumberFormat="1" applyFont="1" applyBorder="1" applyAlignment="1">
      <alignment horizontal="center" vertical="center"/>
    </xf>
    <xf numFmtId="4" fontId="13" fillId="0" borderId="62" xfId="5" applyNumberFormat="1" applyFont="1" applyBorder="1" applyAlignment="1">
      <alignment horizontal="right" vertical="center"/>
    </xf>
    <xf numFmtId="4" fontId="13" fillId="0" borderId="65" xfId="5" applyNumberFormat="1" applyFont="1" applyFill="1" applyBorder="1" applyAlignment="1" applyProtection="1">
      <alignment horizontal="right" vertical="center"/>
      <protection locked="0"/>
    </xf>
    <xf numFmtId="4" fontId="13" fillId="0" borderId="60" xfId="5" applyNumberFormat="1" applyFont="1" applyFill="1" applyBorder="1" applyAlignment="1" applyProtection="1">
      <alignment horizontal="right" vertical="center"/>
      <protection locked="0"/>
    </xf>
    <xf numFmtId="3" fontId="41" fillId="10" borderId="60" xfId="5" applyNumberFormat="1" applyFont="1" applyFill="1" applyBorder="1" applyAlignment="1">
      <alignment horizontal="right"/>
    </xf>
    <xf numFmtId="165" fontId="13" fillId="0" borderId="58" xfId="5" applyNumberFormat="1" applyFont="1" applyBorder="1" applyAlignment="1">
      <alignment horizontal="center" vertical="center"/>
    </xf>
    <xf numFmtId="0" fontId="13" fillId="0" borderId="58" xfId="5" applyFont="1" applyBorder="1" applyAlignment="1">
      <alignment vertical="center"/>
    </xf>
    <xf numFmtId="4" fontId="13" fillId="0" borderId="54" xfId="5" applyNumberFormat="1" applyFont="1" applyBorder="1" applyAlignment="1">
      <alignment horizontal="right" vertical="center"/>
    </xf>
    <xf numFmtId="4" fontId="13" fillId="0" borderId="67" xfId="5" applyNumberFormat="1" applyFont="1" applyFill="1" applyBorder="1" applyAlignment="1" applyProtection="1">
      <alignment horizontal="right" vertical="center"/>
      <protection locked="0"/>
    </xf>
    <xf numFmtId="165" fontId="13" fillId="0" borderId="47" xfId="5" applyNumberFormat="1" applyFont="1" applyFill="1" applyBorder="1" applyAlignment="1">
      <alignment horizontal="center" vertical="center"/>
    </xf>
    <xf numFmtId="0" fontId="13" fillId="0" borderId="53" xfId="5" applyFont="1" applyBorder="1" applyAlignment="1">
      <alignment vertical="center"/>
    </xf>
    <xf numFmtId="0" fontId="13" fillId="9" borderId="49" xfId="5" applyFont="1" applyFill="1" applyBorder="1" applyAlignment="1">
      <alignment horizontal="center" vertical="center"/>
    </xf>
    <xf numFmtId="0" fontId="13" fillId="9" borderId="47" xfId="5" applyFont="1" applyFill="1" applyBorder="1" applyAlignment="1">
      <alignment vertical="center"/>
    </xf>
    <xf numFmtId="0" fontId="94" fillId="0" borderId="0" xfId="5" applyFont="1" applyFill="1" applyBorder="1" applyAlignment="1">
      <alignment horizontal="left" vertical="center"/>
    </xf>
    <xf numFmtId="0" fontId="13" fillId="0" borderId="0" xfId="5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0" fontId="35" fillId="0" borderId="0" xfId="5" applyFont="1" applyAlignment="1">
      <alignment horizontal="left" vertical="center" indent="1"/>
    </xf>
    <xf numFmtId="3" fontId="13" fillId="0" borderId="196" xfId="5" applyNumberFormat="1" applyFont="1" applyFill="1" applyBorder="1" applyAlignment="1" applyProtection="1">
      <alignment horizontal="right" vertical="center"/>
      <protection locked="0"/>
    </xf>
    <xf numFmtId="3" fontId="13" fillId="0" borderId="197" xfId="5" applyNumberFormat="1" applyFont="1" applyFill="1" applyBorder="1" applyAlignment="1" applyProtection="1">
      <alignment horizontal="right" vertical="center"/>
      <protection locked="0"/>
    </xf>
    <xf numFmtId="3" fontId="13" fillId="0" borderId="13" xfId="5" applyNumberFormat="1" applyFont="1" applyFill="1" applyBorder="1" applyAlignment="1" applyProtection="1">
      <alignment horizontal="right" vertical="center"/>
      <protection locked="0"/>
    </xf>
    <xf numFmtId="3" fontId="13" fillId="0" borderId="12" xfId="5" applyNumberFormat="1" applyFont="1" applyFill="1" applyBorder="1" applyAlignment="1" applyProtection="1">
      <alignment horizontal="right" vertical="center"/>
      <protection locked="0"/>
    </xf>
    <xf numFmtId="3" fontId="13" fillId="0" borderId="198" xfId="5" applyNumberFormat="1" applyFont="1" applyFill="1" applyBorder="1" applyAlignment="1" applyProtection="1">
      <alignment horizontal="right" vertical="center"/>
      <protection locked="0"/>
    </xf>
    <xf numFmtId="3" fontId="13" fillId="0" borderId="199" xfId="5" applyNumberFormat="1" applyFont="1" applyFill="1" applyBorder="1" applyAlignment="1" applyProtection="1">
      <alignment horizontal="right" vertical="center"/>
      <protection locked="0"/>
    </xf>
    <xf numFmtId="3" fontId="44" fillId="0" borderId="62" xfId="5" applyNumberFormat="1" applyFont="1" applyFill="1" applyBorder="1" applyAlignment="1">
      <alignment horizontal="center" vertical="center"/>
    </xf>
    <xf numFmtId="4" fontId="13" fillId="0" borderId="63" xfId="5" applyNumberFormat="1" applyFont="1" applyFill="1" applyBorder="1" applyAlignment="1" applyProtection="1">
      <alignment horizontal="right"/>
      <protection locked="0"/>
    </xf>
    <xf numFmtId="4" fontId="13" fillId="0" borderId="53" xfId="5" applyNumberFormat="1" applyFont="1" applyFill="1" applyBorder="1" applyAlignment="1" applyProtection="1">
      <alignment horizontal="right"/>
      <protection locked="0"/>
    </xf>
    <xf numFmtId="0" fontId="37" fillId="0" borderId="0" xfId="5" applyFont="1" applyFill="1" applyBorder="1"/>
    <xf numFmtId="0" fontId="95" fillId="0" borderId="0" xfId="5" applyFont="1" applyFill="1" applyBorder="1"/>
    <xf numFmtId="0" fontId="13" fillId="9" borderId="47" xfId="5" applyFill="1" applyBorder="1"/>
    <xf numFmtId="0" fontId="13" fillId="0" borderId="53" xfId="5" applyBorder="1"/>
    <xf numFmtId="165" fontId="13" fillId="0" borderId="53" xfId="5" applyNumberFormat="1" applyBorder="1"/>
    <xf numFmtId="4" fontId="41" fillId="0" borderId="47" xfId="5" applyNumberFormat="1" applyFont="1" applyFill="1" applyBorder="1" applyAlignment="1">
      <alignment horizontal="right"/>
    </xf>
    <xf numFmtId="0" fontId="13" fillId="0" borderId="58" xfId="5" applyBorder="1"/>
    <xf numFmtId="165" fontId="13" fillId="0" borderId="58" xfId="5" applyNumberFormat="1" applyBorder="1"/>
    <xf numFmtId="4" fontId="41" fillId="0" borderId="58" xfId="5" applyNumberFormat="1" applyFont="1" applyFill="1" applyBorder="1" applyAlignment="1">
      <alignment horizontal="right"/>
    </xf>
    <xf numFmtId="0" fontId="13" fillId="0" borderId="53" xfId="5" applyBorder="1" applyAlignment="1">
      <alignment horizontal="center"/>
    </xf>
    <xf numFmtId="3" fontId="13" fillId="0" borderId="53" xfId="5" applyNumberFormat="1" applyBorder="1"/>
    <xf numFmtId="0" fontId="13" fillId="0" borderId="63" xfId="5" applyBorder="1" applyAlignment="1">
      <alignment horizontal="center"/>
    </xf>
    <xf numFmtId="3" fontId="13" fillId="0" borderId="63" xfId="5" applyNumberFormat="1" applyBorder="1"/>
    <xf numFmtId="0" fontId="13" fillId="0" borderId="62" xfId="5" applyFont="1" applyBorder="1" applyAlignment="1">
      <alignment horizontal="center"/>
    </xf>
    <xf numFmtId="3" fontId="13" fillId="0" borderId="62" xfId="5" applyNumberFormat="1" applyBorder="1"/>
    <xf numFmtId="0" fontId="34" fillId="11" borderId="66" xfId="5" applyFont="1" applyFill="1" applyBorder="1" applyAlignment="1">
      <alignment horizontal="center"/>
    </xf>
    <xf numFmtId="3" fontId="34" fillId="11" borderId="66" xfId="5" applyNumberFormat="1" applyFont="1" applyFill="1" applyBorder="1"/>
    <xf numFmtId="0" fontId="13" fillId="0" borderId="63" xfId="5" applyFont="1" applyBorder="1" applyAlignment="1">
      <alignment horizontal="center"/>
    </xf>
    <xf numFmtId="0" fontId="13" fillId="0" borderId="58" xfId="5" applyFont="1" applyBorder="1" applyAlignment="1">
      <alignment horizontal="center"/>
    </xf>
    <xf numFmtId="3" fontId="13" fillId="0" borderId="58" xfId="5" applyNumberFormat="1" applyBorder="1"/>
    <xf numFmtId="0" fontId="40" fillId="0" borderId="53" xfId="5" applyFont="1" applyBorder="1"/>
    <xf numFmtId="3" fontId="13" fillId="0" borderId="54" xfId="5" applyNumberFormat="1" applyFont="1" applyFill="1" applyBorder="1" applyAlignment="1">
      <alignment horizontal="right"/>
    </xf>
    <xf numFmtId="0" fontId="13" fillId="0" borderId="58" xfId="5" applyBorder="1" applyAlignment="1">
      <alignment horizontal="center"/>
    </xf>
    <xf numFmtId="0" fontId="41" fillId="0" borderId="63" xfId="5" applyFont="1" applyBorder="1" applyAlignment="1">
      <alignment horizontal="center"/>
    </xf>
    <xf numFmtId="0" fontId="13" fillId="0" borderId="62" xfId="5" applyBorder="1" applyAlignment="1">
      <alignment horizontal="center"/>
    </xf>
    <xf numFmtId="0" fontId="46" fillId="11" borderId="66" xfId="5" applyFont="1" applyFill="1" applyBorder="1" applyAlignment="1">
      <alignment horizontal="center"/>
    </xf>
    <xf numFmtId="3" fontId="46" fillId="11" borderId="66" xfId="5" applyNumberFormat="1" applyFont="1" applyFill="1" applyBorder="1"/>
    <xf numFmtId="0" fontId="13" fillId="0" borderId="52" xfId="5" applyBorder="1"/>
    <xf numFmtId="3" fontId="13" fillId="0" borderId="52" xfId="5" applyNumberFormat="1" applyBorder="1"/>
    <xf numFmtId="0" fontId="46" fillId="11" borderId="49" xfId="5" applyFont="1" applyFill="1" applyBorder="1" applyAlignment="1">
      <alignment horizontal="center"/>
    </xf>
    <xf numFmtId="3" fontId="46" fillId="11" borderId="49" xfId="5" applyNumberFormat="1" applyFont="1" applyFill="1" applyBorder="1"/>
    <xf numFmtId="14" fontId="13" fillId="0" borderId="0" xfId="5" applyNumberFormat="1" applyAlignment="1">
      <alignment horizontal="left"/>
    </xf>
    <xf numFmtId="4" fontId="13" fillId="0" borderId="55" xfId="5" applyNumberFormat="1" applyFont="1" applyFill="1" applyBorder="1" applyAlignment="1">
      <alignment horizontal="right" vertical="center"/>
    </xf>
    <xf numFmtId="4" fontId="13" fillId="0" borderId="60" xfId="5" applyNumberFormat="1" applyFont="1" applyFill="1" applyBorder="1" applyAlignment="1">
      <alignment horizontal="right" vertical="center"/>
    </xf>
    <xf numFmtId="3" fontId="13" fillId="0" borderId="64" xfId="5" applyNumberFormat="1" applyFont="1" applyFill="1" applyBorder="1" applyAlignment="1">
      <alignment horizontal="right" vertical="center"/>
    </xf>
    <xf numFmtId="3" fontId="13" fillId="0" borderId="20" xfId="5" applyNumberFormat="1" applyFont="1" applyFill="1" applyBorder="1" applyAlignment="1">
      <alignment horizontal="right" vertical="center"/>
    </xf>
    <xf numFmtId="3" fontId="34" fillId="11" borderId="66" xfId="5" applyNumberFormat="1" applyFont="1" applyFill="1" applyBorder="1" applyAlignment="1">
      <alignment horizontal="right" vertical="center"/>
    </xf>
    <xf numFmtId="3" fontId="13" fillId="0" borderId="67" xfId="5" applyNumberFormat="1" applyFont="1" applyFill="1" applyBorder="1" applyAlignment="1">
      <alignment horizontal="right" vertical="center"/>
    </xf>
    <xf numFmtId="164" fontId="44" fillId="10" borderId="67" xfId="5" applyNumberFormat="1" applyFont="1" applyFill="1" applyBorder="1" applyAlignment="1" applyProtection="1">
      <alignment horizontal="right" vertical="center"/>
      <protection locked="0"/>
    </xf>
    <xf numFmtId="164" fontId="44" fillId="10" borderId="64" xfId="5" applyNumberFormat="1" applyFont="1" applyFill="1" applyBorder="1" applyAlignment="1" applyProtection="1">
      <alignment horizontal="right" vertical="center"/>
      <protection locked="0"/>
    </xf>
    <xf numFmtId="3" fontId="13" fillId="0" borderId="69" xfId="5" applyNumberFormat="1" applyFont="1" applyFill="1" applyBorder="1" applyAlignment="1">
      <alignment horizontal="right" vertical="center"/>
    </xf>
    <xf numFmtId="164" fontId="44" fillId="10" borderId="60" xfId="5" applyNumberFormat="1" applyFont="1" applyFill="1" applyBorder="1" applyAlignment="1" applyProtection="1">
      <alignment horizontal="right" vertical="center"/>
      <protection locked="0"/>
    </xf>
    <xf numFmtId="3" fontId="13" fillId="6" borderId="20" xfId="5" applyNumberFormat="1" applyFont="1" applyFill="1" applyBorder="1" applyAlignment="1">
      <alignment horizontal="right" vertical="center"/>
    </xf>
    <xf numFmtId="3" fontId="13" fillId="0" borderId="19" xfId="5" applyNumberFormat="1" applyFont="1" applyFill="1" applyBorder="1" applyAlignment="1">
      <alignment horizontal="right" vertical="center"/>
    </xf>
    <xf numFmtId="0" fontId="10" fillId="0" borderId="0" xfId="5" applyFont="1" applyAlignment="1">
      <alignment horizontal="left" vertical="center" indent="1"/>
    </xf>
    <xf numFmtId="4" fontId="13" fillId="0" borderId="0" xfId="5" applyNumberFormat="1" applyFont="1" applyFill="1" applyBorder="1" applyAlignment="1" applyProtection="1">
      <alignment horizontal="right"/>
      <protection locked="0"/>
    </xf>
    <xf numFmtId="4" fontId="13" fillId="0" borderId="71" xfId="5" applyNumberFormat="1" applyFont="1" applyFill="1" applyBorder="1" applyAlignment="1" applyProtection="1">
      <alignment horizontal="right"/>
      <protection locked="0"/>
    </xf>
    <xf numFmtId="3" fontId="46" fillId="11" borderId="31" xfId="5" applyNumberFormat="1" applyFont="1" applyFill="1" applyBorder="1" applyAlignment="1">
      <alignment horizontal="right"/>
    </xf>
    <xf numFmtId="164" fontId="46" fillId="11" borderId="31" xfId="5" applyNumberFormat="1" applyFont="1" applyFill="1" applyBorder="1" applyAlignment="1">
      <alignment horizontal="right"/>
    </xf>
    <xf numFmtId="3" fontId="13" fillId="0" borderId="20" xfId="5" applyNumberFormat="1" applyFill="1" applyBorder="1" applyAlignment="1">
      <alignment horizontal="right"/>
    </xf>
    <xf numFmtId="3" fontId="46" fillId="0" borderId="29" xfId="5" applyNumberFormat="1" applyFont="1" applyFill="1" applyBorder="1" applyAlignment="1">
      <alignment horizontal="right"/>
    </xf>
    <xf numFmtId="164" fontId="46" fillId="0" borderId="29" xfId="5" applyNumberFormat="1" applyFont="1" applyFill="1" applyBorder="1" applyAlignment="1">
      <alignment horizontal="right"/>
    </xf>
    <xf numFmtId="3" fontId="13" fillId="0" borderId="52" xfId="5" applyNumberFormat="1" applyFill="1" applyBorder="1" applyAlignment="1">
      <alignment horizontal="right"/>
    </xf>
    <xf numFmtId="3" fontId="46" fillId="11" borderId="47" xfId="5" applyNumberFormat="1" applyFont="1" applyFill="1" applyBorder="1" applyAlignment="1">
      <alignment horizontal="right"/>
    </xf>
    <xf numFmtId="164" fontId="46" fillId="11" borderId="48" xfId="5" applyNumberFormat="1" applyFont="1" applyFill="1" applyBorder="1" applyAlignment="1">
      <alignment horizontal="right"/>
    </xf>
    <xf numFmtId="164" fontId="46" fillId="11" borderId="50" xfId="5" applyNumberFormat="1" applyFont="1" applyFill="1" applyBorder="1" applyAlignment="1">
      <alignment horizontal="right"/>
    </xf>
    <xf numFmtId="4" fontId="13" fillId="0" borderId="73" xfId="5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2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0" xfId="0" applyFont="1" applyFill="1" applyAlignment="1"/>
    <xf numFmtId="0" fontId="21" fillId="0" borderId="0" xfId="1" applyFont="1" applyFill="1" applyAlignment="1"/>
    <xf numFmtId="0" fontId="10" fillId="0" borderId="0" xfId="3" applyFont="1" applyAlignment="1">
      <alignment horizontal="center"/>
    </xf>
    <xf numFmtId="0" fontId="10" fillId="0" borderId="42" xfId="3" applyFont="1" applyBorder="1" applyAlignment="1">
      <alignment horizontal="right"/>
    </xf>
    <xf numFmtId="0" fontId="31" fillId="0" borderId="0" xfId="5" applyFont="1" applyAlignment="1">
      <alignment horizontal="right" vertical="center"/>
    </xf>
    <xf numFmtId="0" fontId="13" fillId="0" borderId="0" xfId="5" applyAlignment="1">
      <alignment horizontal="right" vertical="center"/>
    </xf>
    <xf numFmtId="0" fontId="39" fillId="8" borderId="44" xfId="5" applyFont="1" applyFill="1" applyBorder="1" applyAlignment="1">
      <alignment horizontal="left" vertical="center" indent="1"/>
    </xf>
    <xf numFmtId="0" fontId="39" fillId="8" borderId="45" xfId="5" applyFont="1" applyFill="1" applyBorder="1" applyAlignment="1">
      <alignment horizontal="left" vertical="center" indent="1"/>
    </xf>
    <xf numFmtId="0" fontId="2" fillId="0" borderId="45" xfId="4" applyBorder="1" applyAlignment="1">
      <alignment horizontal="left" vertical="center" indent="1"/>
    </xf>
    <xf numFmtId="0" fontId="2" fillId="0" borderId="46" xfId="4" applyBorder="1" applyAlignment="1">
      <alignment horizontal="left" vertical="center" indent="1"/>
    </xf>
    <xf numFmtId="0" fontId="40" fillId="9" borderId="47" xfId="5" applyFont="1" applyFill="1" applyBorder="1" applyAlignment="1">
      <alignment horizontal="left" vertical="center" indent="1"/>
    </xf>
    <xf numFmtId="0" fontId="2" fillId="0" borderId="49" xfId="4" applyBorder="1" applyAlignment="1">
      <alignment horizontal="left" vertical="center" indent="1"/>
    </xf>
    <xf numFmtId="0" fontId="13" fillId="9" borderId="47" xfId="5" applyFill="1" applyBorder="1" applyAlignment="1">
      <alignment horizontal="center" vertical="center"/>
    </xf>
    <xf numFmtId="0" fontId="2" fillId="0" borderId="49" xfId="4" applyBorder="1" applyAlignment="1">
      <alignment horizontal="center" vertical="center"/>
    </xf>
    <xf numFmtId="3" fontId="34" fillId="9" borderId="44" xfId="5" applyNumberFormat="1" applyFont="1" applyFill="1" applyBorder="1" applyAlignment="1">
      <alignment horizontal="center" vertical="center"/>
    </xf>
    <xf numFmtId="0" fontId="13" fillId="0" borderId="45" xfId="5" applyBorder="1" applyAlignment="1">
      <alignment vertical="center"/>
    </xf>
    <xf numFmtId="0" fontId="13" fillId="0" borderId="46" xfId="5" applyBorder="1" applyAlignment="1">
      <alignment vertical="center"/>
    </xf>
    <xf numFmtId="0" fontId="31" fillId="0" borderId="0" xfId="5" applyFont="1" applyAlignment="1">
      <alignment horizontal="right"/>
    </xf>
    <xf numFmtId="0" fontId="13" fillId="0" borderId="0" xfId="5" applyAlignment="1">
      <alignment horizontal="right"/>
    </xf>
    <xf numFmtId="3" fontId="34" fillId="9" borderId="44" xfId="5" applyNumberFormat="1" applyFont="1" applyFill="1" applyBorder="1" applyAlignment="1">
      <alignment horizontal="center"/>
    </xf>
    <xf numFmtId="0" fontId="13" fillId="0" borderId="45" xfId="5" applyBorder="1" applyAlignment="1"/>
    <xf numFmtId="0" fontId="13" fillId="0" borderId="46" xfId="5" applyBorder="1" applyAlignment="1"/>
    <xf numFmtId="0" fontId="13" fillId="0" borderId="0" xfId="5" applyFont="1" applyAlignment="1">
      <alignment horizontal="right"/>
    </xf>
    <xf numFmtId="0" fontId="39" fillId="0" borderId="0" xfId="5" applyFont="1" applyFill="1" applyBorder="1" applyAlignment="1"/>
    <xf numFmtId="0" fontId="2" fillId="0" borderId="0" xfId="4" applyFill="1" applyBorder="1" applyAlignment="1"/>
    <xf numFmtId="0" fontId="13" fillId="0" borderId="45" xfId="5" applyFont="1" applyBorder="1" applyAlignment="1"/>
    <xf numFmtId="0" fontId="13" fillId="0" borderId="46" xfId="5" applyFont="1" applyBorder="1" applyAlignment="1"/>
    <xf numFmtId="0" fontId="39" fillId="8" borderId="26" xfId="5" applyFont="1" applyFill="1" applyBorder="1" applyAlignment="1"/>
    <xf numFmtId="0" fontId="2" fillId="0" borderId="26" xfId="4" applyBorder="1" applyAlignment="1"/>
    <xf numFmtId="3" fontId="34" fillId="9" borderId="45" xfId="5" applyNumberFormat="1" applyFont="1" applyFill="1" applyBorder="1" applyAlignment="1">
      <alignment horizontal="center"/>
    </xf>
    <xf numFmtId="0" fontId="55" fillId="0" borderId="0" xfId="7" applyFill="1" applyBorder="1"/>
    <xf numFmtId="0" fontId="64" fillId="0" borderId="0" xfId="9" applyFont="1" applyFill="1" applyBorder="1" applyAlignment="1" applyProtection="1"/>
    <xf numFmtId="3" fontId="60" fillId="13" borderId="76" xfId="9" applyNumberFormat="1" applyFont="1" applyFill="1" applyBorder="1" applyAlignment="1" applyProtection="1">
      <alignment horizontal="center"/>
    </xf>
    <xf numFmtId="0" fontId="31" fillId="0" borderId="0" xfId="5" applyFont="1" applyBorder="1" applyAlignment="1">
      <alignment horizontal="right"/>
    </xf>
    <xf numFmtId="0" fontId="13" fillId="0" borderId="0" xfId="5" applyBorder="1" applyAlignment="1">
      <alignment horizontal="right"/>
    </xf>
    <xf numFmtId="0" fontId="51" fillId="0" borderId="0" xfId="5" applyFont="1" applyFill="1" applyBorder="1" applyAlignment="1"/>
    <xf numFmtId="0" fontId="28" fillId="0" borderId="0" xfId="4" applyFont="1" applyFill="1" applyBorder="1" applyAlignment="1"/>
    <xf numFmtId="0" fontId="10" fillId="0" borderId="0" xfId="5" applyFont="1" applyFill="1" applyBorder="1" applyAlignment="1"/>
    <xf numFmtId="0" fontId="74" fillId="0" borderId="0" xfId="11" applyFill="1"/>
    <xf numFmtId="166" fontId="83" fillId="0" borderId="0" xfId="13" applyFont="1" applyFill="1" applyAlignment="1"/>
    <xf numFmtId="167" fontId="79" fillId="17" borderId="133" xfId="13" applyNumberFormat="1" applyFont="1" applyFill="1" applyBorder="1" applyAlignment="1">
      <alignment horizontal="center"/>
    </xf>
    <xf numFmtId="0" fontId="13" fillId="0" borderId="0" xfId="5" applyFont="1" applyAlignment="1">
      <alignment horizontal="right" vertical="center"/>
    </xf>
    <xf numFmtId="0" fontId="13" fillId="0" borderId="45" xfId="5" applyFont="1" applyBorder="1" applyAlignment="1">
      <alignment vertical="center"/>
    </xf>
    <xf numFmtId="0" fontId="13" fillId="0" borderId="46" xfId="5" applyFont="1" applyBorder="1" applyAlignment="1">
      <alignment vertical="center"/>
    </xf>
    <xf numFmtId="0" fontId="54" fillId="0" borderId="49" xfId="4" applyFont="1" applyBorder="1" applyAlignment="1">
      <alignment horizontal="left" vertical="center" indent="1"/>
    </xf>
    <xf numFmtId="0" fontId="13" fillId="9" borderId="47" xfId="5" applyFont="1" applyFill="1" applyBorder="1" applyAlignment="1">
      <alignment horizontal="center" vertical="center"/>
    </xf>
    <xf numFmtId="0" fontId="54" fillId="0" borderId="49" xfId="4" applyFont="1" applyBorder="1" applyAlignment="1">
      <alignment horizontal="center" vertical="center"/>
    </xf>
    <xf numFmtId="0" fontId="51" fillId="8" borderId="44" xfId="5" applyFont="1" applyFill="1" applyBorder="1" applyAlignment="1">
      <alignment horizontal="left" vertical="center" indent="1" shrinkToFit="1"/>
    </xf>
    <xf numFmtId="0" fontId="51" fillId="8" borderId="45" xfId="5" applyFont="1" applyFill="1" applyBorder="1" applyAlignment="1">
      <alignment horizontal="left" vertical="center" indent="1" shrinkToFit="1"/>
    </xf>
    <xf numFmtId="0" fontId="93" fillId="0" borderId="45" xfId="4" applyFont="1" applyBorder="1" applyAlignment="1">
      <alignment horizontal="left" vertical="center" indent="1" shrinkToFit="1"/>
    </xf>
    <xf numFmtId="0" fontId="93" fillId="0" borderId="46" xfId="4" applyFont="1" applyBorder="1" applyAlignment="1">
      <alignment horizontal="left" vertical="center" indent="1" shrinkToFit="1"/>
    </xf>
    <xf numFmtId="0" fontId="51" fillId="8" borderId="44" xfId="5" applyFont="1" applyFill="1" applyBorder="1" applyAlignment="1"/>
    <xf numFmtId="0" fontId="51" fillId="8" borderId="45" xfId="5" applyFont="1" applyFill="1" applyBorder="1" applyAlignment="1"/>
    <xf numFmtId="0" fontId="28" fillId="0" borderId="45" xfId="4" applyFont="1" applyBorder="1" applyAlignment="1"/>
    <xf numFmtId="0" fontId="28" fillId="0" borderId="46" xfId="4" applyFont="1" applyBorder="1" applyAlignment="1"/>
    <xf numFmtId="0" fontId="32" fillId="0" borderId="0" xfId="6" applyFont="1" applyAlignment="1">
      <alignment horizontal="right"/>
    </xf>
    <xf numFmtId="0" fontId="51" fillId="4" borderId="44" xfId="5" applyFont="1" applyFill="1" applyBorder="1" applyAlignment="1"/>
    <xf numFmtId="0" fontId="29" fillId="0" borderId="26" xfId="15" applyFont="1" applyBorder="1" applyAlignment="1">
      <alignment horizontal="left"/>
    </xf>
    <xf numFmtId="0" fontId="30" fillId="0" borderId="0" xfId="15" applyFont="1" applyAlignment="1">
      <alignment horizontal="center"/>
    </xf>
    <xf numFmtId="0" fontId="29" fillId="0" borderId="0" xfId="15" applyFont="1"/>
    <xf numFmtId="0" fontId="30" fillId="5" borderId="26" xfId="15" applyFont="1" applyFill="1" applyBorder="1" applyAlignment="1">
      <alignment horizontal="center"/>
    </xf>
    <xf numFmtId="4" fontId="30" fillId="5" borderId="26" xfId="15" applyNumberFormat="1" applyFont="1" applyFill="1" applyBorder="1" applyAlignment="1"/>
    <xf numFmtId="4" fontId="30" fillId="5" borderId="26" xfId="15" applyNumberFormat="1" applyFont="1" applyFill="1" applyBorder="1" applyAlignment="1">
      <alignment horizontal="center"/>
    </xf>
    <xf numFmtId="0" fontId="30" fillId="0" borderId="0" xfId="15" applyFont="1"/>
    <xf numFmtId="0" fontId="29" fillId="0" borderId="26" xfId="15" applyFont="1" applyBorder="1" applyAlignment="1">
      <alignment horizontal="center"/>
    </xf>
    <xf numFmtId="14" fontId="29" fillId="0" borderId="26" xfId="15" applyNumberFormat="1" applyFont="1" applyBorder="1" applyAlignment="1">
      <alignment horizontal="center"/>
    </xf>
    <xf numFmtId="4" fontId="29" fillId="0" borderId="26" xfId="15" applyNumberFormat="1" applyFont="1" applyBorder="1" applyAlignment="1">
      <alignment horizontal="right"/>
    </xf>
    <xf numFmtId="4" fontId="30" fillId="0" borderId="26" xfId="15" applyNumberFormat="1" applyFont="1" applyBorder="1"/>
    <xf numFmtId="0" fontId="29" fillId="0" borderId="26" xfId="15" applyFont="1" applyBorder="1"/>
    <xf numFmtId="4" fontId="29" fillId="0" borderId="26" xfId="15" applyNumberFormat="1" applyFont="1" applyBorder="1"/>
    <xf numFmtId="0" fontId="13" fillId="0" borderId="43" xfId="15" applyFont="1" applyBorder="1" applyProtection="1">
      <protection locked="0"/>
    </xf>
    <xf numFmtId="0" fontId="29" fillId="0" borderId="0" xfId="15" applyFont="1" applyAlignment="1">
      <alignment wrapText="1"/>
    </xf>
    <xf numFmtId="4" fontId="30" fillId="0" borderId="26" xfId="15" applyNumberFormat="1" applyFont="1" applyBorder="1" applyAlignment="1">
      <alignment horizontal="right"/>
    </xf>
    <xf numFmtId="0" fontId="30" fillId="0" borderId="26" xfId="15" applyFont="1" applyBorder="1" applyAlignment="1">
      <alignment horizontal="right"/>
    </xf>
    <xf numFmtId="0" fontId="30" fillId="0" borderId="26" xfId="15" applyFont="1" applyBorder="1" applyAlignment="1">
      <alignment horizontal="left"/>
    </xf>
    <xf numFmtId="164" fontId="30" fillId="0" borderId="26" xfId="15" applyNumberFormat="1" applyFont="1" applyBorder="1" applyAlignment="1">
      <alignment horizontal="left"/>
    </xf>
    <xf numFmtId="4" fontId="29" fillId="0" borderId="26" xfId="15" applyNumberFormat="1" applyFont="1" applyBorder="1" applyAlignment="1">
      <alignment horizontal="left"/>
    </xf>
    <xf numFmtId="4" fontId="30" fillId="0" borderId="26" xfId="15" applyNumberFormat="1" applyFont="1" applyBorder="1" applyAlignment="1">
      <alignment horizontal="left"/>
    </xf>
    <xf numFmtId="164" fontId="29" fillId="0" borderId="26" xfId="15" applyNumberFormat="1" applyFont="1" applyBorder="1" applyAlignment="1">
      <alignment horizontal="left"/>
    </xf>
    <xf numFmtId="0" fontId="30" fillId="0" borderId="26" xfId="15" applyFont="1" applyBorder="1" applyAlignment="1">
      <alignment horizontal="center"/>
    </xf>
    <xf numFmtId="14" fontId="30" fillId="0" borderId="26" xfId="15" applyNumberFormat="1" applyFont="1" applyBorder="1" applyAlignment="1">
      <alignment horizontal="center"/>
    </xf>
    <xf numFmtId="0" fontId="30" fillId="0" borderId="26" xfId="15" applyFont="1" applyBorder="1"/>
    <xf numFmtId="0" fontId="29" fillId="0" borderId="0" xfId="15" applyFont="1" applyAlignment="1">
      <alignment horizontal="left"/>
    </xf>
    <xf numFmtId="0" fontId="30" fillId="0" borderId="0" xfId="15" applyFont="1" applyAlignment="1">
      <alignment horizontal="left"/>
    </xf>
    <xf numFmtId="1" fontId="29" fillId="0" borderId="26" xfId="15" applyNumberFormat="1" applyFont="1" applyBorder="1" applyAlignment="1">
      <alignment horizontal="center"/>
    </xf>
    <xf numFmtId="14" fontId="29" fillId="0" borderId="26" xfId="15" applyNumberFormat="1" applyFont="1" applyBorder="1" applyAlignment="1">
      <alignment horizontal="left"/>
    </xf>
    <xf numFmtId="0" fontId="29" fillId="5" borderId="26" xfId="15" applyFont="1" applyFill="1" applyBorder="1" applyAlignment="1">
      <alignment horizontal="center"/>
    </xf>
    <xf numFmtId="4" fontId="30" fillId="5" borderId="26" xfId="15" applyNumberFormat="1" applyFont="1" applyFill="1" applyBorder="1"/>
    <xf numFmtId="0" fontId="30" fillId="5" borderId="26" xfId="15" applyFont="1" applyFill="1" applyBorder="1" applyAlignment="1">
      <alignment horizontal="right"/>
    </xf>
    <xf numFmtId="0" fontId="29" fillId="5" borderId="26" xfId="15" applyFont="1" applyFill="1" applyBorder="1"/>
    <xf numFmtId="0" fontId="29" fillId="0" borderId="0" xfId="15" applyFont="1" applyAlignment="1">
      <alignment horizontal="left"/>
    </xf>
    <xf numFmtId="0" fontId="29" fillId="0" borderId="0" xfId="15" applyFont="1" applyAlignment="1"/>
    <xf numFmtId="0" fontId="29" fillId="0" borderId="0" xfId="15" applyFont="1" applyAlignment="1"/>
    <xf numFmtId="0" fontId="29" fillId="0" borderId="0" xfId="15" applyFont="1" applyAlignment="1">
      <alignment horizontal="center"/>
    </xf>
    <xf numFmtId="4" fontId="29" fillId="0" borderId="0" xfId="15" applyNumberFormat="1" applyFont="1" applyAlignment="1">
      <alignment horizontal="right"/>
    </xf>
    <xf numFmtId="4" fontId="29" fillId="0" borderId="0" xfId="15" applyNumberFormat="1" applyFont="1"/>
  </cellXfs>
  <cellStyles count="16">
    <cellStyle name="Excel Built-in Normal" xfId="7"/>
    <cellStyle name="Excel Built-in Normal 1" xfId="10"/>
    <cellStyle name="Excel Built-in Normal 2" xfId="14"/>
    <cellStyle name="Normální" xfId="0" builtinId="0"/>
    <cellStyle name="normální 2" xfId="1"/>
    <cellStyle name="Normální 2 2" xfId="6"/>
    <cellStyle name="Normální 2 3" xfId="8"/>
    <cellStyle name="Normální 2 4" xfId="12"/>
    <cellStyle name="normální 3" xfId="2"/>
    <cellStyle name="Normální 4" xfId="4"/>
    <cellStyle name="Normální 5" xfId="5"/>
    <cellStyle name="Normální 5 2" xfId="9"/>
    <cellStyle name="Normální 5 3" xfId="13"/>
    <cellStyle name="Normální 6" xfId="11"/>
    <cellStyle name="Normální 7" xfId="15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opLeftCell="A2" workbookViewId="0">
      <selection activeCell="C23" sqref="C23"/>
    </sheetView>
  </sheetViews>
  <sheetFormatPr defaultRowHeight="12.75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1363" t="s">
        <v>513</v>
      </c>
      <c r="B6" s="1364"/>
      <c r="C6" s="1365"/>
      <c r="D6" s="1365"/>
      <c r="E6" s="1365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3</v>
      </c>
    </row>
    <row r="9" spans="1:191" ht="18.75" customHeight="1">
      <c r="B9" s="1366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1367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11</v>
      </c>
      <c r="C11" s="14">
        <v>393767</v>
      </c>
      <c r="D11" s="14">
        <v>398567</v>
      </c>
      <c r="E11" s="14">
        <v>215326.6</v>
      </c>
      <c r="F11" s="15">
        <f>(E11/D11)*100</f>
        <v>54.025195262026216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12</v>
      </c>
      <c r="C12" s="17">
        <v>60229</v>
      </c>
      <c r="D12" s="17">
        <v>60504.2</v>
      </c>
      <c r="E12" s="17">
        <v>45123.9</v>
      </c>
      <c r="F12" s="15">
        <f t="shared" ref="F12:F15" si="0">(E12/D12)*100</f>
        <v>74.579781238327257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13</v>
      </c>
      <c r="C13" s="17">
        <v>36275</v>
      </c>
      <c r="D13" s="17">
        <v>36275</v>
      </c>
      <c r="E13" s="17">
        <v>4606.8</v>
      </c>
      <c r="F13" s="15">
        <f t="shared" si="0"/>
        <v>12.699655410062027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14</v>
      </c>
      <c r="C14" s="17">
        <v>57192</v>
      </c>
      <c r="D14" s="17">
        <v>95583.3</v>
      </c>
      <c r="E14" s="17">
        <v>45074.9</v>
      </c>
      <c r="F14" s="15">
        <f t="shared" si="0"/>
        <v>47.157714789089731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15</v>
      </c>
      <c r="C15" s="21">
        <f>SUM(C11:C14)</f>
        <v>547463</v>
      </c>
      <c r="D15" s="21">
        <f>SUM(D11:D14)</f>
        <v>590929.5</v>
      </c>
      <c r="E15" s="21">
        <f>SUM(E11:E14)</f>
        <v>310132.2</v>
      </c>
      <c r="F15" s="15">
        <f t="shared" si="0"/>
        <v>52.482098118303455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16</v>
      </c>
      <c r="C17" s="17">
        <v>512637</v>
      </c>
      <c r="D17" s="17">
        <v>558101</v>
      </c>
      <c r="E17" s="17">
        <v>265841.2</v>
      </c>
      <c r="F17" s="18">
        <f>(E17/D17)*100</f>
        <v>47.633170340135564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>
      <c r="A18" s="10"/>
      <c r="B18" s="19" t="s">
        <v>17</v>
      </c>
      <c r="C18" s="17">
        <v>143596</v>
      </c>
      <c r="D18" s="17">
        <v>189764</v>
      </c>
      <c r="E18" s="17">
        <v>55105.3</v>
      </c>
      <c r="F18" s="18">
        <f t="shared" ref="F18:F19" si="1">(E18/D18)*100</f>
        <v>29.038858793027128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18</v>
      </c>
      <c r="C19" s="21">
        <f>SUM(C17:C18)</f>
        <v>656233</v>
      </c>
      <c r="D19" s="21">
        <f>SUM(D17:D18)</f>
        <v>747865</v>
      </c>
      <c r="E19" s="21">
        <f>SUM(E17:E18)</f>
        <v>320946.5</v>
      </c>
      <c r="F19" s="18">
        <f t="shared" si="1"/>
        <v>42.915031456212013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29" t="s">
        <v>20</v>
      </c>
      <c r="C22" s="32"/>
      <c r="D22" s="32"/>
      <c r="E22" s="32"/>
      <c r="F22" s="33"/>
    </row>
    <row r="23" spans="1:213" ht="15" customHeight="1" thickBot="1">
      <c r="B23" s="34" t="s">
        <v>21</v>
      </c>
      <c r="C23" s="35">
        <v>108770</v>
      </c>
      <c r="D23" s="35">
        <v>156935.5</v>
      </c>
      <c r="E23" s="35">
        <v>10814.3</v>
      </c>
      <c r="F23" s="36"/>
    </row>
    <row r="26" spans="1:213">
      <c r="B26" s="37" t="s">
        <v>22</v>
      </c>
    </row>
    <row r="27" spans="1:213">
      <c r="B27" s="37" t="s">
        <v>23</v>
      </c>
      <c r="C27" s="37"/>
      <c r="D27" s="37"/>
      <c r="E27" s="37"/>
    </row>
    <row r="28" spans="1:213" ht="15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6" workbookViewId="0">
      <selection activeCell="A38" sqref="A38"/>
    </sheetView>
  </sheetViews>
  <sheetFormatPr defaultColWidth="9" defaultRowHeight="12.75"/>
  <cols>
    <col min="1" max="1" width="38.7109375" style="822" customWidth="1"/>
    <col min="2" max="2" width="7.42578125" style="823" customWidth="1"/>
    <col min="3" max="4" width="11.85546875" style="822" customWidth="1"/>
    <col min="5" max="5" width="11.85546875" style="824" customWidth="1"/>
    <col min="6" max="6" width="11.7109375" style="824" customWidth="1"/>
    <col min="7" max="7" width="10" style="824" customWidth="1"/>
    <col min="8" max="8" width="9.42578125" style="824" customWidth="1"/>
    <col min="9" max="9" width="9.5703125" style="824" customWidth="1"/>
    <col min="10" max="10" width="9.42578125" style="824" customWidth="1"/>
    <col min="11" max="11" width="12.28515625" style="822" customWidth="1"/>
    <col min="12" max="12" width="9" style="822"/>
    <col min="13" max="13" width="12.140625" style="822" customWidth="1"/>
    <col min="14" max="14" width="13" style="822" customWidth="1"/>
    <col min="15" max="15" width="12.140625" style="822" customWidth="1"/>
    <col min="16" max="16" width="12.28515625" style="822" customWidth="1"/>
    <col min="17" max="16384" width="9" style="822"/>
  </cols>
  <sheetData>
    <row r="1" spans="1:16" ht="24" customHeight="1">
      <c r="A1" s="1398"/>
      <c r="B1" s="1398"/>
      <c r="C1" s="1398"/>
      <c r="D1" s="1398"/>
      <c r="E1" s="1398"/>
      <c r="F1" s="1398"/>
      <c r="G1" s="1398"/>
      <c r="H1" s="1398"/>
      <c r="I1" s="1398"/>
      <c r="J1" s="1398"/>
      <c r="K1" s="1398"/>
      <c r="L1" s="1398"/>
      <c r="M1" s="1398"/>
      <c r="N1" s="1398"/>
      <c r="O1" s="1398"/>
      <c r="P1" s="821" t="s">
        <v>680</v>
      </c>
    </row>
    <row r="2" spans="1:16">
      <c r="O2" s="825"/>
    </row>
    <row r="3" spans="1:16" ht="18.75">
      <c r="A3" s="826" t="s">
        <v>577</v>
      </c>
      <c r="F3" s="827"/>
      <c r="G3" s="827"/>
    </row>
    <row r="4" spans="1:16" ht="21.75" customHeight="1">
      <c r="A4" s="828"/>
      <c r="F4" s="827"/>
      <c r="G4" s="827"/>
    </row>
    <row r="5" spans="1:16">
      <c r="A5" s="829"/>
      <c r="F5" s="827"/>
      <c r="G5" s="827"/>
    </row>
    <row r="6" spans="1:16" ht="6" customHeight="1">
      <c r="F6" s="827"/>
      <c r="G6" s="827"/>
    </row>
    <row r="7" spans="1:16" ht="24.75" customHeight="1">
      <c r="A7" s="830" t="s">
        <v>578</v>
      </c>
      <c r="B7" s="831"/>
      <c r="C7" s="1399" t="s">
        <v>707</v>
      </c>
      <c r="D7" s="1399"/>
      <c r="E7" s="1399"/>
      <c r="F7" s="1399"/>
      <c r="G7" s="1399"/>
      <c r="H7" s="1399"/>
      <c r="I7" s="1399"/>
      <c r="J7" s="1399"/>
      <c r="K7" s="1399"/>
      <c r="L7" s="1399"/>
      <c r="M7" s="1399"/>
      <c r="N7" s="1399"/>
      <c r="O7" s="1399"/>
    </row>
    <row r="8" spans="1:16" ht="23.25" customHeight="1">
      <c r="A8" s="829" t="s">
        <v>580</v>
      </c>
      <c r="F8" s="827"/>
      <c r="G8" s="827"/>
    </row>
    <row r="9" spans="1:16">
      <c r="A9" s="832"/>
      <c r="B9" s="833"/>
      <c r="C9" s="834" t="s">
        <v>7</v>
      </c>
      <c r="D9" s="835" t="s">
        <v>582</v>
      </c>
      <c r="E9" s="836" t="s">
        <v>583</v>
      </c>
      <c r="F9" s="1400" t="s">
        <v>584</v>
      </c>
      <c r="G9" s="1400"/>
      <c r="H9" s="1400"/>
      <c r="I9" s="1400"/>
      <c r="J9" s="837" t="s">
        <v>703</v>
      </c>
      <c r="K9" s="838" t="s">
        <v>586</v>
      </c>
      <c r="M9" s="839" t="s">
        <v>588</v>
      </c>
      <c r="N9" s="839" t="s">
        <v>588</v>
      </c>
      <c r="O9" s="839" t="s">
        <v>588</v>
      </c>
    </row>
    <row r="10" spans="1:16" ht="13.5" thickBot="1">
      <c r="A10" s="840" t="s">
        <v>54</v>
      </c>
      <c r="B10" s="839" t="s">
        <v>683</v>
      </c>
      <c r="C10" s="841" t="s">
        <v>684</v>
      </c>
      <c r="D10" s="842">
        <v>2018</v>
      </c>
      <c r="E10" s="843">
        <v>2018</v>
      </c>
      <c r="F10" s="844" t="s">
        <v>591</v>
      </c>
      <c r="G10" s="845" t="s">
        <v>592</v>
      </c>
      <c r="H10" s="845" t="s">
        <v>593</v>
      </c>
      <c r="I10" s="846" t="s">
        <v>594</v>
      </c>
      <c r="J10" s="847" t="s">
        <v>595</v>
      </c>
      <c r="K10" s="848" t="s">
        <v>596</v>
      </c>
      <c r="M10" s="849" t="s">
        <v>685</v>
      </c>
      <c r="N10" s="849" t="s">
        <v>686</v>
      </c>
      <c r="O10" s="849" t="s">
        <v>687</v>
      </c>
    </row>
    <row r="11" spans="1:16">
      <c r="A11" s="850" t="s">
        <v>688</v>
      </c>
      <c r="B11" s="851"/>
      <c r="C11" s="852">
        <v>19</v>
      </c>
      <c r="D11" s="853">
        <v>23</v>
      </c>
      <c r="E11" s="853">
        <v>23</v>
      </c>
      <c r="F11" s="854">
        <v>19</v>
      </c>
      <c r="G11" s="855">
        <f t="shared" ref="G11:G17" si="0">M11</f>
        <v>19</v>
      </c>
      <c r="H11" s="856"/>
      <c r="I11" s="855"/>
      <c r="J11" s="857" t="s">
        <v>601</v>
      </c>
      <c r="K11" s="858" t="s">
        <v>601</v>
      </c>
      <c r="L11" s="859"/>
      <c r="M11" s="860">
        <v>19</v>
      </c>
      <c r="N11" s="861"/>
      <c r="O11" s="861"/>
    </row>
    <row r="12" spans="1:16" ht="13.5" thickBot="1">
      <c r="A12" s="862" t="s">
        <v>689</v>
      </c>
      <c r="B12" s="863"/>
      <c r="C12" s="864">
        <v>17</v>
      </c>
      <c r="D12" s="865">
        <v>17</v>
      </c>
      <c r="E12" s="865">
        <v>17</v>
      </c>
      <c r="F12" s="866">
        <v>17</v>
      </c>
      <c r="G12" s="867">
        <f t="shared" si="0"/>
        <v>17</v>
      </c>
      <c r="H12" s="868"/>
      <c r="I12" s="869"/>
      <c r="J12" s="870"/>
      <c r="K12" s="871" t="s">
        <v>601</v>
      </c>
      <c r="L12" s="859"/>
      <c r="M12" s="872">
        <v>17</v>
      </c>
      <c r="N12" s="873"/>
      <c r="O12" s="873"/>
    </row>
    <row r="13" spans="1:16">
      <c r="A13" s="874" t="s">
        <v>690</v>
      </c>
      <c r="B13" s="875" t="s">
        <v>691</v>
      </c>
      <c r="C13" s="876">
        <v>4008</v>
      </c>
      <c r="D13" s="877" t="s">
        <v>601</v>
      </c>
      <c r="E13" s="877" t="s">
        <v>601</v>
      </c>
      <c r="F13" s="878">
        <v>3978</v>
      </c>
      <c r="G13" s="879">
        <f t="shared" si="0"/>
        <v>3978</v>
      </c>
      <c r="H13" s="880"/>
      <c r="I13" s="881"/>
      <c r="J13" s="882" t="s">
        <v>601</v>
      </c>
      <c r="K13" s="882" t="s">
        <v>601</v>
      </c>
      <c r="L13" s="859"/>
      <c r="M13" s="883">
        <v>3978</v>
      </c>
      <c r="N13" s="884"/>
      <c r="O13" s="884"/>
    </row>
    <row r="14" spans="1:16">
      <c r="A14" s="885" t="s">
        <v>692</v>
      </c>
      <c r="B14" s="886" t="s">
        <v>693</v>
      </c>
      <c r="C14" s="887">
        <v>3868</v>
      </c>
      <c r="D14" s="888" t="s">
        <v>601</v>
      </c>
      <c r="E14" s="888" t="s">
        <v>601</v>
      </c>
      <c r="F14" s="889">
        <v>3843</v>
      </c>
      <c r="G14" s="879">
        <f t="shared" si="0"/>
        <v>3848</v>
      </c>
      <c r="H14" s="890"/>
      <c r="I14" s="879"/>
      <c r="J14" s="891" t="s">
        <v>601</v>
      </c>
      <c r="K14" s="891" t="s">
        <v>601</v>
      </c>
      <c r="L14" s="859"/>
      <c r="M14" s="892">
        <v>3848</v>
      </c>
      <c r="N14" s="893"/>
      <c r="O14" s="893"/>
    </row>
    <row r="15" spans="1:16">
      <c r="A15" s="885" t="s">
        <v>609</v>
      </c>
      <c r="B15" s="886" t="s">
        <v>611</v>
      </c>
      <c r="C15" s="887">
        <v>60</v>
      </c>
      <c r="D15" s="888" t="s">
        <v>601</v>
      </c>
      <c r="E15" s="888" t="s">
        <v>601</v>
      </c>
      <c r="F15" s="889">
        <v>4</v>
      </c>
      <c r="G15" s="879">
        <f t="shared" si="0"/>
        <v>4</v>
      </c>
      <c r="H15" s="890"/>
      <c r="I15" s="879"/>
      <c r="J15" s="891" t="s">
        <v>601</v>
      </c>
      <c r="K15" s="891" t="s">
        <v>601</v>
      </c>
      <c r="L15" s="859"/>
      <c r="M15" s="892">
        <v>4</v>
      </c>
      <c r="N15" s="893"/>
      <c r="O15" s="893"/>
    </row>
    <row r="16" spans="1:16">
      <c r="A16" s="885" t="s">
        <v>612</v>
      </c>
      <c r="B16" s="886" t="s">
        <v>601</v>
      </c>
      <c r="C16" s="887">
        <v>317</v>
      </c>
      <c r="D16" s="888" t="s">
        <v>601</v>
      </c>
      <c r="E16" s="888" t="s">
        <v>601</v>
      </c>
      <c r="F16" s="889">
        <v>1515</v>
      </c>
      <c r="G16" s="879">
        <f t="shared" si="0"/>
        <v>1111</v>
      </c>
      <c r="H16" s="890"/>
      <c r="I16" s="879"/>
      <c r="J16" s="891" t="s">
        <v>601</v>
      </c>
      <c r="K16" s="891" t="s">
        <v>601</v>
      </c>
      <c r="L16" s="859"/>
      <c r="M16" s="892">
        <v>1111</v>
      </c>
      <c r="N16" s="893"/>
      <c r="O16" s="893"/>
    </row>
    <row r="17" spans="1:15" ht="13.5" thickBot="1">
      <c r="A17" s="894" t="s">
        <v>614</v>
      </c>
      <c r="B17" s="895" t="s">
        <v>616</v>
      </c>
      <c r="C17" s="896">
        <v>1155</v>
      </c>
      <c r="D17" s="897" t="s">
        <v>601</v>
      </c>
      <c r="E17" s="897" t="s">
        <v>601</v>
      </c>
      <c r="F17" s="898">
        <v>1652</v>
      </c>
      <c r="G17" s="899">
        <f t="shared" si="0"/>
        <v>2615</v>
      </c>
      <c r="H17" s="900"/>
      <c r="I17" s="899"/>
      <c r="J17" s="901" t="s">
        <v>601</v>
      </c>
      <c r="K17" s="901" t="s">
        <v>601</v>
      </c>
      <c r="L17" s="859"/>
      <c r="M17" s="902">
        <v>2615</v>
      </c>
      <c r="N17" s="903"/>
      <c r="O17" s="903"/>
    </row>
    <row r="18" spans="1:15" ht="15.75" thickBot="1">
      <c r="A18" s="904" t="s">
        <v>617</v>
      </c>
      <c r="B18" s="905"/>
      <c r="C18" s="906">
        <v>1672</v>
      </c>
      <c r="D18" s="907" t="s">
        <v>601</v>
      </c>
      <c r="E18" s="907" t="s">
        <v>601</v>
      </c>
      <c r="F18" s="907">
        <f>F13-F14+F15+F16+F17</f>
        <v>3306</v>
      </c>
      <c r="G18" s="908">
        <f>G13-G14+G15+G16+G17</f>
        <v>3860</v>
      </c>
      <c r="H18" s="909">
        <f>H13-H14+H15+H16+H17</f>
        <v>0</v>
      </c>
      <c r="I18" s="908">
        <f>I13-I14+I15+I16+I17</f>
        <v>0</v>
      </c>
      <c r="J18" s="910" t="s">
        <v>601</v>
      </c>
      <c r="K18" s="911" t="s">
        <v>601</v>
      </c>
      <c r="L18" s="859"/>
      <c r="M18" s="912">
        <f>M13-M14+M15+M16+M17</f>
        <v>3860</v>
      </c>
      <c r="N18" s="912">
        <f>N13-N14+N15+N16+N17</f>
        <v>0</v>
      </c>
      <c r="O18" s="912">
        <f>O13-O14+O15+O16+O17</f>
        <v>0</v>
      </c>
    </row>
    <row r="19" spans="1:15">
      <c r="A19" s="894" t="s">
        <v>618</v>
      </c>
      <c r="B19" s="875">
        <v>401</v>
      </c>
      <c r="C19" s="896">
        <v>140</v>
      </c>
      <c r="D19" s="877" t="s">
        <v>601</v>
      </c>
      <c r="E19" s="877" t="s">
        <v>601</v>
      </c>
      <c r="F19" s="878">
        <v>135</v>
      </c>
      <c r="G19" s="913">
        <f>M19</f>
        <v>130</v>
      </c>
      <c r="H19" s="880"/>
      <c r="I19" s="881"/>
      <c r="J19" s="901" t="s">
        <v>601</v>
      </c>
      <c r="K19" s="901" t="s">
        <v>601</v>
      </c>
      <c r="L19" s="859"/>
      <c r="M19" s="883">
        <v>130</v>
      </c>
      <c r="N19" s="903"/>
      <c r="O19" s="903"/>
    </row>
    <row r="20" spans="1:15">
      <c r="A20" s="885" t="s">
        <v>620</v>
      </c>
      <c r="B20" s="886" t="s">
        <v>622</v>
      </c>
      <c r="C20" s="887">
        <v>346</v>
      </c>
      <c r="D20" s="888" t="s">
        <v>601</v>
      </c>
      <c r="E20" s="888" t="s">
        <v>601</v>
      </c>
      <c r="F20" s="889">
        <v>323</v>
      </c>
      <c r="G20" s="879">
        <f>M20</f>
        <v>349</v>
      </c>
      <c r="H20" s="890"/>
      <c r="I20" s="879"/>
      <c r="J20" s="891" t="s">
        <v>601</v>
      </c>
      <c r="K20" s="891" t="s">
        <v>601</v>
      </c>
      <c r="L20" s="859"/>
      <c r="M20" s="892">
        <v>349</v>
      </c>
      <c r="N20" s="893"/>
      <c r="O20" s="893"/>
    </row>
    <row r="21" spans="1:15">
      <c r="A21" s="885" t="s">
        <v>623</v>
      </c>
      <c r="B21" s="886" t="s">
        <v>601</v>
      </c>
      <c r="C21" s="887"/>
      <c r="D21" s="888" t="s">
        <v>601</v>
      </c>
      <c r="E21" s="888" t="s">
        <v>601</v>
      </c>
      <c r="F21" s="889"/>
      <c r="G21" s="879">
        <f>M21</f>
        <v>0</v>
      </c>
      <c r="H21" s="890"/>
      <c r="I21" s="879"/>
      <c r="J21" s="891" t="s">
        <v>601</v>
      </c>
      <c r="K21" s="891" t="s">
        <v>601</v>
      </c>
      <c r="L21" s="859"/>
      <c r="M21" s="892"/>
      <c r="N21" s="893"/>
      <c r="O21" s="893"/>
    </row>
    <row r="22" spans="1:15">
      <c r="A22" s="885" t="s">
        <v>625</v>
      </c>
      <c r="B22" s="886" t="s">
        <v>601</v>
      </c>
      <c r="C22" s="887">
        <v>1181</v>
      </c>
      <c r="D22" s="888" t="s">
        <v>601</v>
      </c>
      <c r="E22" s="888" t="s">
        <v>601</v>
      </c>
      <c r="F22" s="889">
        <v>2755</v>
      </c>
      <c r="G22" s="879">
        <f>M22</f>
        <v>2591</v>
      </c>
      <c r="H22" s="890"/>
      <c r="I22" s="879"/>
      <c r="J22" s="891" t="s">
        <v>601</v>
      </c>
      <c r="K22" s="891" t="s">
        <v>601</v>
      </c>
      <c r="L22" s="859"/>
      <c r="M22" s="892">
        <v>2591</v>
      </c>
      <c r="N22" s="893"/>
      <c r="O22" s="893"/>
    </row>
    <row r="23" spans="1:15" ht="13.5" thickBot="1">
      <c r="A23" s="914" t="s">
        <v>627</v>
      </c>
      <c r="B23" s="895" t="s">
        <v>601</v>
      </c>
      <c r="C23" s="915"/>
      <c r="D23" s="897" t="s">
        <v>601</v>
      </c>
      <c r="E23" s="897" t="s">
        <v>601</v>
      </c>
      <c r="F23" s="916"/>
      <c r="G23" s="899">
        <f>M23</f>
        <v>0</v>
      </c>
      <c r="H23" s="900"/>
      <c r="I23" s="899"/>
      <c r="J23" s="917" t="s">
        <v>601</v>
      </c>
      <c r="K23" s="917" t="s">
        <v>601</v>
      </c>
      <c r="L23" s="859"/>
      <c r="M23" s="902"/>
      <c r="N23" s="918"/>
      <c r="O23" s="918"/>
    </row>
    <row r="24" spans="1:15" ht="15">
      <c r="A24" s="919" t="s">
        <v>629</v>
      </c>
      <c r="B24" s="920" t="s">
        <v>601</v>
      </c>
      <c r="C24" s="921">
        <v>7575</v>
      </c>
      <c r="D24" s="922">
        <v>7224</v>
      </c>
      <c r="E24" s="922">
        <v>7224</v>
      </c>
      <c r="F24" s="923">
        <v>2026</v>
      </c>
      <c r="G24" s="913">
        <f t="shared" ref="G24:G36" si="1">M24-F24</f>
        <v>1653</v>
      </c>
      <c r="H24" s="924"/>
      <c r="I24" s="913"/>
      <c r="J24" s="925">
        <f>SUM(F24:I24)</f>
        <v>3679</v>
      </c>
      <c r="K24" s="926">
        <f t="shared" ref="K24:K43" si="2">(J24/E24)*100</f>
        <v>50.92746400885936</v>
      </c>
      <c r="L24" s="859"/>
      <c r="M24" s="927">
        <v>3679</v>
      </c>
      <c r="N24" s="928"/>
      <c r="O24" s="928"/>
    </row>
    <row r="25" spans="1:15" ht="15">
      <c r="A25" s="929" t="s">
        <v>631</v>
      </c>
      <c r="B25" s="930" t="s">
        <v>601</v>
      </c>
      <c r="C25" s="887"/>
      <c r="D25" s="931"/>
      <c r="E25" s="931"/>
      <c r="F25" s="932"/>
      <c r="G25" s="881">
        <f t="shared" si="1"/>
        <v>0</v>
      </c>
      <c r="H25" s="890"/>
      <c r="I25" s="879"/>
      <c r="J25" s="933">
        <v>0</v>
      </c>
      <c r="K25" s="934" t="e">
        <f t="shared" si="2"/>
        <v>#DIV/0!</v>
      </c>
      <c r="L25" s="859"/>
      <c r="M25" s="892"/>
      <c r="N25" s="935"/>
      <c r="O25" s="935"/>
    </row>
    <row r="26" spans="1:15" ht="15.75" thickBot="1">
      <c r="A26" s="862" t="s">
        <v>633</v>
      </c>
      <c r="B26" s="936">
        <v>672</v>
      </c>
      <c r="C26" s="937">
        <v>1800</v>
      </c>
      <c r="D26" s="938">
        <v>1800</v>
      </c>
      <c r="E26" s="938">
        <v>1800</v>
      </c>
      <c r="F26" s="939">
        <v>450</v>
      </c>
      <c r="G26" s="940">
        <f t="shared" si="1"/>
        <v>450</v>
      </c>
      <c r="H26" s="941"/>
      <c r="I26" s="942"/>
      <c r="J26" s="943">
        <f t="shared" ref="J26:J43" si="3">SUM(F26:I26)</f>
        <v>900</v>
      </c>
      <c r="K26" s="944">
        <f t="shared" si="2"/>
        <v>50</v>
      </c>
      <c r="L26" s="859"/>
      <c r="M26" s="945">
        <v>900</v>
      </c>
      <c r="N26" s="946"/>
      <c r="O26" s="946"/>
    </row>
    <row r="27" spans="1:15" ht="15">
      <c r="A27" s="919" t="s">
        <v>634</v>
      </c>
      <c r="B27" s="947">
        <v>501</v>
      </c>
      <c r="C27" s="921">
        <v>607</v>
      </c>
      <c r="D27" s="922">
        <v>278</v>
      </c>
      <c r="E27" s="922">
        <v>278</v>
      </c>
      <c r="F27" s="923">
        <v>89</v>
      </c>
      <c r="G27" s="881">
        <f t="shared" si="1"/>
        <v>65</v>
      </c>
      <c r="H27" s="924"/>
      <c r="I27" s="913"/>
      <c r="J27" s="925">
        <f t="shared" si="3"/>
        <v>154</v>
      </c>
      <c r="K27" s="926">
        <f t="shared" si="2"/>
        <v>55.39568345323741</v>
      </c>
      <c r="L27" s="859"/>
      <c r="M27" s="883">
        <v>154</v>
      </c>
      <c r="N27" s="948"/>
      <c r="O27" s="948"/>
    </row>
    <row r="28" spans="1:15" ht="15">
      <c r="A28" s="929" t="s">
        <v>636</v>
      </c>
      <c r="B28" s="949">
        <v>502</v>
      </c>
      <c r="C28" s="887">
        <v>344</v>
      </c>
      <c r="D28" s="931">
        <v>327</v>
      </c>
      <c r="E28" s="931">
        <v>327</v>
      </c>
      <c r="F28" s="932">
        <v>111</v>
      </c>
      <c r="G28" s="881">
        <f t="shared" si="1"/>
        <v>79</v>
      </c>
      <c r="H28" s="890"/>
      <c r="I28" s="879"/>
      <c r="J28" s="933">
        <f t="shared" si="3"/>
        <v>190</v>
      </c>
      <c r="K28" s="934">
        <f t="shared" si="2"/>
        <v>58.103975535168196</v>
      </c>
      <c r="L28" s="859"/>
      <c r="M28" s="892">
        <v>190</v>
      </c>
      <c r="N28" s="935"/>
      <c r="O28" s="935"/>
    </row>
    <row r="29" spans="1:15" ht="15">
      <c r="A29" s="929" t="s">
        <v>638</v>
      </c>
      <c r="B29" s="949">
        <v>504</v>
      </c>
      <c r="C29" s="887"/>
      <c r="D29" s="931"/>
      <c r="E29" s="931"/>
      <c r="F29" s="932"/>
      <c r="G29" s="881">
        <f t="shared" si="1"/>
        <v>0</v>
      </c>
      <c r="H29" s="890"/>
      <c r="I29" s="879"/>
      <c r="J29" s="933">
        <f t="shared" si="3"/>
        <v>0</v>
      </c>
      <c r="K29" s="934" t="e">
        <f t="shared" si="2"/>
        <v>#DIV/0!</v>
      </c>
      <c r="L29" s="859"/>
      <c r="M29" s="892"/>
      <c r="N29" s="935"/>
      <c r="O29" s="935"/>
    </row>
    <row r="30" spans="1:15" ht="15">
      <c r="A30" s="929" t="s">
        <v>640</v>
      </c>
      <c r="B30" s="949">
        <v>511</v>
      </c>
      <c r="C30" s="887">
        <v>376</v>
      </c>
      <c r="D30" s="931">
        <v>260</v>
      </c>
      <c r="E30" s="931">
        <v>260</v>
      </c>
      <c r="F30" s="932">
        <v>25</v>
      </c>
      <c r="G30" s="881">
        <f t="shared" si="1"/>
        <v>4</v>
      </c>
      <c r="H30" s="890"/>
      <c r="I30" s="879"/>
      <c r="J30" s="933">
        <f t="shared" si="3"/>
        <v>29</v>
      </c>
      <c r="K30" s="934">
        <f t="shared" si="2"/>
        <v>11.153846153846155</v>
      </c>
      <c r="L30" s="859"/>
      <c r="M30" s="892">
        <v>29</v>
      </c>
      <c r="N30" s="935"/>
      <c r="O30" s="935"/>
    </row>
    <row r="31" spans="1:15" ht="15">
      <c r="A31" s="929" t="s">
        <v>642</v>
      </c>
      <c r="B31" s="949">
        <v>518</v>
      </c>
      <c r="C31" s="887">
        <v>646</v>
      </c>
      <c r="D31" s="931">
        <v>634</v>
      </c>
      <c r="E31" s="931">
        <v>634</v>
      </c>
      <c r="F31" s="932">
        <v>104</v>
      </c>
      <c r="G31" s="881">
        <f t="shared" si="1"/>
        <v>187</v>
      </c>
      <c r="H31" s="890"/>
      <c r="I31" s="879"/>
      <c r="J31" s="933">
        <f t="shared" si="3"/>
        <v>291</v>
      </c>
      <c r="K31" s="934">
        <f t="shared" si="2"/>
        <v>45.899053627760253</v>
      </c>
      <c r="L31" s="859"/>
      <c r="M31" s="892">
        <v>291</v>
      </c>
      <c r="N31" s="935"/>
      <c r="O31" s="935"/>
    </row>
    <row r="32" spans="1:15" ht="15">
      <c r="A32" s="929" t="s">
        <v>708</v>
      </c>
      <c r="B32" s="949">
        <v>521</v>
      </c>
      <c r="C32" s="887">
        <v>4293</v>
      </c>
      <c r="D32" s="931">
        <v>4310</v>
      </c>
      <c r="E32" s="931">
        <v>4310</v>
      </c>
      <c r="F32" s="932">
        <v>1089</v>
      </c>
      <c r="G32" s="881">
        <f t="shared" si="1"/>
        <v>732</v>
      </c>
      <c r="H32" s="890"/>
      <c r="I32" s="879"/>
      <c r="J32" s="933">
        <f t="shared" si="3"/>
        <v>1821</v>
      </c>
      <c r="K32" s="934">
        <f t="shared" si="2"/>
        <v>42.250580046403712</v>
      </c>
      <c r="L32" s="859"/>
      <c r="M32" s="892">
        <v>1821</v>
      </c>
      <c r="N32" s="935"/>
      <c r="O32" s="935"/>
    </row>
    <row r="33" spans="1:15" ht="15">
      <c r="A33" s="929" t="s">
        <v>646</v>
      </c>
      <c r="B33" s="949" t="s">
        <v>648</v>
      </c>
      <c r="C33" s="887">
        <v>1614</v>
      </c>
      <c r="D33" s="931">
        <v>1745</v>
      </c>
      <c r="E33" s="931">
        <v>1745</v>
      </c>
      <c r="F33" s="932">
        <v>399</v>
      </c>
      <c r="G33" s="881">
        <f t="shared" si="1"/>
        <v>289</v>
      </c>
      <c r="H33" s="890"/>
      <c r="I33" s="879"/>
      <c r="J33" s="933">
        <f t="shared" si="3"/>
        <v>688</v>
      </c>
      <c r="K33" s="934">
        <f t="shared" si="2"/>
        <v>39.426934097421203</v>
      </c>
      <c r="L33" s="859"/>
      <c r="M33" s="892">
        <v>688</v>
      </c>
      <c r="N33" s="935"/>
      <c r="O33" s="935"/>
    </row>
    <row r="34" spans="1:15" ht="15">
      <c r="A34" s="929" t="s">
        <v>649</v>
      </c>
      <c r="B34" s="949">
        <v>557</v>
      </c>
      <c r="C34" s="887"/>
      <c r="D34" s="931"/>
      <c r="E34" s="931"/>
      <c r="F34" s="932"/>
      <c r="G34" s="881">
        <f t="shared" si="1"/>
        <v>0</v>
      </c>
      <c r="H34" s="890"/>
      <c r="I34" s="879"/>
      <c r="J34" s="933">
        <f t="shared" si="3"/>
        <v>0</v>
      </c>
      <c r="K34" s="934" t="e">
        <f t="shared" si="2"/>
        <v>#DIV/0!</v>
      </c>
      <c r="L34" s="859"/>
      <c r="M34" s="892"/>
      <c r="N34" s="935"/>
      <c r="O34" s="935"/>
    </row>
    <row r="35" spans="1:15" ht="15">
      <c r="A35" s="929" t="s">
        <v>651</v>
      </c>
      <c r="B35" s="949">
        <v>551</v>
      </c>
      <c r="C35" s="887">
        <v>22</v>
      </c>
      <c r="D35" s="931">
        <v>21</v>
      </c>
      <c r="E35" s="931">
        <v>21</v>
      </c>
      <c r="F35" s="932">
        <v>5</v>
      </c>
      <c r="G35" s="881">
        <f t="shared" si="1"/>
        <v>6</v>
      </c>
      <c r="H35" s="890"/>
      <c r="I35" s="879"/>
      <c r="J35" s="933">
        <f t="shared" si="3"/>
        <v>11</v>
      </c>
      <c r="K35" s="934">
        <f t="shared" si="2"/>
        <v>52.380952380952387</v>
      </c>
      <c r="L35" s="859"/>
      <c r="M35" s="892">
        <v>11</v>
      </c>
      <c r="N35" s="935"/>
      <c r="O35" s="935"/>
    </row>
    <row r="36" spans="1:15" ht="15.75" thickBot="1">
      <c r="A36" s="950" t="s">
        <v>653</v>
      </c>
      <c r="B36" s="951" t="s">
        <v>654</v>
      </c>
      <c r="C36" s="952">
        <v>426</v>
      </c>
      <c r="D36" s="938">
        <v>170</v>
      </c>
      <c r="E36" s="938">
        <v>170</v>
      </c>
      <c r="F36" s="939">
        <v>36</v>
      </c>
      <c r="G36" s="881">
        <f t="shared" si="1"/>
        <v>15</v>
      </c>
      <c r="H36" s="941"/>
      <c r="I36" s="942"/>
      <c r="J36" s="943">
        <f t="shared" si="3"/>
        <v>51</v>
      </c>
      <c r="K36" s="944">
        <f t="shared" si="2"/>
        <v>30</v>
      </c>
      <c r="L36" s="859"/>
      <c r="M36" s="902">
        <v>51</v>
      </c>
      <c r="N36" s="953"/>
      <c r="O36" s="953"/>
    </row>
    <row r="37" spans="1:15" ht="15.75" thickBot="1">
      <c r="A37" s="954" t="s">
        <v>709</v>
      </c>
      <c r="B37" s="955"/>
      <c r="C37" s="956">
        <f t="shared" ref="C37:I37" si="4">SUM(C27:C36)</f>
        <v>8328</v>
      </c>
      <c r="D37" s="957">
        <f t="shared" si="4"/>
        <v>7745</v>
      </c>
      <c r="E37" s="957">
        <f t="shared" si="4"/>
        <v>7745</v>
      </c>
      <c r="F37" s="957">
        <f t="shared" si="4"/>
        <v>1858</v>
      </c>
      <c r="G37" s="958">
        <f t="shared" si="4"/>
        <v>1377</v>
      </c>
      <c r="H37" s="956">
        <f t="shared" si="4"/>
        <v>0</v>
      </c>
      <c r="I37" s="958">
        <f t="shared" si="4"/>
        <v>0</v>
      </c>
      <c r="J37" s="956">
        <f t="shared" si="3"/>
        <v>3235</v>
      </c>
      <c r="K37" s="959">
        <f t="shared" si="2"/>
        <v>41.768883150419626</v>
      </c>
      <c r="L37" s="859"/>
      <c r="M37" s="960">
        <f>SUM(M27:M36)</f>
        <v>3235</v>
      </c>
      <c r="N37" s="960">
        <f>SUM(N27:N36)</f>
        <v>0</v>
      </c>
      <c r="O37" s="960">
        <f>SUM(O27:O36)</f>
        <v>0</v>
      </c>
    </row>
    <row r="38" spans="1:15" ht="15">
      <c r="A38" s="919" t="s">
        <v>657</v>
      </c>
      <c r="B38" s="947">
        <v>601</v>
      </c>
      <c r="C38" s="921"/>
      <c r="D38" s="922"/>
      <c r="E38" s="922"/>
      <c r="F38" s="923"/>
      <c r="G38" s="881">
        <f>M38-F38</f>
        <v>0</v>
      </c>
      <c r="H38" s="924"/>
      <c r="I38" s="913"/>
      <c r="J38" s="925">
        <f t="shared" si="3"/>
        <v>0</v>
      </c>
      <c r="K38" s="926" t="e">
        <f t="shared" si="2"/>
        <v>#DIV/0!</v>
      </c>
      <c r="L38" s="859"/>
      <c r="M38" s="883"/>
      <c r="N38" s="948"/>
      <c r="O38" s="948"/>
    </row>
    <row r="39" spans="1:15" ht="15">
      <c r="A39" s="929" t="s">
        <v>659</v>
      </c>
      <c r="B39" s="949">
        <v>602</v>
      </c>
      <c r="C39" s="887">
        <v>412</v>
      </c>
      <c r="D39" s="931">
        <v>462</v>
      </c>
      <c r="E39" s="931">
        <v>411</v>
      </c>
      <c r="F39" s="932">
        <v>120</v>
      </c>
      <c r="G39" s="881">
        <f>M39-F39</f>
        <v>120</v>
      </c>
      <c r="H39" s="890"/>
      <c r="I39" s="879"/>
      <c r="J39" s="933">
        <f t="shared" si="3"/>
        <v>240</v>
      </c>
      <c r="K39" s="934">
        <f t="shared" si="2"/>
        <v>58.394160583941598</v>
      </c>
      <c r="L39" s="859"/>
      <c r="M39" s="892">
        <v>240</v>
      </c>
      <c r="N39" s="935"/>
      <c r="O39" s="935"/>
    </row>
    <row r="40" spans="1:15" ht="15">
      <c r="A40" s="929" t="s">
        <v>661</v>
      </c>
      <c r="B40" s="949">
        <v>604</v>
      </c>
      <c r="C40" s="887"/>
      <c r="D40" s="931"/>
      <c r="E40" s="931"/>
      <c r="F40" s="932"/>
      <c r="G40" s="881">
        <f>M40-F40</f>
        <v>0</v>
      </c>
      <c r="H40" s="890"/>
      <c r="I40" s="879"/>
      <c r="J40" s="933">
        <f t="shared" si="3"/>
        <v>0</v>
      </c>
      <c r="K40" s="934" t="e">
        <f t="shared" si="2"/>
        <v>#DIV/0!</v>
      </c>
      <c r="L40" s="859"/>
      <c r="M40" s="892"/>
      <c r="N40" s="935"/>
      <c r="O40" s="935"/>
    </row>
    <row r="41" spans="1:15" ht="15">
      <c r="A41" s="929" t="s">
        <v>663</v>
      </c>
      <c r="B41" s="949" t="s">
        <v>665</v>
      </c>
      <c r="C41" s="887">
        <v>7575</v>
      </c>
      <c r="D41" s="931">
        <v>7224</v>
      </c>
      <c r="E41" s="931">
        <v>7224</v>
      </c>
      <c r="F41" s="932">
        <v>1772</v>
      </c>
      <c r="G41" s="881">
        <f>M41-F41</f>
        <v>1907</v>
      </c>
      <c r="H41" s="890"/>
      <c r="I41" s="879"/>
      <c r="J41" s="933">
        <f t="shared" si="3"/>
        <v>3679</v>
      </c>
      <c r="K41" s="934">
        <f t="shared" si="2"/>
        <v>50.92746400885936</v>
      </c>
      <c r="L41" s="859"/>
      <c r="M41" s="892">
        <v>3679</v>
      </c>
      <c r="N41" s="935"/>
      <c r="O41" s="935"/>
    </row>
    <row r="42" spans="1:15" ht="15.75" thickBot="1">
      <c r="A42" s="950" t="s">
        <v>666</v>
      </c>
      <c r="B42" s="951" t="s">
        <v>667</v>
      </c>
      <c r="C42" s="937">
        <v>346</v>
      </c>
      <c r="D42" s="938">
        <v>59</v>
      </c>
      <c r="E42" s="938">
        <v>110</v>
      </c>
      <c r="F42" s="939">
        <v>54</v>
      </c>
      <c r="G42" s="940">
        <f>M42-F42</f>
        <v>52</v>
      </c>
      <c r="H42" s="941"/>
      <c r="I42" s="942"/>
      <c r="J42" s="943">
        <f t="shared" si="3"/>
        <v>106</v>
      </c>
      <c r="K42" s="944">
        <f t="shared" si="2"/>
        <v>96.36363636363636</v>
      </c>
      <c r="L42" s="859"/>
      <c r="M42" s="902">
        <v>106</v>
      </c>
      <c r="N42" s="953"/>
      <c r="O42" s="953"/>
    </row>
    <row r="43" spans="1:15" ht="15.75" thickBot="1">
      <c r="A43" s="954" t="s">
        <v>668</v>
      </c>
      <c r="B43" s="955" t="s">
        <v>601</v>
      </c>
      <c r="C43" s="956">
        <f t="shared" ref="C43:I43" si="5">SUM(C38:C42)</f>
        <v>8333</v>
      </c>
      <c r="D43" s="957">
        <f t="shared" si="5"/>
        <v>7745</v>
      </c>
      <c r="E43" s="957">
        <f t="shared" si="5"/>
        <v>7745</v>
      </c>
      <c r="F43" s="957">
        <f t="shared" si="5"/>
        <v>1946</v>
      </c>
      <c r="G43" s="958">
        <f t="shared" si="5"/>
        <v>2079</v>
      </c>
      <c r="H43" s="956">
        <f t="shared" si="5"/>
        <v>0</v>
      </c>
      <c r="I43" s="958">
        <f t="shared" si="5"/>
        <v>0</v>
      </c>
      <c r="J43" s="956">
        <f t="shared" si="3"/>
        <v>4025</v>
      </c>
      <c r="K43" s="959">
        <f t="shared" si="2"/>
        <v>51.969012265978051</v>
      </c>
      <c r="L43" s="859"/>
      <c r="M43" s="961">
        <f>SUM(M38:M42)</f>
        <v>4025</v>
      </c>
      <c r="N43" s="961">
        <f>SUM(N38:N42)</f>
        <v>0</v>
      </c>
      <c r="O43" s="961">
        <f>SUM(O38:O42)</f>
        <v>0</v>
      </c>
    </row>
    <row r="44" spans="1:15" ht="8.25" customHeight="1" thickBot="1">
      <c r="A44" s="894"/>
      <c r="B44" s="962"/>
      <c r="C44" s="963"/>
      <c r="D44" s="964"/>
      <c r="E44" s="964"/>
      <c r="F44" s="965"/>
      <c r="G44" s="966"/>
      <c r="H44" s="967"/>
      <c r="I44" s="966"/>
      <c r="J44" s="968"/>
      <c r="K44" s="969"/>
      <c r="L44" s="859"/>
      <c r="M44" s="970"/>
      <c r="N44" s="935"/>
      <c r="O44" s="935"/>
    </row>
    <row r="45" spans="1:15" ht="15">
      <c r="A45" s="971" t="s">
        <v>670</v>
      </c>
      <c r="B45" s="972" t="s">
        <v>601</v>
      </c>
      <c r="C45" s="973">
        <f t="shared" ref="C45:I45" si="6">C43-C41</f>
        <v>758</v>
      </c>
      <c r="D45" s="974">
        <f t="shared" si="6"/>
        <v>521</v>
      </c>
      <c r="E45" s="974">
        <f t="shared" si="6"/>
        <v>521</v>
      </c>
      <c r="F45" s="974">
        <f t="shared" si="6"/>
        <v>174</v>
      </c>
      <c r="G45" s="975">
        <f t="shared" si="6"/>
        <v>172</v>
      </c>
      <c r="H45" s="925">
        <f t="shared" si="6"/>
        <v>0</v>
      </c>
      <c r="I45" s="975">
        <f t="shared" si="6"/>
        <v>0</v>
      </c>
      <c r="J45" s="925">
        <f>SUM(F45:I45)</f>
        <v>346</v>
      </c>
      <c r="K45" s="926">
        <f>(J45/E45)*100</f>
        <v>66.410748560460647</v>
      </c>
      <c r="L45" s="859"/>
      <c r="M45" s="976">
        <f>M43-M41</f>
        <v>346</v>
      </c>
      <c r="N45" s="976">
        <f>N43-N41</f>
        <v>0</v>
      </c>
      <c r="O45" s="976">
        <f>O43-O41</f>
        <v>0</v>
      </c>
    </row>
    <row r="46" spans="1:15" ht="15">
      <c r="A46" s="977" t="s">
        <v>671</v>
      </c>
      <c r="B46" s="978" t="s">
        <v>601</v>
      </c>
      <c r="C46" s="979">
        <f t="shared" ref="C46:I46" si="7">C43-C37</f>
        <v>5</v>
      </c>
      <c r="D46" s="980">
        <f t="shared" si="7"/>
        <v>0</v>
      </c>
      <c r="E46" s="980">
        <f t="shared" si="7"/>
        <v>0</v>
      </c>
      <c r="F46" s="980">
        <f t="shared" si="7"/>
        <v>88</v>
      </c>
      <c r="G46" s="981">
        <f t="shared" si="7"/>
        <v>702</v>
      </c>
      <c r="H46" s="933">
        <f t="shared" si="7"/>
        <v>0</v>
      </c>
      <c r="I46" s="981">
        <f t="shared" si="7"/>
        <v>0</v>
      </c>
      <c r="J46" s="933">
        <f>SUM(F46:I46)</f>
        <v>790</v>
      </c>
      <c r="K46" s="934" t="e">
        <f>(J46/E46)*100</f>
        <v>#DIV/0!</v>
      </c>
      <c r="L46" s="859"/>
      <c r="M46" s="976">
        <f>M43-M37</f>
        <v>790</v>
      </c>
      <c r="N46" s="976">
        <f>N43-N37</f>
        <v>0</v>
      </c>
      <c r="O46" s="976">
        <f>O43-O37</f>
        <v>0</v>
      </c>
    </row>
    <row r="47" spans="1:15" ht="15.75" thickBot="1">
      <c r="A47" s="982" t="s">
        <v>673</v>
      </c>
      <c r="B47" s="983" t="s">
        <v>601</v>
      </c>
      <c r="C47" s="984">
        <f t="shared" ref="C47:I47" si="8">C46-C41</f>
        <v>-7570</v>
      </c>
      <c r="D47" s="985">
        <f t="shared" si="8"/>
        <v>-7224</v>
      </c>
      <c r="E47" s="985">
        <f t="shared" si="8"/>
        <v>-7224</v>
      </c>
      <c r="F47" s="985">
        <f t="shared" si="8"/>
        <v>-1684</v>
      </c>
      <c r="G47" s="986">
        <f t="shared" si="8"/>
        <v>-1205</v>
      </c>
      <c r="H47" s="943">
        <f t="shared" si="8"/>
        <v>0</v>
      </c>
      <c r="I47" s="986">
        <f t="shared" si="8"/>
        <v>0</v>
      </c>
      <c r="J47" s="943">
        <f>SUM(F47:I47)</f>
        <v>-2889</v>
      </c>
      <c r="K47" s="944">
        <f>(J47/E47)*100</f>
        <v>39.99169435215947</v>
      </c>
      <c r="L47" s="859"/>
      <c r="M47" s="987">
        <f>M46-M41</f>
        <v>-2889</v>
      </c>
      <c r="N47" s="987">
        <f>N46-N41</f>
        <v>0</v>
      </c>
      <c r="O47" s="987">
        <f>O46-O41</f>
        <v>0</v>
      </c>
    </row>
    <row r="50" spans="1:10" ht="14.25">
      <c r="A50" s="988" t="s">
        <v>674</v>
      </c>
    </row>
    <row r="51" spans="1:10" ht="14.25">
      <c r="A51" s="989" t="s">
        <v>675</v>
      </c>
    </row>
    <row r="52" spans="1:10" ht="14.25">
      <c r="A52" s="990" t="s">
        <v>710</v>
      </c>
    </row>
    <row r="53" spans="1:10" s="992" customFormat="1" ht="14.25">
      <c r="A53" s="990" t="s">
        <v>677</v>
      </c>
      <c r="B53" s="991"/>
      <c r="E53" s="993"/>
      <c r="F53" s="993"/>
      <c r="G53" s="993"/>
      <c r="H53" s="993"/>
      <c r="I53" s="993"/>
      <c r="J53" s="993"/>
    </row>
    <row r="56" spans="1:10">
      <c r="A56" s="822" t="s">
        <v>711</v>
      </c>
    </row>
    <row r="58" spans="1:10">
      <c r="A58" s="822" t="s">
        <v>712</v>
      </c>
    </row>
  </sheetData>
  <sheetProtection selectLockedCells="1" selectUnlockedCells="1"/>
  <mergeCells count="3">
    <mergeCell ref="A1:O1"/>
    <mergeCell ref="C7:O7"/>
    <mergeCell ref="F9:I9"/>
  </mergeCells>
  <pageMargins left="1.0631944444444446" right="0.31527777777777777" top="0.90555555555555556" bottom="0.98402777777777772" header="0.51180555555555551" footer="0.51180555555555551"/>
  <pageSetup paperSize="9" scale="60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A10" zoomScale="80" zoomScaleNormal="80" workbookViewId="0">
      <selection activeCell="B38" sqref="B38"/>
    </sheetView>
  </sheetViews>
  <sheetFormatPr defaultRowHeight="15"/>
  <cols>
    <col min="1" max="1" width="34.140625" style="994" customWidth="1"/>
    <col min="2" max="2" width="9.140625" style="994"/>
    <col min="3" max="3" width="10.42578125" style="994" customWidth="1"/>
    <col min="4" max="4" width="10.85546875" style="994" customWidth="1"/>
    <col min="5" max="5" width="9.85546875" style="994" customWidth="1"/>
    <col min="6" max="16384" width="9.140625" style="994"/>
  </cols>
  <sheetData>
    <row r="1" spans="1:16" ht="23.25">
      <c r="A1" s="1401"/>
      <c r="B1" s="1402"/>
      <c r="C1" s="1402"/>
      <c r="D1" s="1402"/>
      <c r="E1" s="1402"/>
      <c r="F1" s="1402"/>
      <c r="G1" s="1402"/>
      <c r="H1" s="1402"/>
      <c r="I1" s="1402"/>
      <c r="J1" s="1402"/>
      <c r="K1" s="1402"/>
      <c r="L1" s="1402"/>
      <c r="M1" s="1402"/>
      <c r="N1" s="1402"/>
      <c r="O1" s="1402"/>
      <c r="P1" s="487" t="s">
        <v>680</v>
      </c>
    </row>
    <row r="2" spans="1:16">
      <c r="A2" s="497"/>
      <c r="B2" s="496"/>
      <c r="C2" s="497"/>
      <c r="D2" s="497"/>
      <c r="E2" s="995"/>
      <c r="F2" s="995"/>
      <c r="G2" s="995"/>
      <c r="H2" s="995"/>
      <c r="I2" s="995"/>
      <c r="J2" s="995"/>
      <c r="K2" s="497"/>
      <c r="L2" s="497"/>
      <c r="M2" s="497"/>
      <c r="N2" s="497"/>
      <c r="O2" s="996"/>
      <c r="P2" s="488"/>
    </row>
    <row r="3" spans="1:16" ht="18.75">
      <c r="A3" s="997" t="s">
        <v>577</v>
      </c>
      <c r="B3" s="496"/>
      <c r="C3" s="497"/>
      <c r="D3" s="497"/>
      <c r="E3" s="995"/>
      <c r="F3" s="998"/>
      <c r="G3" s="998"/>
      <c r="H3" s="995"/>
      <c r="I3" s="995"/>
      <c r="J3" s="995"/>
      <c r="K3" s="497"/>
      <c r="L3" s="497"/>
      <c r="M3" s="497"/>
      <c r="N3" s="497"/>
      <c r="O3" s="497"/>
      <c r="P3" s="488"/>
    </row>
    <row r="4" spans="1:16" ht="18">
      <c r="A4" s="999"/>
      <c r="B4" s="496"/>
      <c r="C4" s="497"/>
      <c r="D4" s="497"/>
      <c r="E4" s="995"/>
      <c r="F4" s="998"/>
      <c r="G4" s="998"/>
      <c r="H4" s="995"/>
      <c r="I4" s="995"/>
      <c r="J4" s="995"/>
      <c r="K4" s="497"/>
      <c r="L4" s="497"/>
      <c r="M4" s="497"/>
      <c r="N4" s="497"/>
      <c r="O4" s="497"/>
      <c r="P4" s="488"/>
    </row>
    <row r="5" spans="1:16">
      <c r="A5" s="1000"/>
      <c r="B5" s="496"/>
      <c r="C5" s="497"/>
      <c r="D5" s="497"/>
      <c r="E5" s="995"/>
      <c r="F5" s="998"/>
      <c r="G5" s="998"/>
      <c r="H5" s="995"/>
      <c r="I5" s="995"/>
      <c r="J5" s="995"/>
      <c r="K5" s="497"/>
      <c r="L5" s="497"/>
      <c r="M5" s="497"/>
      <c r="N5" s="497"/>
      <c r="O5" s="497"/>
      <c r="P5" s="488"/>
    </row>
    <row r="6" spans="1:16">
      <c r="A6" s="497"/>
      <c r="B6" s="496"/>
      <c r="C6" s="497"/>
      <c r="D6" s="497"/>
      <c r="E6" s="995"/>
      <c r="F6" s="998"/>
      <c r="G6" s="998"/>
      <c r="H6" s="995"/>
      <c r="I6" s="995"/>
      <c r="J6" s="995"/>
      <c r="K6" s="497"/>
      <c r="L6" s="497"/>
      <c r="M6" s="497"/>
      <c r="N6" s="497"/>
      <c r="O6" s="497"/>
      <c r="P6" s="488"/>
    </row>
    <row r="7" spans="1:16" ht="18">
      <c r="A7" s="675" t="s">
        <v>578</v>
      </c>
      <c r="B7" s="499"/>
      <c r="C7" s="1403" t="s">
        <v>713</v>
      </c>
      <c r="D7" s="1403"/>
      <c r="E7" s="1403"/>
      <c r="F7" s="1403"/>
      <c r="G7" s="1404"/>
      <c r="H7" s="1404"/>
      <c r="I7" s="1404"/>
      <c r="J7" s="1404"/>
      <c r="K7" s="1404"/>
      <c r="L7" s="1404"/>
      <c r="M7" s="1404"/>
      <c r="N7" s="1404"/>
      <c r="O7" s="1404"/>
      <c r="P7" s="488"/>
    </row>
    <row r="8" spans="1:16" ht="15.75" thickBot="1">
      <c r="A8" s="495" t="s">
        <v>580</v>
      </c>
      <c r="B8" s="489"/>
      <c r="C8" s="488"/>
      <c r="D8" s="488"/>
      <c r="E8" s="490"/>
      <c r="F8" s="493"/>
      <c r="G8" s="493"/>
      <c r="H8" s="490"/>
      <c r="I8" s="490"/>
      <c r="J8" s="490"/>
      <c r="K8" s="488"/>
      <c r="L8" s="488"/>
      <c r="M8" s="488"/>
      <c r="N8" s="488"/>
      <c r="O8" s="488"/>
      <c r="P8" s="488"/>
    </row>
    <row r="9" spans="1:16" ht="15.7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682</v>
      </c>
      <c r="K9" s="507" t="s">
        <v>586</v>
      </c>
      <c r="L9" s="488"/>
      <c r="M9" s="502" t="s">
        <v>587</v>
      </c>
      <c r="N9" s="502" t="s">
        <v>588</v>
      </c>
      <c r="O9" s="502" t="s">
        <v>587</v>
      </c>
      <c r="P9" s="488"/>
    </row>
    <row r="10" spans="1:16" ht="15.7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743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L10" s="488"/>
      <c r="M10" s="519" t="s">
        <v>685</v>
      </c>
      <c r="N10" s="509" t="s">
        <v>686</v>
      </c>
      <c r="O10" s="509" t="s">
        <v>687</v>
      </c>
      <c r="P10" s="488"/>
    </row>
    <row r="11" spans="1:16">
      <c r="A11" s="520" t="s">
        <v>688</v>
      </c>
      <c r="B11" s="521"/>
      <c r="C11" s="522">
        <v>7</v>
      </c>
      <c r="D11" s="523">
        <v>7</v>
      </c>
      <c r="E11" s="523">
        <v>8</v>
      </c>
      <c r="F11" s="524">
        <v>8</v>
      </c>
      <c r="G11" s="1001">
        <f>M11</f>
        <v>7</v>
      </c>
      <c r="H11" s="526"/>
      <c r="I11" s="527"/>
      <c r="J11" s="528" t="s">
        <v>601</v>
      </c>
      <c r="K11" s="529" t="s">
        <v>601</v>
      </c>
      <c r="L11" s="530"/>
      <c r="M11" s="1002">
        <v>7</v>
      </c>
      <c r="N11" s="686"/>
      <c r="O11" s="686"/>
      <c r="P11" s="488"/>
    </row>
    <row r="12" spans="1:16" ht="15.75" thickBot="1">
      <c r="A12" s="534" t="s">
        <v>689</v>
      </c>
      <c r="B12" s="535"/>
      <c r="C12" s="536">
        <v>6</v>
      </c>
      <c r="D12" s="537">
        <v>6</v>
      </c>
      <c r="E12" s="537">
        <v>7</v>
      </c>
      <c r="F12" s="538">
        <v>7</v>
      </c>
      <c r="G12" s="1003">
        <f t="shared" ref="G12:G23" si="0">M12</f>
        <v>6</v>
      </c>
      <c r="H12" s="540"/>
      <c r="I12" s="541"/>
      <c r="J12" s="542"/>
      <c r="K12" s="543" t="s">
        <v>601</v>
      </c>
      <c r="L12" s="530"/>
      <c r="M12" s="1004">
        <v>6</v>
      </c>
      <c r="N12" s="689"/>
      <c r="O12" s="689"/>
      <c r="P12" s="488"/>
    </row>
    <row r="13" spans="1:16">
      <c r="A13" s="547" t="s">
        <v>690</v>
      </c>
      <c r="B13" s="548" t="s">
        <v>691</v>
      </c>
      <c r="C13" s="549">
        <v>2125</v>
      </c>
      <c r="D13" s="691" t="s">
        <v>601</v>
      </c>
      <c r="E13" s="691" t="s">
        <v>601</v>
      </c>
      <c r="F13" s="1005">
        <v>2107</v>
      </c>
      <c r="G13" s="533">
        <f t="shared" si="0"/>
        <v>2164</v>
      </c>
      <c r="H13" s="562"/>
      <c r="I13" s="554"/>
      <c r="J13" s="555" t="s">
        <v>601</v>
      </c>
      <c r="K13" s="556" t="s">
        <v>601</v>
      </c>
      <c r="L13" s="530"/>
      <c r="M13" s="557">
        <v>2164</v>
      </c>
      <c r="N13" s="692"/>
      <c r="O13" s="692"/>
      <c r="P13" s="488"/>
    </row>
    <row r="14" spans="1:16">
      <c r="A14" s="559" t="s">
        <v>692</v>
      </c>
      <c r="B14" s="548" t="s">
        <v>693</v>
      </c>
      <c r="C14" s="549">
        <v>1859</v>
      </c>
      <c r="D14" s="693" t="s">
        <v>601</v>
      </c>
      <c r="E14" s="693" t="s">
        <v>601</v>
      </c>
      <c r="F14" s="1006">
        <v>1844</v>
      </c>
      <c r="G14" s="1007">
        <f t="shared" si="0"/>
        <v>1906</v>
      </c>
      <c r="H14" s="562"/>
      <c r="I14" s="554"/>
      <c r="J14" s="555" t="s">
        <v>601</v>
      </c>
      <c r="K14" s="556" t="s">
        <v>601</v>
      </c>
      <c r="L14" s="530"/>
      <c r="M14" s="563">
        <v>1906</v>
      </c>
      <c r="N14" s="692"/>
      <c r="O14" s="692"/>
      <c r="P14" s="488"/>
    </row>
    <row r="15" spans="1:16">
      <c r="A15" s="559" t="s">
        <v>609</v>
      </c>
      <c r="B15" s="548" t="s">
        <v>611</v>
      </c>
      <c r="C15" s="549"/>
      <c r="D15" s="693" t="s">
        <v>601</v>
      </c>
      <c r="E15" s="693" t="s">
        <v>601</v>
      </c>
      <c r="F15" s="1006"/>
      <c r="G15" s="1007">
        <f t="shared" si="0"/>
        <v>0</v>
      </c>
      <c r="H15" s="562"/>
      <c r="I15" s="554"/>
      <c r="J15" s="555" t="s">
        <v>601</v>
      </c>
      <c r="K15" s="556" t="s">
        <v>601</v>
      </c>
      <c r="L15" s="530"/>
      <c r="M15" s="563"/>
      <c r="N15" s="692"/>
      <c r="O15" s="692"/>
      <c r="P15" s="488"/>
    </row>
    <row r="16" spans="1:16">
      <c r="A16" s="559" t="s">
        <v>612</v>
      </c>
      <c r="B16" s="548" t="s">
        <v>601</v>
      </c>
      <c r="C16" s="549">
        <v>81</v>
      </c>
      <c r="D16" s="693" t="s">
        <v>601</v>
      </c>
      <c r="E16" s="693" t="s">
        <v>601</v>
      </c>
      <c r="F16" s="1006">
        <v>665</v>
      </c>
      <c r="G16" s="1007">
        <f t="shared" si="0"/>
        <v>522</v>
      </c>
      <c r="H16" s="562"/>
      <c r="I16" s="554"/>
      <c r="J16" s="555" t="s">
        <v>601</v>
      </c>
      <c r="K16" s="556" t="s">
        <v>601</v>
      </c>
      <c r="L16" s="530"/>
      <c r="M16" s="563">
        <v>522</v>
      </c>
      <c r="N16" s="692"/>
      <c r="O16" s="692"/>
      <c r="P16" s="488"/>
    </row>
    <row r="17" spans="1:16" ht="15.75" thickBot="1">
      <c r="A17" s="520" t="s">
        <v>614</v>
      </c>
      <c r="B17" s="564" t="s">
        <v>616</v>
      </c>
      <c r="C17" s="565">
        <v>591</v>
      </c>
      <c r="D17" s="695" t="s">
        <v>601</v>
      </c>
      <c r="E17" s="695" t="s">
        <v>601</v>
      </c>
      <c r="F17" s="1008">
        <v>899</v>
      </c>
      <c r="G17" s="1007">
        <f t="shared" si="0"/>
        <v>961</v>
      </c>
      <c r="H17" s="568"/>
      <c r="I17" s="570"/>
      <c r="J17" s="571" t="s">
        <v>601</v>
      </c>
      <c r="K17" s="529" t="s">
        <v>601</v>
      </c>
      <c r="L17" s="530"/>
      <c r="M17" s="572">
        <v>961</v>
      </c>
      <c r="N17" s="697"/>
      <c r="O17" s="697"/>
      <c r="P17" s="488"/>
    </row>
    <row r="18" spans="1:16" ht="15.75" thickBot="1">
      <c r="A18" s="574" t="s">
        <v>617</v>
      </c>
      <c r="B18" s="575"/>
      <c r="C18" s="698">
        <f>C13-C14+C15+C16+C17</f>
        <v>938</v>
      </c>
      <c r="D18" s="577" t="s">
        <v>601</v>
      </c>
      <c r="E18" s="577" t="s">
        <v>601</v>
      </c>
      <c r="F18" s="577">
        <f>F13-F14+F15+F16+F17</f>
        <v>1827</v>
      </c>
      <c r="G18" s="577">
        <f t="shared" ref="G18:I18" si="1">G13-G14+G15+G16+G17</f>
        <v>1741</v>
      </c>
      <c r="H18" s="577">
        <f t="shared" si="1"/>
        <v>0</v>
      </c>
      <c r="I18" s="577">
        <f t="shared" si="1"/>
        <v>0</v>
      </c>
      <c r="J18" s="578" t="s">
        <v>601</v>
      </c>
      <c r="K18" s="579" t="s">
        <v>601</v>
      </c>
      <c r="L18" s="530"/>
      <c r="M18" s="1009">
        <f>M13-M14+M15+M16+M17</f>
        <v>1741</v>
      </c>
      <c r="N18" s="1009">
        <f t="shared" ref="N18:O18" si="2">N13-N14+N15+N16+N17</f>
        <v>0</v>
      </c>
      <c r="O18" s="1009">
        <f t="shared" si="2"/>
        <v>0</v>
      </c>
      <c r="P18" s="488"/>
    </row>
    <row r="19" spans="1:16">
      <c r="A19" s="520" t="s">
        <v>618</v>
      </c>
      <c r="B19" s="564">
        <v>401</v>
      </c>
      <c r="C19" s="565">
        <v>266</v>
      </c>
      <c r="D19" s="691" t="s">
        <v>601</v>
      </c>
      <c r="E19" s="691" t="s">
        <v>601</v>
      </c>
      <c r="F19" s="1008">
        <v>262</v>
      </c>
      <c r="G19" s="1007">
        <f t="shared" si="0"/>
        <v>258</v>
      </c>
      <c r="H19" s="582"/>
      <c r="I19" s="627"/>
      <c r="J19" s="571" t="s">
        <v>601</v>
      </c>
      <c r="K19" s="529" t="s">
        <v>601</v>
      </c>
      <c r="L19" s="530"/>
      <c r="M19" s="585">
        <v>258</v>
      </c>
      <c r="N19" s="697"/>
      <c r="O19" s="697"/>
      <c r="P19" s="488"/>
    </row>
    <row r="20" spans="1:16">
      <c r="A20" s="559" t="s">
        <v>620</v>
      </c>
      <c r="B20" s="548" t="s">
        <v>622</v>
      </c>
      <c r="C20" s="549">
        <v>351</v>
      </c>
      <c r="D20" s="693" t="s">
        <v>601</v>
      </c>
      <c r="E20" s="693" t="s">
        <v>601</v>
      </c>
      <c r="F20" s="1006">
        <v>362</v>
      </c>
      <c r="G20" s="1007">
        <f t="shared" si="0"/>
        <v>301</v>
      </c>
      <c r="H20" s="562"/>
      <c r="I20" s="554"/>
      <c r="J20" s="555" t="s">
        <v>601</v>
      </c>
      <c r="K20" s="556" t="s">
        <v>601</v>
      </c>
      <c r="L20" s="530"/>
      <c r="M20" s="563">
        <v>301</v>
      </c>
      <c r="N20" s="692"/>
      <c r="O20" s="692"/>
      <c r="P20" s="488"/>
    </row>
    <row r="21" spans="1:16">
      <c r="A21" s="559" t="s">
        <v>623</v>
      </c>
      <c r="B21" s="548" t="s">
        <v>601</v>
      </c>
      <c r="C21" s="549"/>
      <c r="D21" s="693" t="s">
        <v>601</v>
      </c>
      <c r="E21" s="693" t="s">
        <v>601</v>
      </c>
      <c r="F21" s="1006"/>
      <c r="G21" s="1007">
        <f t="shared" si="0"/>
        <v>0</v>
      </c>
      <c r="H21" s="562"/>
      <c r="I21" s="554"/>
      <c r="J21" s="555" t="s">
        <v>601</v>
      </c>
      <c r="K21" s="556" t="s">
        <v>601</v>
      </c>
      <c r="L21" s="530"/>
      <c r="M21" s="563"/>
      <c r="N21" s="692"/>
      <c r="O21" s="692"/>
      <c r="P21" s="488"/>
    </row>
    <row r="22" spans="1:16">
      <c r="A22" s="559" t="s">
        <v>625</v>
      </c>
      <c r="B22" s="548" t="s">
        <v>601</v>
      </c>
      <c r="C22" s="549">
        <v>297</v>
      </c>
      <c r="D22" s="693" t="s">
        <v>601</v>
      </c>
      <c r="E22" s="693" t="s">
        <v>601</v>
      </c>
      <c r="F22" s="1006">
        <v>1075</v>
      </c>
      <c r="G22" s="1007">
        <f t="shared" si="0"/>
        <v>1161</v>
      </c>
      <c r="H22" s="562"/>
      <c r="I22" s="554"/>
      <c r="J22" s="555" t="s">
        <v>601</v>
      </c>
      <c r="K22" s="556" t="s">
        <v>601</v>
      </c>
      <c r="L22" s="530"/>
      <c r="M22" s="563">
        <v>1161</v>
      </c>
      <c r="N22" s="692"/>
      <c r="O22" s="692"/>
      <c r="P22" s="488"/>
    </row>
    <row r="23" spans="1:16" ht="15.75" thickBot="1">
      <c r="A23" s="534" t="s">
        <v>627</v>
      </c>
      <c r="B23" s="590" t="s">
        <v>601</v>
      </c>
      <c r="C23" s="549"/>
      <c r="D23" s="695" t="s">
        <v>601</v>
      </c>
      <c r="E23" s="695" t="s">
        <v>601</v>
      </c>
      <c r="F23" s="1010"/>
      <c r="G23" s="1007">
        <f t="shared" si="0"/>
        <v>0</v>
      </c>
      <c r="H23" s="568"/>
      <c r="I23" s="570"/>
      <c r="J23" s="595" t="s">
        <v>601</v>
      </c>
      <c r="K23" s="596" t="s">
        <v>601</v>
      </c>
      <c r="L23" s="530"/>
      <c r="M23" s="597"/>
      <c r="N23" s="703"/>
      <c r="O23" s="703"/>
      <c r="P23" s="488"/>
    </row>
    <row r="24" spans="1:16" ht="15.75" thickBot="1">
      <c r="A24" s="547" t="s">
        <v>629</v>
      </c>
      <c r="B24" s="599" t="s">
        <v>601</v>
      </c>
      <c r="C24" s="600">
        <v>3177</v>
      </c>
      <c r="D24" s="704">
        <v>3280</v>
      </c>
      <c r="E24" s="704">
        <v>3224</v>
      </c>
      <c r="F24" s="1011">
        <v>806</v>
      </c>
      <c r="G24" s="552">
        <f>M24-F24</f>
        <v>836</v>
      </c>
      <c r="H24" s="603"/>
      <c r="I24" s="603"/>
      <c r="J24" s="706">
        <f t="shared" ref="J24:J47" si="3">SUM(F24:I24)</f>
        <v>1642</v>
      </c>
      <c r="K24" s="605">
        <f t="shared" ref="K24:K47" si="4">(J24/E24)*100</f>
        <v>50.930521091811407</v>
      </c>
      <c r="L24" s="530"/>
      <c r="M24" s="557">
        <v>1642</v>
      </c>
      <c r="N24" s="779"/>
      <c r="O24" s="780"/>
      <c r="P24" s="488"/>
    </row>
    <row r="25" spans="1:16" ht="15.75" thickBot="1">
      <c r="A25" s="559" t="s">
        <v>631</v>
      </c>
      <c r="B25" s="609" t="s">
        <v>601</v>
      </c>
      <c r="C25" s="549"/>
      <c r="D25" s="709"/>
      <c r="E25" s="709"/>
      <c r="F25" s="1012"/>
      <c r="G25" s="562">
        <f t="shared" ref="G25:G42" si="5">M25-F25</f>
        <v>0</v>
      </c>
      <c r="H25" s="553"/>
      <c r="I25" s="553"/>
      <c r="J25" s="706">
        <f t="shared" si="3"/>
        <v>0</v>
      </c>
      <c r="K25" s="605" t="e">
        <f t="shared" si="4"/>
        <v>#DIV/0!</v>
      </c>
      <c r="L25" s="530"/>
      <c r="M25" s="563"/>
      <c r="N25" s="787"/>
      <c r="O25" s="788"/>
      <c r="P25" s="488"/>
    </row>
    <row r="26" spans="1:16" ht="15.75" thickBot="1">
      <c r="A26" s="534" t="s">
        <v>633</v>
      </c>
      <c r="B26" s="615">
        <v>672</v>
      </c>
      <c r="C26" s="616">
        <v>750</v>
      </c>
      <c r="D26" s="713">
        <v>750</v>
      </c>
      <c r="E26" s="713">
        <v>750</v>
      </c>
      <c r="F26" s="1013">
        <v>180</v>
      </c>
      <c r="G26" s="568">
        <f t="shared" si="5"/>
        <v>80</v>
      </c>
      <c r="H26" s="619"/>
      <c r="I26" s="619"/>
      <c r="J26" s="706">
        <f t="shared" si="3"/>
        <v>260</v>
      </c>
      <c r="K26" s="605">
        <f t="shared" si="4"/>
        <v>34.666666666666671</v>
      </c>
      <c r="L26" s="530"/>
      <c r="M26" s="572">
        <v>260</v>
      </c>
      <c r="N26" s="796"/>
      <c r="O26" s="797"/>
      <c r="P26" s="488"/>
    </row>
    <row r="27" spans="1:16" ht="15.75" thickBot="1">
      <c r="A27" s="547" t="s">
        <v>634</v>
      </c>
      <c r="B27" s="623">
        <v>501</v>
      </c>
      <c r="C27" s="549">
        <v>184</v>
      </c>
      <c r="D27" s="718">
        <v>257</v>
      </c>
      <c r="E27" s="718">
        <v>257</v>
      </c>
      <c r="F27" s="1014">
        <v>37</v>
      </c>
      <c r="G27" s="552">
        <f t="shared" si="5"/>
        <v>130</v>
      </c>
      <c r="H27" s="626"/>
      <c r="I27" s="627"/>
      <c r="J27" s="706">
        <f t="shared" si="3"/>
        <v>167</v>
      </c>
      <c r="K27" s="605">
        <f t="shared" si="4"/>
        <v>64.980544747081709</v>
      </c>
      <c r="L27" s="530"/>
      <c r="M27" s="585">
        <v>167</v>
      </c>
      <c r="N27" s="802"/>
      <c r="O27" s="803"/>
      <c r="P27" s="488"/>
    </row>
    <row r="28" spans="1:16" ht="15.75" thickBot="1">
      <c r="A28" s="559" t="s">
        <v>636</v>
      </c>
      <c r="B28" s="631">
        <v>502</v>
      </c>
      <c r="C28" s="549">
        <v>72</v>
      </c>
      <c r="D28" s="709">
        <v>76</v>
      </c>
      <c r="E28" s="709">
        <v>76</v>
      </c>
      <c r="F28" s="1012">
        <v>21</v>
      </c>
      <c r="G28" s="562">
        <f t="shared" si="5"/>
        <v>20</v>
      </c>
      <c r="H28" s="553"/>
      <c r="I28" s="554"/>
      <c r="J28" s="706">
        <f t="shared" si="3"/>
        <v>41</v>
      </c>
      <c r="K28" s="605">
        <f t="shared" si="4"/>
        <v>53.94736842105263</v>
      </c>
      <c r="L28" s="530"/>
      <c r="M28" s="563">
        <v>41</v>
      </c>
      <c r="N28" s="787"/>
      <c r="O28" s="788"/>
      <c r="P28" s="488"/>
    </row>
    <row r="29" spans="1:16" ht="15.75" thickBot="1">
      <c r="A29" s="559" t="s">
        <v>638</v>
      </c>
      <c r="B29" s="631">
        <v>504</v>
      </c>
      <c r="C29" s="549"/>
      <c r="D29" s="709"/>
      <c r="E29" s="709"/>
      <c r="F29" s="1012"/>
      <c r="G29" s="562">
        <f t="shared" si="5"/>
        <v>0</v>
      </c>
      <c r="H29" s="553"/>
      <c r="I29" s="554"/>
      <c r="J29" s="706">
        <f t="shared" si="3"/>
        <v>0</v>
      </c>
      <c r="K29" s="605" t="e">
        <f t="shared" si="4"/>
        <v>#DIV/0!</v>
      </c>
      <c r="L29" s="530"/>
      <c r="M29" s="563"/>
      <c r="N29" s="787"/>
      <c r="O29" s="788"/>
      <c r="P29" s="488"/>
    </row>
    <row r="30" spans="1:16" ht="15.75" thickBot="1">
      <c r="A30" s="559" t="s">
        <v>640</v>
      </c>
      <c r="B30" s="631">
        <v>511</v>
      </c>
      <c r="C30" s="549">
        <v>125</v>
      </c>
      <c r="D30" s="709">
        <v>80</v>
      </c>
      <c r="E30" s="709">
        <v>80</v>
      </c>
      <c r="F30" s="1012">
        <v>3</v>
      </c>
      <c r="G30" s="562">
        <f t="shared" si="5"/>
        <v>0</v>
      </c>
      <c r="H30" s="553"/>
      <c r="I30" s="554"/>
      <c r="J30" s="706">
        <f t="shared" si="3"/>
        <v>3</v>
      </c>
      <c r="K30" s="605">
        <f t="shared" si="4"/>
        <v>3.75</v>
      </c>
      <c r="L30" s="530"/>
      <c r="M30" s="563">
        <v>3</v>
      </c>
      <c r="N30" s="787"/>
      <c r="O30" s="788"/>
      <c r="P30" s="488"/>
    </row>
    <row r="31" spans="1:16" ht="15.75" thickBot="1">
      <c r="A31" s="559" t="s">
        <v>642</v>
      </c>
      <c r="B31" s="631">
        <v>518</v>
      </c>
      <c r="C31" s="549">
        <v>258</v>
      </c>
      <c r="D31" s="709">
        <v>250</v>
      </c>
      <c r="E31" s="709">
        <v>250</v>
      </c>
      <c r="F31" s="1012">
        <v>49</v>
      </c>
      <c r="G31" s="562">
        <f t="shared" si="5"/>
        <v>74</v>
      </c>
      <c r="H31" s="553"/>
      <c r="I31" s="554"/>
      <c r="J31" s="706">
        <f t="shared" si="3"/>
        <v>123</v>
      </c>
      <c r="K31" s="605">
        <f t="shared" si="4"/>
        <v>49.2</v>
      </c>
      <c r="L31" s="530"/>
      <c r="M31" s="563">
        <v>123</v>
      </c>
      <c r="N31" s="787"/>
      <c r="O31" s="788"/>
      <c r="P31" s="488"/>
    </row>
    <row r="32" spans="1:16" ht="15.75" thickBot="1">
      <c r="A32" s="559" t="s">
        <v>644</v>
      </c>
      <c r="B32" s="631">
        <v>521</v>
      </c>
      <c r="C32" s="549">
        <v>1890</v>
      </c>
      <c r="D32" s="709">
        <v>1894</v>
      </c>
      <c r="E32" s="709">
        <v>1859</v>
      </c>
      <c r="F32" s="1012">
        <v>463</v>
      </c>
      <c r="G32" s="562">
        <f t="shared" si="5"/>
        <v>523</v>
      </c>
      <c r="H32" s="553"/>
      <c r="I32" s="554"/>
      <c r="J32" s="706">
        <f t="shared" si="3"/>
        <v>986</v>
      </c>
      <c r="K32" s="605">
        <f t="shared" si="4"/>
        <v>53.039268423883811</v>
      </c>
      <c r="L32" s="530"/>
      <c r="M32" s="563">
        <v>986</v>
      </c>
      <c r="N32" s="787"/>
      <c r="O32" s="788"/>
      <c r="P32" s="488"/>
    </row>
    <row r="33" spans="1:16" ht="15.75" thickBot="1">
      <c r="A33" s="559" t="s">
        <v>646</v>
      </c>
      <c r="B33" s="631" t="s">
        <v>648</v>
      </c>
      <c r="C33" s="549">
        <v>715</v>
      </c>
      <c r="D33" s="709">
        <v>737</v>
      </c>
      <c r="E33" s="709">
        <v>716</v>
      </c>
      <c r="F33" s="1012">
        <v>187</v>
      </c>
      <c r="G33" s="562">
        <f t="shared" si="5"/>
        <v>188</v>
      </c>
      <c r="H33" s="553"/>
      <c r="I33" s="554"/>
      <c r="J33" s="706">
        <f t="shared" si="3"/>
        <v>375</v>
      </c>
      <c r="K33" s="605">
        <f t="shared" si="4"/>
        <v>52.374301675977655</v>
      </c>
      <c r="L33" s="530"/>
      <c r="M33" s="563">
        <v>375</v>
      </c>
      <c r="N33" s="787"/>
      <c r="O33" s="788"/>
      <c r="P33" s="488"/>
    </row>
    <row r="34" spans="1:16" ht="15.75" thickBot="1">
      <c r="A34" s="559" t="s">
        <v>649</v>
      </c>
      <c r="B34" s="631">
        <v>557</v>
      </c>
      <c r="C34" s="549"/>
      <c r="D34" s="709"/>
      <c r="E34" s="709"/>
      <c r="F34" s="1012"/>
      <c r="G34" s="562">
        <f t="shared" si="5"/>
        <v>0</v>
      </c>
      <c r="H34" s="553"/>
      <c r="I34" s="554"/>
      <c r="J34" s="706">
        <f t="shared" si="3"/>
        <v>0</v>
      </c>
      <c r="K34" s="605" t="e">
        <f t="shared" si="4"/>
        <v>#DIV/0!</v>
      </c>
      <c r="L34" s="530"/>
      <c r="M34" s="563"/>
      <c r="N34" s="787"/>
      <c r="O34" s="788"/>
      <c r="P34" s="488"/>
    </row>
    <row r="35" spans="1:16" ht="15.75" thickBot="1">
      <c r="A35" s="559" t="s">
        <v>651</v>
      </c>
      <c r="B35" s="631">
        <v>551</v>
      </c>
      <c r="C35" s="549">
        <v>15</v>
      </c>
      <c r="D35" s="709">
        <v>16</v>
      </c>
      <c r="E35" s="709">
        <v>16</v>
      </c>
      <c r="F35" s="1012">
        <v>4</v>
      </c>
      <c r="G35" s="562">
        <f t="shared" si="5"/>
        <v>4</v>
      </c>
      <c r="H35" s="553"/>
      <c r="I35" s="554"/>
      <c r="J35" s="706">
        <f t="shared" si="3"/>
        <v>8</v>
      </c>
      <c r="K35" s="605">
        <f t="shared" si="4"/>
        <v>50</v>
      </c>
      <c r="L35" s="530"/>
      <c r="M35" s="563">
        <v>8</v>
      </c>
      <c r="N35" s="787"/>
      <c r="O35" s="788"/>
      <c r="P35" s="488"/>
    </row>
    <row r="36" spans="1:16" ht="15.75" thickBot="1">
      <c r="A36" s="520" t="s">
        <v>653</v>
      </c>
      <c r="B36" s="634" t="s">
        <v>654</v>
      </c>
      <c r="C36" s="635">
        <v>144</v>
      </c>
      <c r="D36" s="722">
        <v>170</v>
      </c>
      <c r="E36" s="722">
        <v>170</v>
      </c>
      <c r="F36" s="1015">
        <v>12</v>
      </c>
      <c r="G36" s="562">
        <f t="shared" si="5"/>
        <v>60</v>
      </c>
      <c r="H36" s="569"/>
      <c r="I36" s="554"/>
      <c r="J36" s="706">
        <f t="shared" si="3"/>
        <v>72</v>
      </c>
      <c r="K36" s="605">
        <f t="shared" si="4"/>
        <v>42.352941176470587</v>
      </c>
      <c r="L36" s="530"/>
      <c r="M36" s="597">
        <v>72</v>
      </c>
      <c r="N36" s="810"/>
      <c r="O36" s="811"/>
      <c r="P36" s="488"/>
    </row>
    <row r="37" spans="1:16" ht="15.75" thickBot="1">
      <c r="A37" s="640" t="s">
        <v>655</v>
      </c>
      <c r="B37" s="641"/>
      <c r="C37" s="726">
        <f t="shared" ref="C37:I37" si="6">SUM(C27:C36)</f>
        <v>3403</v>
      </c>
      <c r="D37" s="727">
        <f t="shared" si="6"/>
        <v>3480</v>
      </c>
      <c r="E37" s="727">
        <f t="shared" si="6"/>
        <v>3424</v>
      </c>
      <c r="F37" s="726">
        <f t="shared" si="6"/>
        <v>776</v>
      </c>
      <c r="G37" s="794">
        <f t="shared" si="6"/>
        <v>999</v>
      </c>
      <c r="H37" s="647">
        <f t="shared" si="6"/>
        <v>0</v>
      </c>
      <c r="I37" s="728">
        <f t="shared" si="6"/>
        <v>0</v>
      </c>
      <c r="J37" s="706">
        <f t="shared" si="3"/>
        <v>1775</v>
      </c>
      <c r="K37" s="605">
        <f t="shared" si="4"/>
        <v>51.839953271028037</v>
      </c>
      <c r="L37" s="530"/>
      <c r="M37" s="662">
        <f>SUM(M27:M36)</f>
        <v>1775</v>
      </c>
      <c r="N37" s="729">
        <f>SUM(N27:N36)</f>
        <v>0</v>
      </c>
      <c r="O37" s="662">
        <f>SUM(O27:O36)</f>
        <v>0</v>
      </c>
      <c r="P37" s="488"/>
    </row>
    <row r="38" spans="1:16" ht="15.75" thickBot="1">
      <c r="A38" s="547" t="s">
        <v>657</v>
      </c>
      <c r="B38" s="623">
        <v>601</v>
      </c>
      <c r="C38" s="648"/>
      <c r="D38" s="718"/>
      <c r="E38" s="718"/>
      <c r="F38" s="1011"/>
      <c r="G38" s="582">
        <f t="shared" si="5"/>
        <v>0</v>
      </c>
      <c r="H38" s="626"/>
      <c r="I38" s="554"/>
      <c r="J38" s="706">
        <f t="shared" si="3"/>
        <v>0</v>
      </c>
      <c r="K38" s="605" t="e">
        <f t="shared" si="4"/>
        <v>#DIV/0!</v>
      </c>
      <c r="L38" s="530"/>
      <c r="M38" s="585"/>
      <c r="N38" s="802"/>
      <c r="O38" s="803"/>
      <c r="P38" s="488"/>
    </row>
    <row r="39" spans="1:16" ht="15.75" thickBot="1">
      <c r="A39" s="559" t="s">
        <v>659</v>
      </c>
      <c r="B39" s="631">
        <v>602</v>
      </c>
      <c r="C39" s="549">
        <v>226</v>
      </c>
      <c r="D39" s="709">
        <v>180</v>
      </c>
      <c r="E39" s="709">
        <v>170</v>
      </c>
      <c r="F39" s="1012">
        <v>65</v>
      </c>
      <c r="G39" s="562">
        <f t="shared" si="5"/>
        <v>64</v>
      </c>
      <c r="H39" s="553"/>
      <c r="I39" s="554"/>
      <c r="J39" s="706">
        <f t="shared" si="3"/>
        <v>129</v>
      </c>
      <c r="K39" s="605">
        <f t="shared" si="4"/>
        <v>75.882352941176464</v>
      </c>
      <c r="L39" s="530"/>
      <c r="M39" s="563">
        <v>129</v>
      </c>
      <c r="N39" s="787"/>
      <c r="O39" s="788"/>
      <c r="P39" s="488"/>
    </row>
    <row r="40" spans="1:16" ht="15.75" thickBot="1">
      <c r="A40" s="559" t="s">
        <v>661</v>
      </c>
      <c r="B40" s="631">
        <v>604</v>
      </c>
      <c r="C40" s="549"/>
      <c r="D40" s="709"/>
      <c r="E40" s="709"/>
      <c r="F40" s="1012"/>
      <c r="G40" s="562">
        <f t="shared" si="5"/>
        <v>0</v>
      </c>
      <c r="H40" s="553"/>
      <c r="I40" s="554"/>
      <c r="J40" s="706">
        <f t="shared" si="3"/>
        <v>0</v>
      </c>
      <c r="K40" s="605" t="e">
        <f t="shared" si="4"/>
        <v>#DIV/0!</v>
      </c>
      <c r="L40" s="530"/>
      <c r="M40" s="563"/>
      <c r="N40" s="787"/>
      <c r="O40" s="788"/>
      <c r="P40" s="488"/>
    </row>
    <row r="41" spans="1:16" ht="15.75" thickBot="1">
      <c r="A41" s="559" t="s">
        <v>663</v>
      </c>
      <c r="B41" s="631" t="s">
        <v>665</v>
      </c>
      <c r="C41" s="549">
        <v>3177</v>
      </c>
      <c r="D41" s="709">
        <v>3280</v>
      </c>
      <c r="E41" s="709">
        <v>3224</v>
      </c>
      <c r="F41" s="1012">
        <v>806</v>
      </c>
      <c r="G41" s="562">
        <f t="shared" si="5"/>
        <v>836</v>
      </c>
      <c r="H41" s="553"/>
      <c r="I41" s="554"/>
      <c r="J41" s="706">
        <f t="shared" si="3"/>
        <v>1642</v>
      </c>
      <c r="K41" s="605">
        <f t="shared" si="4"/>
        <v>50.930521091811407</v>
      </c>
      <c r="L41" s="530"/>
      <c r="M41" s="563">
        <v>1642</v>
      </c>
      <c r="N41" s="787"/>
      <c r="O41" s="788"/>
      <c r="P41" s="488"/>
    </row>
    <row r="42" spans="1:16" ht="15.75" thickBot="1">
      <c r="A42" s="520" t="s">
        <v>666</v>
      </c>
      <c r="B42" s="634" t="s">
        <v>667</v>
      </c>
      <c r="C42" s="565">
        <v>25</v>
      </c>
      <c r="D42" s="722">
        <v>20</v>
      </c>
      <c r="E42" s="722">
        <v>30</v>
      </c>
      <c r="F42" s="1015">
        <v>7</v>
      </c>
      <c r="G42" s="592">
        <f t="shared" si="5"/>
        <v>19</v>
      </c>
      <c r="H42" s="569"/>
      <c r="I42" s="554"/>
      <c r="J42" s="706">
        <f t="shared" si="3"/>
        <v>26</v>
      </c>
      <c r="K42" s="605">
        <f t="shared" si="4"/>
        <v>86.666666666666671</v>
      </c>
      <c r="L42" s="530"/>
      <c r="M42" s="597">
        <v>26</v>
      </c>
      <c r="N42" s="810"/>
      <c r="O42" s="811"/>
      <c r="P42" s="488"/>
    </row>
    <row r="43" spans="1:16" ht="15.75" thickBot="1">
      <c r="A43" s="640" t="s">
        <v>668</v>
      </c>
      <c r="B43" s="641" t="s">
        <v>601</v>
      </c>
      <c r="C43" s="726">
        <f t="shared" ref="C43:I43" si="7">SUM(C38:C42)</f>
        <v>3428</v>
      </c>
      <c r="D43" s="727">
        <f t="shared" si="7"/>
        <v>3480</v>
      </c>
      <c r="E43" s="727">
        <f t="shared" si="7"/>
        <v>3424</v>
      </c>
      <c r="F43" s="646">
        <f t="shared" si="7"/>
        <v>878</v>
      </c>
      <c r="G43" s="1016">
        <f t="shared" si="7"/>
        <v>919</v>
      </c>
      <c r="H43" s="646">
        <f t="shared" si="7"/>
        <v>0</v>
      </c>
      <c r="I43" s="728">
        <f t="shared" si="7"/>
        <v>0</v>
      </c>
      <c r="J43" s="706">
        <f t="shared" si="3"/>
        <v>1797</v>
      </c>
      <c r="K43" s="605">
        <f t="shared" si="4"/>
        <v>52.482476635514018</v>
      </c>
      <c r="L43" s="530"/>
      <c r="M43" s="662">
        <f>SUM(M38:M42)</f>
        <v>1797</v>
      </c>
      <c r="N43" s="729">
        <f>SUM(N38:N42)</f>
        <v>0</v>
      </c>
      <c r="O43" s="662">
        <f>SUM(O38:O42)</f>
        <v>0</v>
      </c>
      <c r="P43" s="488"/>
    </row>
    <row r="44" spans="1:16" ht="15.75" thickBot="1">
      <c r="A44" s="520"/>
      <c r="B44" s="650"/>
      <c r="C44" s="1017"/>
      <c r="D44" s="734"/>
      <c r="E44" s="734"/>
      <c r="F44" s="1018"/>
      <c r="G44" s="817"/>
      <c r="H44" s="818">
        <f>N44-G44</f>
        <v>0</v>
      </c>
      <c r="I44" s="817"/>
      <c r="J44" s="706">
        <f t="shared" si="3"/>
        <v>0</v>
      </c>
      <c r="K44" s="605" t="e">
        <f t="shared" si="4"/>
        <v>#DIV/0!</v>
      </c>
      <c r="L44" s="530"/>
      <c r="M44" s="1019"/>
      <c r="N44" s="736"/>
      <c r="O44" s="736"/>
      <c r="P44" s="488"/>
    </row>
    <row r="45" spans="1:16" ht="15.75" thickBot="1">
      <c r="A45" s="658" t="s">
        <v>670</v>
      </c>
      <c r="B45" s="641" t="s">
        <v>601</v>
      </c>
      <c r="C45" s="646">
        <f t="shared" ref="C45:I45" si="8">C43-C41</f>
        <v>251</v>
      </c>
      <c r="D45" s="726">
        <f t="shared" si="8"/>
        <v>200</v>
      </c>
      <c r="E45" s="726">
        <f t="shared" si="8"/>
        <v>200</v>
      </c>
      <c r="F45" s="646">
        <f t="shared" si="8"/>
        <v>72</v>
      </c>
      <c r="G45" s="733">
        <f t="shared" si="8"/>
        <v>83</v>
      </c>
      <c r="H45" s="646">
        <f t="shared" si="8"/>
        <v>0</v>
      </c>
      <c r="I45" s="647">
        <f t="shared" si="8"/>
        <v>0</v>
      </c>
      <c r="J45" s="706">
        <f t="shared" si="3"/>
        <v>155</v>
      </c>
      <c r="K45" s="605">
        <f t="shared" si="4"/>
        <v>77.5</v>
      </c>
      <c r="L45" s="530"/>
      <c r="M45" s="662">
        <f>M43-M41</f>
        <v>155</v>
      </c>
      <c r="N45" s="729">
        <f>N43-N41</f>
        <v>0</v>
      </c>
      <c r="O45" s="662">
        <f>O43-O41</f>
        <v>0</v>
      </c>
      <c r="P45" s="488"/>
    </row>
    <row r="46" spans="1:16" ht="15.75" thickBot="1">
      <c r="A46" s="640" t="s">
        <v>671</v>
      </c>
      <c r="B46" s="641" t="s">
        <v>601</v>
      </c>
      <c r="C46" s="646">
        <f t="shared" ref="C46:I46" si="9">C43-C37</f>
        <v>25</v>
      </c>
      <c r="D46" s="726">
        <f t="shared" si="9"/>
        <v>0</v>
      </c>
      <c r="E46" s="726">
        <f t="shared" si="9"/>
        <v>0</v>
      </c>
      <c r="F46" s="646">
        <f t="shared" si="9"/>
        <v>102</v>
      </c>
      <c r="G46" s="733">
        <f t="shared" si="9"/>
        <v>-80</v>
      </c>
      <c r="H46" s="646">
        <f t="shared" si="9"/>
        <v>0</v>
      </c>
      <c r="I46" s="647">
        <f t="shared" si="9"/>
        <v>0</v>
      </c>
      <c r="J46" s="706">
        <f t="shared" si="3"/>
        <v>22</v>
      </c>
      <c r="K46" s="605" t="e">
        <f t="shared" si="4"/>
        <v>#DIV/0!</v>
      </c>
      <c r="L46" s="530"/>
      <c r="M46" s="662">
        <f>M43-M37</f>
        <v>22</v>
      </c>
      <c r="N46" s="729">
        <f>N43-N37</f>
        <v>0</v>
      </c>
      <c r="O46" s="662">
        <f>O43-O37</f>
        <v>0</v>
      </c>
      <c r="P46" s="488"/>
    </row>
    <row r="47" spans="1:16" ht="15.75" thickBot="1">
      <c r="A47" s="660" t="s">
        <v>673</v>
      </c>
      <c r="B47" s="661" t="s">
        <v>601</v>
      </c>
      <c r="C47" s="646">
        <f t="shared" ref="C47:I47" si="10">C46-C41</f>
        <v>-3152</v>
      </c>
      <c r="D47" s="726">
        <f t="shared" si="10"/>
        <v>-3280</v>
      </c>
      <c r="E47" s="726">
        <f t="shared" si="10"/>
        <v>-3224</v>
      </c>
      <c r="F47" s="646">
        <f t="shared" si="10"/>
        <v>-704</v>
      </c>
      <c r="G47" s="733">
        <f t="shared" si="10"/>
        <v>-916</v>
      </c>
      <c r="H47" s="646">
        <f t="shared" si="10"/>
        <v>0</v>
      </c>
      <c r="I47" s="647">
        <f t="shared" si="10"/>
        <v>0</v>
      </c>
      <c r="J47" s="706">
        <f t="shared" si="3"/>
        <v>-1620</v>
      </c>
      <c r="K47" s="662">
        <f t="shared" si="4"/>
        <v>50.24813895781638</v>
      </c>
      <c r="L47" s="530"/>
      <c r="M47" s="662">
        <f>M46-M41</f>
        <v>-1620</v>
      </c>
      <c r="N47" s="729">
        <f>N46-N41</f>
        <v>0</v>
      </c>
      <c r="O47" s="662">
        <f>O46-O41</f>
        <v>0</v>
      </c>
      <c r="P47" s="488"/>
    </row>
    <row r="48" spans="1:16">
      <c r="A48" s="488"/>
      <c r="B48" s="489"/>
      <c r="C48" s="488"/>
      <c r="D48" s="488"/>
      <c r="E48" s="490"/>
      <c r="F48" s="490"/>
      <c r="G48" s="490"/>
      <c r="H48" s="490"/>
      <c r="I48" s="490"/>
      <c r="J48" s="490"/>
      <c r="K48" s="488"/>
      <c r="L48" s="488"/>
      <c r="M48" s="488"/>
      <c r="N48" s="488"/>
      <c r="O48" s="488"/>
      <c r="P48" s="488"/>
    </row>
    <row r="49" spans="1:16">
      <c r="A49" s="488"/>
      <c r="B49" s="489"/>
      <c r="C49" s="488"/>
      <c r="D49" s="488"/>
      <c r="E49" s="490"/>
      <c r="F49" s="490"/>
      <c r="G49" s="490"/>
      <c r="H49" s="490"/>
      <c r="I49" s="490"/>
      <c r="J49" s="490"/>
      <c r="K49" s="488"/>
      <c r="L49" s="488"/>
      <c r="M49" s="488"/>
      <c r="N49" s="488"/>
      <c r="O49" s="488"/>
      <c r="P49" s="488"/>
    </row>
    <row r="50" spans="1:16">
      <c r="A50" s="663" t="s">
        <v>674</v>
      </c>
      <c r="B50" s="489"/>
      <c r="C50" s="488"/>
      <c r="D50" s="488"/>
      <c r="E50" s="490"/>
      <c r="F50" s="490"/>
      <c r="G50" s="490"/>
      <c r="H50" s="490"/>
      <c r="I50" s="490"/>
      <c r="J50" s="490"/>
      <c r="K50" s="488"/>
      <c r="L50" s="488"/>
      <c r="M50" s="488"/>
      <c r="N50" s="488"/>
      <c r="O50" s="488"/>
      <c r="P50" s="488"/>
    </row>
    <row r="51" spans="1:16">
      <c r="A51" s="664" t="s">
        <v>675</v>
      </c>
      <c r="B51" s="665"/>
      <c r="C51" s="666"/>
      <c r="D51" s="666"/>
      <c r="E51" s="667"/>
      <c r="F51" s="667"/>
      <c r="G51" s="667"/>
      <c r="H51" s="667"/>
      <c r="I51" s="667"/>
      <c r="J51" s="667"/>
      <c r="K51" s="666"/>
      <c r="L51" s="666"/>
      <c r="M51" s="666"/>
      <c r="N51" s="666"/>
      <c r="O51" s="666"/>
      <c r="P51" s="666"/>
    </row>
    <row r="52" spans="1:16">
      <c r="A52" s="668" t="s">
        <v>676</v>
      </c>
      <c r="B52" s="665"/>
      <c r="C52" s="666"/>
      <c r="D52" s="666"/>
      <c r="E52" s="667"/>
      <c r="F52" s="667"/>
      <c r="G52" s="667"/>
      <c r="H52" s="667"/>
      <c r="I52" s="667"/>
      <c r="J52" s="667"/>
      <c r="K52" s="666"/>
      <c r="L52" s="666"/>
      <c r="M52" s="666"/>
      <c r="N52" s="666"/>
      <c r="O52" s="666"/>
      <c r="P52" s="666"/>
    </row>
    <row r="53" spans="1:16">
      <c r="A53" s="668" t="s">
        <v>677</v>
      </c>
      <c r="B53" s="669"/>
      <c r="C53" s="670"/>
      <c r="D53" s="670"/>
      <c r="E53" s="671"/>
      <c r="F53" s="671"/>
      <c r="G53" s="671"/>
      <c r="H53" s="671"/>
      <c r="I53" s="671"/>
      <c r="J53" s="671"/>
      <c r="K53" s="670"/>
      <c r="L53" s="670"/>
      <c r="M53" s="670"/>
      <c r="N53" s="670"/>
      <c r="O53" s="670"/>
      <c r="P53" s="670"/>
    </row>
    <row r="54" spans="1:16">
      <c r="A54" s="488"/>
      <c r="B54" s="489"/>
      <c r="C54" s="488"/>
      <c r="D54" s="488"/>
      <c r="E54" s="490"/>
      <c r="F54" s="490"/>
      <c r="G54" s="490"/>
      <c r="H54" s="490"/>
      <c r="I54" s="490"/>
      <c r="J54" s="490"/>
      <c r="K54" s="488"/>
      <c r="L54" s="488"/>
      <c r="M54" s="488"/>
      <c r="N54" s="488"/>
      <c r="O54" s="488"/>
      <c r="P54" s="488"/>
    </row>
    <row r="55" spans="1:16">
      <c r="A55" s="1020"/>
      <c r="B55" s="489"/>
      <c r="C55" s="488"/>
      <c r="D55" s="488"/>
      <c r="E55" s="490"/>
      <c r="F55" s="490"/>
      <c r="G55" s="490"/>
      <c r="H55" s="490"/>
      <c r="I55" s="490"/>
      <c r="J55" s="490"/>
      <c r="K55" s="488"/>
      <c r="L55" s="488"/>
      <c r="M55" s="488"/>
      <c r="N55" s="488"/>
      <c r="O55" s="488"/>
      <c r="P55" s="488"/>
    </row>
    <row r="56" spans="1:16">
      <c r="A56" s="488" t="s">
        <v>714</v>
      </c>
      <c r="B56" s="489"/>
      <c r="C56" s="488"/>
      <c r="D56" s="488"/>
      <c r="E56" s="490"/>
      <c r="F56" s="490"/>
      <c r="G56" s="490"/>
      <c r="H56" s="490"/>
      <c r="I56" s="490"/>
      <c r="J56" s="490"/>
      <c r="K56" s="488"/>
      <c r="L56" s="488"/>
      <c r="M56" s="488"/>
      <c r="N56" s="488"/>
      <c r="O56" s="488"/>
      <c r="P56" s="488"/>
    </row>
    <row r="57" spans="1:16">
      <c r="A57" s="488"/>
      <c r="B57" s="489"/>
      <c r="C57" s="488"/>
      <c r="D57" s="488"/>
      <c r="E57" s="490"/>
      <c r="F57" s="490"/>
      <c r="G57" s="490"/>
      <c r="H57" s="490"/>
      <c r="I57" s="490"/>
      <c r="J57" s="490"/>
      <c r="K57" s="488"/>
      <c r="L57" s="488"/>
      <c r="M57" s="488"/>
      <c r="N57" s="488"/>
      <c r="O57" s="488"/>
      <c r="P57" s="488"/>
    </row>
    <row r="58" spans="1:16">
      <c r="A58" s="488" t="s">
        <v>715</v>
      </c>
      <c r="B58" s="489"/>
      <c r="C58" s="488"/>
      <c r="D58" s="488"/>
      <c r="E58" s="490"/>
      <c r="F58" s="490"/>
      <c r="G58" s="490"/>
      <c r="H58" s="490"/>
      <c r="I58" s="490"/>
      <c r="J58" s="490"/>
      <c r="K58" s="488"/>
      <c r="L58" s="488"/>
      <c r="M58" s="488"/>
      <c r="N58" s="488"/>
      <c r="O58" s="488"/>
      <c r="P58" s="488"/>
    </row>
    <row r="59" spans="1:16">
      <c r="A59" s="488"/>
      <c r="B59" s="489"/>
      <c r="C59" s="488"/>
      <c r="D59" s="488"/>
      <c r="E59" s="490"/>
      <c r="F59" s="490"/>
      <c r="G59" s="490"/>
      <c r="H59" s="490"/>
      <c r="I59" s="490"/>
      <c r="J59" s="490"/>
      <c r="K59" s="488"/>
      <c r="L59" s="488"/>
      <c r="M59" s="488"/>
      <c r="N59" s="488"/>
      <c r="O59" s="488"/>
      <c r="P59" s="488"/>
    </row>
  </sheetData>
  <mergeCells count="3">
    <mergeCell ref="A1:O1"/>
    <mergeCell ref="C7:O7"/>
    <mergeCell ref="F9:I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B23" sqref="B23"/>
    </sheetView>
  </sheetViews>
  <sheetFormatPr defaultColWidth="8.7109375" defaultRowHeight="12.75"/>
  <cols>
    <col min="1" max="1" width="37.7109375" style="488" customWidth="1"/>
    <col min="2" max="2" width="7.28515625" style="489" customWidth="1"/>
    <col min="3" max="4" width="11.5703125" style="488" customWidth="1"/>
    <col min="5" max="5" width="11.5703125" style="490" customWidth="1"/>
    <col min="6" max="6" width="11.42578125" style="490" customWidth="1"/>
    <col min="7" max="7" width="9.85546875" style="490" customWidth="1"/>
    <col min="8" max="8" width="9.140625" style="490" customWidth="1"/>
    <col min="9" max="9" width="9.28515625" style="490" customWidth="1"/>
    <col min="10" max="10" width="9.140625" style="490" customWidth="1"/>
    <col min="11" max="11" width="14.7109375" style="488" customWidth="1"/>
    <col min="12" max="12" width="8.7109375" style="488"/>
    <col min="13" max="13" width="11.85546875" style="488" customWidth="1"/>
    <col min="14" max="14" width="12.5703125" style="488" customWidth="1"/>
    <col min="15" max="15" width="11.85546875" style="488" customWidth="1"/>
    <col min="16" max="16" width="12" style="488" customWidth="1"/>
    <col min="17" max="16384" width="8.7109375" style="488"/>
  </cols>
  <sheetData>
    <row r="1" spans="1:16" ht="24" customHeight="1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O2" s="491"/>
    </row>
    <row r="3" spans="1:16" ht="18.75">
      <c r="A3" s="672" t="s">
        <v>577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>
      <c r="B6" s="496"/>
      <c r="C6" s="497"/>
      <c r="F6" s="493"/>
      <c r="G6" s="493"/>
    </row>
    <row r="7" spans="1:16" ht="28.5" customHeight="1">
      <c r="A7" s="675" t="s">
        <v>578</v>
      </c>
      <c r="B7" s="499"/>
      <c r="C7" s="1405" t="s">
        <v>716</v>
      </c>
      <c r="D7" s="1405"/>
      <c r="E7" s="1405"/>
      <c r="F7" s="1405"/>
      <c r="G7" s="1392"/>
      <c r="H7" s="1392"/>
      <c r="I7" s="1392"/>
      <c r="J7" s="1392"/>
      <c r="K7" s="1392"/>
      <c r="L7" s="1392"/>
      <c r="M7" s="1392"/>
      <c r="N7" s="1392"/>
      <c r="O7" s="1392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682</v>
      </c>
      <c r="K9" s="507" t="s">
        <v>586</v>
      </c>
      <c r="M9" s="502" t="s">
        <v>587</v>
      </c>
      <c r="N9" s="502" t="s">
        <v>588</v>
      </c>
      <c r="O9" s="502" t="s">
        <v>587</v>
      </c>
    </row>
    <row r="10" spans="1:16" ht="13.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743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M10" s="519" t="s">
        <v>685</v>
      </c>
      <c r="N10" s="509" t="s">
        <v>686</v>
      </c>
      <c r="O10" s="509" t="s">
        <v>687</v>
      </c>
    </row>
    <row r="11" spans="1:16">
      <c r="A11" s="520" t="s">
        <v>688</v>
      </c>
      <c r="B11" s="521"/>
      <c r="C11" s="522">
        <v>24</v>
      </c>
      <c r="D11" s="523">
        <v>23</v>
      </c>
      <c r="E11" s="523">
        <v>24</v>
      </c>
      <c r="F11" s="524">
        <v>24</v>
      </c>
      <c r="G11" s="525">
        <f>M11</f>
        <v>24</v>
      </c>
      <c r="H11" s="526"/>
      <c r="I11" s="527"/>
      <c r="J11" s="528" t="s">
        <v>601</v>
      </c>
      <c r="K11" s="529" t="s">
        <v>601</v>
      </c>
      <c r="L11" s="530"/>
      <c r="M11" s="525">
        <v>24</v>
      </c>
      <c r="N11" s="686"/>
      <c r="O11" s="686"/>
    </row>
    <row r="12" spans="1:16" ht="13.5" thickBot="1">
      <c r="A12" s="534" t="s">
        <v>689</v>
      </c>
      <c r="B12" s="535"/>
      <c r="C12" s="536">
        <v>21</v>
      </c>
      <c r="D12" s="537">
        <v>20</v>
      </c>
      <c r="E12" s="537">
        <v>22</v>
      </c>
      <c r="F12" s="538">
        <v>22</v>
      </c>
      <c r="G12" s="539">
        <f t="shared" ref="G12:G23" si="0">M12</f>
        <v>22.44</v>
      </c>
      <c r="H12" s="540"/>
      <c r="I12" s="541"/>
      <c r="J12" s="542"/>
      <c r="K12" s="543" t="s">
        <v>601</v>
      </c>
      <c r="L12" s="530"/>
      <c r="M12" s="1021">
        <v>22.44</v>
      </c>
      <c r="N12" s="689"/>
      <c r="O12" s="689"/>
    </row>
    <row r="13" spans="1:16">
      <c r="A13" s="547" t="s">
        <v>690</v>
      </c>
      <c r="B13" s="548" t="s">
        <v>691</v>
      </c>
      <c r="C13" s="549">
        <v>3162</v>
      </c>
      <c r="D13" s="691" t="s">
        <v>601</v>
      </c>
      <c r="E13" s="691" t="s">
        <v>601</v>
      </c>
      <c r="F13" s="551">
        <v>3214</v>
      </c>
      <c r="G13" s="552">
        <f t="shared" si="0"/>
        <v>3320</v>
      </c>
      <c r="H13" s="553"/>
      <c r="I13" s="554"/>
      <c r="J13" s="555" t="s">
        <v>601</v>
      </c>
      <c r="K13" s="556" t="s">
        <v>601</v>
      </c>
      <c r="L13" s="530"/>
      <c r="M13" s="552">
        <v>3320</v>
      </c>
      <c r="N13" s="692"/>
      <c r="O13" s="692"/>
    </row>
    <row r="14" spans="1:16">
      <c r="A14" s="559" t="s">
        <v>692</v>
      </c>
      <c r="B14" s="548" t="s">
        <v>693</v>
      </c>
      <c r="C14" s="549">
        <v>3121</v>
      </c>
      <c r="D14" s="693" t="s">
        <v>601</v>
      </c>
      <c r="E14" s="693" t="s">
        <v>601</v>
      </c>
      <c r="F14" s="561">
        <v>3176</v>
      </c>
      <c r="G14" s="562">
        <f t="shared" si="0"/>
        <v>3217</v>
      </c>
      <c r="H14" s="553"/>
      <c r="I14" s="554"/>
      <c r="J14" s="555" t="s">
        <v>601</v>
      </c>
      <c r="K14" s="556" t="s">
        <v>601</v>
      </c>
      <c r="L14" s="530"/>
      <c r="M14" s="562">
        <v>3217</v>
      </c>
      <c r="N14" s="692"/>
      <c r="O14" s="692"/>
    </row>
    <row r="15" spans="1:16">
      <c r="A15" s="559" t="s">
        <v>609</v>
      </c>
      <c r="B15" s="548" t="s">
        <v>611</v>
      </c>
      <c r="C15" s="549"/>
      <c r="D15" s="693" t="s">
        <v>601</v>
      </c>
      <c r="E15" s="693" t="s">
        <v>601</v>
      </c>
      <c r="F15" s="561"/>
      <c r="G15" s="562">
        <f t="shared" si="0"/>
        <v>0</v>
      </c>
      <c r="H15" s="553"/>
      <c r="I15" s="554"/>
      <c r="J15" s="555" t="s">
        <v>601</v>
      </c>
      <c r="K15" s="556" t="s">
        <v>601</v>
      </c>
      <c r="L15" s="530"/>
      <c r="M15" s="562">
        <f t="shared" ref="M15:M23" si="1">S15</f>
        <v>0</v>
      </c>
      <c r="N15" s="692"/>
      <c r="O15" s="692"/>
    </row>
    <row r="16" spans="1:16">
      <c r="A16" s="559" t="s">
        <v>612</v>
      </c>
      <c r="B16" s="548" t="s">
        <v>601</v>
      </c>
      <c r="C16" s="549">
        <v>654</v>
      </c>
      <c r="D16" s="693" t="s">
        <v>601</v>
      </c>
      <c r="E16" s="693" t="s">
        <v>601</v>
      </c>
      <c r="F16" s="561">
        <v>1751</v>
      </c>
      <c r="G16" s="562">
        <f t="shared" si="0"/>
        <v>1357</v>
      </c>
      <c r="H16" s="553"/>
      <c r="I16" s="554"/>
      <c r="J16" s="555" t="s">
        <v>601</v>
      </c>
      <c r="K16" s="556" t="s">
        <v>601</v>
      </c>
      <c r="L16" s="530"/>
      <c r="M16" s="562">
        <v>1357</v>
      </c>
      <c r="N16" s="692"/>
      <c r="O16" s="692"/>
    </row>
    <row r="17" spans="1:15" ht="13.5" thickBot="1">
      <c r="A17" s="520" t="s">
        <v>614</v>
      </c>
      <c r="B17" s="564" t="s">
        <v>616</v>
      </c>
      <c r="C17" s="565">
        <v>2215</v>
      </c>
      <c r="D17" s="695" t="s">
        <v>601</v>
      </c>
      <c r="E17" s="695" t="s">
        <v>601</v>
      </c>
      <c r="F17" s="567">
        <v>2464</v>
      </c>
      <c r="G17" s="592">
        <f t="shared" si="0"/>
        <v>3370</v>
      </c>
      <c r="H17" s="569"/>
      <c r="I17" s="570"/>
      <c r="J17" s="571" t="s">
        <v>601</v>
      </c>
      <c r="K17" s="529" t="s">
        <v>601</v>
      </c>
      <c r="L17" s="530"/>
      <c r="M17" s="592">
        <v>3370</v>
      </c>
      <c r="N17" s="697"/>
      <c r="O17" s="697"/>
    </row>
    <row r="18" spans="1:15" ht="15.75" thickBot="1">
      <c r="A18" s="574" t="s">
        <v>617</v>
      </c>
      <c r="B18" s="575"/>
      <c r="C18" s="698">
        <v>2910</v>
      </c>
      <c r="D18" s="577" t="s">
        <v>601</v>
      </c>
      <c r="E18" s="577" t="s">
        <v>601</v>
      </c>
      <c r="F18" s="577">
        <f>F13-F14+F15+F16+F17</f>
        <v>4253</v>
      </c>
      <c r="G18" s="577">
        <f t="shared" ref="G18:I18" si="2">G13-G14+G15+G16+G17</f>
        <v>4830</v>
      </c>
      <c r="H18" s="577">
        <f t="shared" si="2"/>
        <v>0</v>
      </c>
      <c r="I18" s="577">
        <f t="shared" si="2"/>
        <v>0</v>
      </c>
      <c r="J18" s="578" t="s">
        <v>601</v>
      </c>
      <c r="K18" s="579" t="s">
        <v>601</v>
      </c>
      <c r="L18" s="530"/>
      <c r="M18" s="764">
        <f t="shared" ref="M18:O18" si="3">M13-M14+M15+M16+M17</f>
        <v>4830</v>
      </c>
      <c r="N18" s="764">
        <f t="shared" si="3"/>
        <v>0</v>
      </c>
      <c r="O18" s="764">
        <f t="shared" si="3"/>
        <v>0</v>
      </c>
    </row>
    <row r="19" spans="1:15">
      <c r="A19" s="520" t="s">
        <v>618</v>
      </c>
      <c r="B19" s="564">
        <v>401</v>
      </c>
      <c r="C19" s="565">
        <v>41</v>
      </c>
      <c r="D19" s="691" t="s">
        <v>601</v>
      </c>
      <c r="E19" s="691" t="s">
        <v>601</v>
      </c>
      <c r="F19" s="567">
        <v>38</v>
      </c>
      <c r="G19" s="552">
        <f t="shared" si="0"/>
        <v>103</v>
      </c>
      <c r="H19" s="626"/>
      <c r="I19" s="627"/>
      <c r="J19" s="571" t="s">
        <v>601</v>
      </c>
      <c r="K19" s="529" t="s">
        <v>601</v>
      </c>
      <c r="L19" s="530"/>
      <c r="M19" s="552">
        <v>103</v>
      </c>
      <c r="N19" s="697"/>
      <c r="O19" s="697"/>
    </row>
    <row r="20" spans="1:15">
      <c r="A20" s="559" t="s">
        <v>620</v>
      </c>
      <c r="B20" s="548" t="s">
        <v>622</v>
      </c>
      <c r="C20" s="549">
        <v>1246</v>
      </c>
      <c r="D20" s="693" t="s">
        <v>601</v>
      </c>
      <c r="E20" s="693" t="s">
        <v>601</v>
      </c>
      <c r="F20" s="561">
        <v>1043</v>
      </c>
      <c r="G20" s="562">
        <f t="shared" si="0"/>
        <v>1148</v>
      </c>
      <c r="H20" s="553"/>
      <c r="I20" s="554"/>
      <c r="J20" s="555" t="s">
        <v>601</v>
      </c>
      <c r="K20" s="556" t="s">
        <v>601</v>
      </c>
      <c r="L20" s="530"/>
      <c r="M20" s="562">
        <v>1148</v>
      </c>
      <c r="N20" s="692"/>
      <c r="O20" s="692"/>
    </row>
    <row r="21" spans="1:15">
      <c r="A21" s="559" t="s">
        <v>623</v>
      </c>
      <c r="B21" s="548" t="s">
        <v>601</v>
      </c>
      <c r="C21" s="549"/>
      <c r="D21" s="693" t="s">
        <v>601</v>
      </c>
      <c r="E21" s="693" t="s">
        <v>601</v>
      </c>
      <c r="F21" s="561">
        <v>0</v>
      </c>
      <c r="G21" s="562">
        <f t="shared" si="0"/>
        <v>163</v>
      </c>
      <c r="H21" s="553"/>
      <c r="I21" s="554"/>
      <c r="J21" s="555" t="s">
        <v>601</v>
      </c>
      <c r="K21" s="556" t="s">
        <v>601</v>
      </c>
      <c r="L21" s="530"/>
      <c r="M21" s="562">
        <v>163</v>
      </c>
      <c r="N21" s="692"/>
      <c r="O21" s="692"/>
    </row>
    <row r="22" spans="1:15">
      <c r="A22" s="559" t="s">
        <v>625</v>
      </c>
      <c r="B22" s="548" t="s">
        <v>601</v>
      </c>
      <c r="C22" s="549">
        <v>1429</v>
      </c>
      <c r="D22" s="693" t="s">
        <v>601</v>
      </c>
      <c r="E22" s="693" t="s">
        <v>601</v>
      </c>
      <c r="F22" s="561">
        <v>2982</v>
      </c>
      <c r="G22" s="562">
        <f t="shared" si="0"/>
        <v>3419</v>
      </c>
      <c r="H22" s="553"/>
      <c r="I22" s="554"/>
      <c r="J22" s="555" t="s">
        <v>601</v>
      </c>
      <c r="K22" s="556" t="s">
        <v>601</v>
      </c>
      <c r="L22" s="530"/>
      <c r="M22" s="562">
        <v>3419</v>
      </c>
      <c r="N22" s="692"/>
      <c r="O22" s="692"/>
    </row>
    <row r="23" spans="1:15" ht="13.5" thickBot="1">
      <c r="A23" s="534" t="s">
        <v>627</v>
      </c>
      <c r="B23" s="590" t="s">
        <v>601</v>
      </c>
      <c r="C23" s="549"/>
      <c r="D23" s="695" t="s">
        <v>601</v>
      </c>
      <c r="E23" s="695" t="s">
        <v>601</v>
      </c>
      <c r="F23" s="701"/>
      <c r="G23" s="568">
        <f t="shared" si="0"/>
        <v>0</v>
      </c>
      <c r="H23" s="569"/>
      <c r="I23" s="570"/>
      <c r="J23" s="595" t="s">
        <v>601</v>
      </c>
      <c r="K23" s="596" t="s">
        <v>601</v>
      </c>
      <c r="L23" s="530"/>
      <c r="M23" s="592">
        <f t="shared" si="1"/>
        <v>0</v>
      </c>
      <c r="N23" s="703"/>
      <c r="O23" s="703"/>
    </row>
    <row r="24" spans="1:15" ht="15.75" thickBot="1">
      <c r="A24" s="547" t="s">
        <v>629</v>
      </c>
      <c r="B24" s="599" t="s">
        <v>601</v>
      </c>
      <c r="C24" s="600">
        <v>9133</v>
      </c>
      <c r="D24" s="704">
        <v>7476</v>
      </c>
      <c r="E24" s="704">
        <v>9550</v>
      </c>
      <c r="F24" s="1011">
        <v>2343</v>
      </c>
      <c r="G24" s="552">
        <f t="shared" ref="G24:G42" si="4">M24-F24</f>
        <v>2444</v>
      </c>
      <c r="H24" s="603"/>
      <c r="I24" s="603"/>
      <c r="J24" s="706">
        <f t="shared" ref="J24:J47" si="5">SUM(F24:I24)</f>
        <v>4787</v>
      </c>
      <c r="K24" s="605">
        <f t="shared" ref="K24:K47" si="6">(J24/E24)*100</f>
        <v>50.125654450261777</v>
      </c>
      <c r="L24" s="530"/>
      <c r="M24" s="715">
        <v>4787</v>
      </c>
      <c r="N24" s="1022"/>
      <c r="O24" s="708"/>
    </row>
    <row r="25" spans="1:15" ht="15.75" thickBot="1">
      <c r="A25" s="559" t="s">
        <v>631</v>
      </c>
      <c r="B25" s="609" t="s">
        <v>601</v>
      </c>
      <c r="C25" s="549"/>
      <c r="D25" s="709"/>
      <c r="E25" s="709"/>
      <c r="F25" s="1012"/>
      <c r="G25" s="562">
        <f t="shared" si="4"/>
        <v>0</v>
      </c>
      <c r="H25" s="553"/>
      <c r="I25" s="553"/>
      <c r="J25" s="706">
        <f t="shared" si="5"/>
        <v>0</v>
      </c>
      <c r="K25" s="605" t="e">
        <f t="shared" si="6"/>
        <v>#DIV/0!</v>
      </c>
      <c r="L25" s="530"/>
      <c r="M25" s="582">
        <f t="shared" ref="M25:M40" si="7">S25-L25</f>
        <v>0</v>
      </c>
      <c r="N25" s="1023"/>
      <c r="O25" s="712"/>
    </row>
    <row r="26" spans="1:15" ht="15.75" thickBot="1">
      <c r="A26" s="534" t="s">
        <v>633</v>
      </c>
      <c r="B26" s="615">
        <v>672</v>
      </c>
      <c r="C26" s="616">
        <v>2100</v>
      </c>
      <c r="D26" s="713">
        <v>1900</v>
      </c>
      <c r="E26" s="713">
        <v>1900</v>
      </c>
      <c r="F26" s="1013">
        <v>480</v>
      </c>
      <c r="G26" s="592">
        <f t="shared" si="4"/>
        <v>480</v>
      </c>
      <c r="H26" s="619"/>
      <c r="I26" s="619"/>
      <c r="J26" s="706">
        <f t="shared" si="5"/>
        <v>960</v>
      </c>
      <c r="K26" s="605">
        <f t="shared" si="6"/>
        <v>50.526315789473685</v>
      </c>
      <c r="L26" s="530"/>
      <c r="M26" s="592">
        <v>960</v>
      </c>
      <c r="N26" s="1024"/>
      <c r="O26" s="717"/>
    </row>
    <row r="27" spans="1:15" ht="15.75" thickBot="1">
      <c r="A27" s="547" t="s">
        <v>634</v>
      </c>
      <c r="B27" s="623">
        <v>501</v>
      </c>
      <c r="C27" s="549">
        <v>456</v>
      </c>
      <c r="D27" s="718">
        <v>241</v>
      </c>
      <c r="E27" s="718">
        <v>570</v>
      </c>
      <c r="F27" s="1014">
        <v>164</v>
      </c>
      <c r="G27" s="582">
        <f t="shared" si="4"/>
        <v>130</v>
      </c>
      <c r="H27" s="626"/>
      <c r="I27" s="627"/>
      <c r="J27" s="706">
        <f t="shared" si="5"/>
        <v>294</v>
      </c>
      <c r="K27" s="605">
        <f t="shared" si="6"/>
        <v>51.578947368421055</v>
      </c>
      <c r="L27" s="530"/>
      <c r="M27" s="552">
        <v>294</v>
      </c>
      <c r="N27" s="730"/>
      <c r="O27" s="721"/>
    </row>
    <row r="28" spans="1:15" ht="15.75" thickBot="1">
      <c r="A28" s="559" t="s">
        <v>636</v>
      </c>
      <c r="B28" s="631">
        <v>502</v>
      </c>
      <c r="C28" s="549">
        <v>359</v>
      </c>
      <c r="D28" s="709">
        <v>715</v>
      </c>
      <c r="E28" s="709">
        <v>520</v>
      </c>
      <c r="F28" s="1012">
        <v>155</v>
      </c>
      <c r="G28" s="562">
        <f t="shared" si="4"/>
        <v>118</v>
      </c>
      <c r="H28" s="553"/>
      <c r="I28" s="554"/>
      <c r="J28" s="706">
        <f t="shared" si="5"/>
        <v>273</v>
      </c>
      <c r="K28" s="605">
        <f t="shared" si="6"/>
        <v>52.5</v>
      </c>
      <c r="L28" s="530"/>
      <c r="M28" s="562">
        <v>273</v>
      </c>
      <c r="N28" s="1023"/>
      <c r="O28" s="712"/>
    </row>
    <row r="29" spans="1:15" ht="15.75" thickBot="1">
      <c r="A29" s="559" t="s">
        <v>638</v>
      </c>
      <c r="B29" s="631">
        <v>504</v>
      </c>
      <c r="C29" s="549"/>
      <c r="D29" s="709">
        <v>0</v>
      </c>
      <c r="E29" s="709">
        <v>0</v>
      </c>
      <c r="F29" s="1012">
        <v>0</v>
      </c>
      <c r="G29" s="562">
        <f t="shared" si="4"/>
        <v>0</v>
      </c>
      <c r="H29" s="553"/>
      <c r="I29" s="554"/>
      <c r="J29" s="706">
        <f t="shared" si="5"/>
        <v>0</v>
      </c>
      <c r="K29" s="605" t="e">
        <f t="shared" si="6"/>
        <v>#DIV/0!</v>
      </c>
      <c r="L29" s="530"/>
      <c r="M29" s="562">
        <f t="shared" si="7"/>
        <v>0</v>
      </c>
      <c r="N29" s="1023"/>
      <c r="O29" s="712"/>
    </row>
    <row r="30" spans="1:15" ht="15.75" thickBot="1">
      <c r="A30" s="559" t="s">
        <v>640</v>
      </c>
      <c r="B30" s="631">
        <v>511</v>
      </c>
      <c r="C30" s="549">
        <v>230</v>
      </c>
      <c r="D30" s="709">
        <v>220</v>
      </c>
      <c r="E30" s="709">
        <v>150</v>
      </c>
      <c r="F30" s="1012">
        <v>1</v>
      </c>
      <c r="G30" s="562">
        <f t="shared" si="4"/>
        <v>0</v>
      </c>
      <c r="H30" s="553"/>
      <c r="I30" s="554"/>
      <c r="J30" s="706">
        <f t="shared" si="5"/>
        <v>1</v>
      </c>
      <c r="K30" s="605">
        <f t="shared" si="6"/>
        <v>0.66666666666666674</v>
      </c>
      <c r="L30" s="530"/>
      <c r="M30" s="562">
        <v>1</v>
      </c>
      <c r="N30" s="1023"/>
      <c r="O30" s="712"/>
    </row>
    <row r="31" spans="1:15" ht="15.75" thickBot="1">
      <c r="A31" s="559" t="s">
        <v>642</v>
      </c>
      <c r="B31" s="631">
        <v>518</v>
      </c>
      <c r="C31" s="549">
        <v>497</v>
      </c>
      <c r="D31" s="709">
        <v>350</v>
      </c>
      <c r="E31" s="709">
        <v>600</v>
      </c>
      <c r="F31" s="1012">
        <v>146</v>
      </c>
      <c r="G31" s="562">
        <f t="shared" si="4"/>
        <v>184</v>
      </c>
      <c r="H31" s="553"/>
      <c r="I31" s="554"/>
      <c r="J31" s="706">
        <f t="shared" si="5"/>
        <v>330</v>
      </c>
      <c r="K31" s="605">
        <f t="shared" si="6"/>
        <v>55.000000000000007</v>
      </c>
      <c r="L31" s="530"/>
      <c r="M31" s="562">
        <v>330</v>
      </c>
      <c r="N31" s="1023"/>
      <c r="O31" s="712"/>
    </row>
    <row r="32" spans="1:15" ht="15.75" thickBot="1">
      <c r="A32" s="559" t="s">
        <v>644</v>
      </c>
      <c r="B32" s="631">
        <v>521</v>
      </c>
      <c r="C32" s="549">
        <v>5785</v>
      </c>
      <c r="D32" s="709">
        <v>4777</v>
      </c>
      <c r="E32" s="709">
        <v>6148</v>
      </c>
      <c r="F32" s="1012">
        <v>1509</v>
      </c>
      <c r="G32" s="562">
        <f t="shared" si="4"/>
        <v>1648</v>
      </c>
      <c r="H32" s="553"/>
      <c r="I32" s="554"/>
      <c r="J32" s="706">
        <f t="shared" si="5"/>
        <v>3157</v>
      </c>
      <c r="K32" s="605">
        <f t="shared" si="6"/>
        <v>51.350032530904357</v>
      </c>
      <c r="L32" s="530"/>
      <c r="M32" s="562">
        <v>3157</v>
      </c>
      <c r="N32" s="1023"/>
      <c r="O32" s="712"/>
    </row>
    <row r="33" spans="1:15" ht="15.75" thickBot="1">
      <c r="A33" s="559" t="s">
        <v>646</v>
      </c>
      <c r="B33" s="631" t="s">
        <v>648</v>
      </c>
      <c r="C33" s="549">
        <v>2168</v>
      </c>
      <c r="D33" s="709">
        <v>1773</v>
      </c>
      <c r="E33" s="709">
        <v>2176</v>
      </c>
      <c r="F33" s="1012">
        <v>562</v>
      </c>
      <c r="G33" s="562">
        <f t="shared" si="4"/>
        <v>612</v>
      </c>
      <c r="H33" s="553"/>
      <c r="I33" s="554"/>
      <c r="J33" s="706">
        <f t="shared" si="5"/>
        <v>1174</v>
      </c>
      <c r="K33" s="605">
        <f t="shared" si="6"/>
        <v>53.952205882352942</v>
      </c>
      <c r="L33" s="530"/>
      <c r="M33" s="562">
        <v>1174</v>
      </c>
      <c r="N33" s="1023"/>
      <c r="O33" s="712"/>
    </row>
    <row r="34" spans="1:15" ht="15.75" thickBot="1">
      <c r="A34" s="559" t="s">
        <v>649</v>
      </c>
      <c r="B34" s="631">
        <v>557</v>
      </c>
      <c r="C34" s="549"/>
      <c r="D34" s="709">
        <v>0</v>
      </c>
      <c r="E34" s="709">
        <v>0</v>
      </c>
      <c r="F34" s="1012">
        <v>0</v>
      </c>
      <c r="G34" s="562">
        <f t="shared" si="4"/>
        <v>0</v>
      </c>
      <c r="H34" s="553"/>
      <c r="I34" s="554"/>
      <c r="J34" s="706">
        <f t="shared" si="5"/>
        <v>0</v>
      </c>
      <c r="K34" s="605" t="e">
        <f t="shared" si="6"/>
        <v>#DIV/0!</v>
      </c>
      <c r="L34" s="530"/>
      <c r="M34" s="562">
        <f t="shared" si="7"/>
        <v>0</v>
      </c>
      <c r="N34" s="1023"/>
      <c r="O34" s="712"/>
    </row>
    <row r="35" spans="1:15" ht="15.75" thickBot="1">
      <c r="A35" s="559" t="s">
        <v>651</v>
      </c>
      <c r="B35" s="631">
        <v>551</v>
      </c>
      <c r="C35" s="549">
        <v>10</v>
      </c>
      <c r="D35" s="709">
        <v>10</v>
      </c>
      <c r="E35" s="709">
        <v>19</v>
      </c>
      <c r="F35" s="1012">
        <v>3</v>
      </c>
      <c r="G35" s="562">
        <f t="shared" si="4"/>
        <v>3</v>
      </c>
      <c r="H35" s="553"/>
      <c r="I35" s="554"/>
      <c r="J35" s="706">
        <f t="shared" si="5"/>
        <v>6</v>
      </c>
      <c r="K35" s="605">
        <f t="shared" si="6"/>
        <v>31.578947368421051</v>
      </c>
      <c r="L35" s="530"/>
      <c r="M35" s="562">
        <v>6</v>
      </c>
      <c r="N35" s="1023"/>
      <c r="O35" s="712"/>
    </row>
    <row r="36" spans="1:15" ht="15.75" thickBot="1">
      <c r="A36" s="520" t="s">
        <v>653</v>
      </c>
      <c r="B36" s="634" t="s">
        <v>654</v>
      </c>
      <c r="C36" s="635">
        <v>223</v>
      </c>
      <c r="D36" s="722">
        <v>60</v>
      </c>
      <c r="E36" s="722">
        <v>167</v>
      </c>
      <c r="F36" s="1015">
        <v>53</v>
      </c>
      <c r="G36" s="568">
        <f t="shared" si="4"/>
        <v>39</v>
      </c>
      <c r="H36" s="569"/>
      <c r="I36" s="554"/>
      <c r="J36" s="706">
        <f t="shared" si="5"/>
        <v>92</v>
      </c>
      <c r="K36" s="605">
        <f t="shared" si="6"/>
        <v>55.08982035928144</v>
      </c>
      <c r="L36" s="530"/>
      <c r="M36" s="568">
        <v>92</v>
      </c>
      <c r="N36" s="1025"/>
      <c r="O36" s="725"/>
    </row>
    <row r="37" spans="1:15" ht="15.75" thickBot="1">
      <c r="A37" s="640" t="s">
        <v>655</v>
      </c>
      <c r="B37" s="641"/>
      <c r="C37" s="726">
        <f t="shared" ref="C37:I37" si="8">SUM(C27:C36)</f>
        <v>9728</v>
      </c>
      <c r="D37" s="727">
        <f t="shared" si="8"/>
        <v>8146</v>
      </c>
      <c r="E37" s="727">
        <f t="shared" si="8"/>
        <v>10350</v>
      </c>
      <c r="F37" s="726">
        <f t="shared" si="8"/>
        <v>2593</v>
      </c>
      <c r="G37" s="646">
        <f t="shared" si="8"/>
        <v>2734</v>
      </c>
      <c r="H37" s="647">
        <f t="shared" si="8"/>
        <v>0</v>
      </c>
      <c r="I37" s="728">
        <f t="shared" si="8"/>
        <v>0</v>
      </c>
      <c r="J37" s="706">
        <f t="shared" si="5"/>
        <v>5327</v>
      </c>
      <c r="K37" s="605">
        <f t="shared" si="6"/>
        <v>51.468599033816417</v>
      </c>
      <c r="L37" s="530"/>
      <c r="M37" s="646">
        <f t="shared" ref="M37" si="9">SUM(M27:M36)</f>
        <v>5327</v>
      </c>
      <c r="N37" s="729">
        <f>SUM(N27:N36)</f>
        <v>0</v>
      </c>
      <c r="O37" s="662">
        <f>SUM(O27:O36)</f>
        <v>0</v>
      </c>
    </row>
    <row r="38" spans="1:15" ht="15.75" thickBot="1">
      <c r="A38" s="547" t="s">
        <v>657</v>
      </c>
      <c r="B38" s="623">
        <v>601</v>
      </c>
      <c r="C38" s="648"/>
      <c r="D38" s="718"/>
      <c r="E38" s="718"/>
      <c r="F38" s="1011"/>
      <c r="G38" s="552">
        <f t="shared" si="4"/>
        <v>0</v>
      </c>
      <c r="H38" s="626"/>
      <c r="I38" s="554"/>
      <c r="J38" s="706">
        <f t="shared" si="5"/>
        <v>0</v>
      </c>
      <c r="K38" s="605" t="e">
        <f t="shared" si="6"/>
        <v>#DIV/0!</v>
      </c>
      <c r="L38" s="530"/>
      <c r="M38" s="582">
        <f t="shared" si="7"/>
        <v>0</v>
      </c>
      <c r="N38" s="730"/>
      <c r="O38" s="721"/>
    </row>
    <row r="39" spans="1:15" ht="15.75" thickBot="1">
      <c r="A39" s="559" t="s">
        <v>659</v>
      </c>
      <c r="B39" s="631">
        <v>602</v>
      </c>
      <c r="C39" s="549">
        <v>724</v>
      </c>
      <c r="D39" s="709">
        <v>600</v>
      </c>
      <c r="E39" s="709">
        <v>600</v>
      </c>
      <c r="F39" s="1012">
        <v>191</v>
      </c>
      <c r="G39" s="562">
        <f t="shared" si="4"/>
        <v>231</v>
      </c>
      <c r="H39" s="553"/>
      <c r="I39" s="554"/>
      <c r="J39" s="706">
        <f t="shared" si="5"/>
        <v>422</v>
      </c>
      <c r="K39" s="605">
        <f t="shared" si="6"/>
        <v>70.333333333333343</v>
      </c>
      <c r="L39" s="530"/>
      <c r="M39" s="562">
        <v>422</v>
      </c>
      <c r="N39" s="1023"/>
      <c r="O39" s="712"/>
    </row>
    <row r="40" spans="1:15" ht="15.75" thickBot="1">
      <c r="A40" s="559" t="s">
        <v>661</v>
      </c>
      <c r="B40" s="631">
        <v>604</v>
      </c>
      <c r="C40" s="549"/>
      <c r="D40" s="709"/>
      <c r="E40" s="709"/>
      <c r="F40" s="1012"/>
      <c r="G40" s="562">
        <f t="shared" si="4"/>
        <v>0</v>
      </c>
      <c r="H40" s="553"/>
      <c r="I40" s="554"/>
      <c r="J40" s="706">
        <f t="shared" si="5"/>
        <v>0</v>
      </c>
      <c r="K40" s="605" t="e">
        <f t="shared" si="6"/>
        <v>#DIV/0!</v>
      </c>
      <c r="L40" s="530"/>
      <c r="M40" s="562">
        <f t="shared" si="7"/>
        <v>0</v>
      </c>
      <c r="N40" s="1023"/>
      <c r="O40" s="712"/>
    </row>
    <row r="41" spans="1:15" ht="15.75" thickBot="1">
      <c r="A41" s="559" t="s">
        <v>663</v>
      </c>
      <c r="B41" s="631" t="s">
        <v>665</v>
      </c>
      <c r="C41" s="549">
        <v>9133</v>
      </c>
      <c r="D41" s="709">
        <v>7476</v>
      </c>
      <c r="E41" s="709">
        <v>9550</v>
      </c>
      <c r="F41" s="1012">
        <v>2343</v>
      </c>
      <c r="G41" s="562">
        <f t="shared" si="4"/>
        <v>2444</v>
      </c>
      <c r="H41" s="553"/>
      <c r="I41" s="554"/>
      <c r="J41" s="706">
        <f t="shared" si="5"/>
        <v>4787</v>
      </c>
      <c r="K41" s="605">
        <f t="shared" si="6"/>
        <v>50.125654450261777</v>
      </c>
      <c r="L41" s="530"/>
      <c r="M41" s="562">
        <v>4787</v>
      </c>
      <c r="N41" s="1023"/>
      <c r="O41" s="712"/>
    </row>
    <row r="42" spans="1:15" ht="15.75" thickBot="1">
      <c r="A42" s="520" t="s">
        <v>666</v>
      </c>
      <c r="B42" s="634" t="s">
        <v>667</v>
      </c>
      <c r="C42" s="565">
        <v>64</v>
      </c>
      <c r="D42" s="722">
        <v>70</v>
      </c>
      <c r="E42" s="722">
        <v>200</v>
      </c>
      <c r="F42" s="1015">
        <v>55</v>
      </c>
      <c r="G42" s="592">
        <f t="shared" si="4"/>
        <v>60</v>
      </c>
      <c r="H42" s="569"/>
      <c r="I42" s="554"/>
      <c r="J42" s="706">
        <f t="shared" si="5"/>
        <v>115</v>
      </c>
      <c r="K42" s="605">
        <f t="shared" si="6"/>
        <v>57.499999999999993</v>
      </c>
      <c r="L42" s="530"/>
      <c r="M42" s="592">
        <v>115</v>
      </c>
      <c r="N42" s="1025"/>
      <c r="O42" s="725"/>
    </row>
    <row r="43" spans="1:15" ht="15.75" thickBot="1">
      <c r="A43" s="640" t="s">
        <v>668</v>
      </c>
      <c r="B43" s="641" t="s">
        <v>601</v>
      </c>
      <c r="C43" s="726">
        <f t="shared" ref="C43:I43" si="10">SUM(C38:C42)</f>
        <v>9921</v>
      </c>
      <c r="D43" s="727">
        <f t="shared" si="10"/>
        <v>8146</v>
      </c>
      <c r="E43" s="727">
        <f t="shared" si="10"/>
        <v>10350</v>
      </c>
      <c r="F43" s="646">
        <f t="shared" si="10"/>
        <v>2589</v>
      </c>
      <c r="G43" s="1026">
        <f t="shared" si="10"/>
        <v>2735</v>
      </c>
      <c r="H43" s="646">
        <f t="shared" si="10"/>
        <v>0</v>
      </c>
      <c r="I43" s="728">
        <f t="shared" si="10"/>
        <v>0</v>
      </c>
      <c r="J43" s="706">
        <f t="shared" si="5"/>
        <v>5324</v>
      </c>
      <c r="K43" s="605">
        <f t="shared" si="6"/>
        <v>51.439613526570049</v>
      </c>
      <c r="L43" s="530"/>
      <c r="M43" s="1026">
        <f t="shared" ref="M43" si="11">SUM(M38:M42)</f>
        <v>5324</v>
      </c>
      <c r="N43" s="729">
        <f>SUM(N38:N42)</f>
        <v>0</v>
      </c>
      <c r="O43" s="662">
        <f>SUM(O38:O42)</f>
        <v>0</v>
      </c>
    </row>
    <row r="44" spans="1:15" ht="5.25" customHeight="1" thickBot="1">
      <c r="A44" s="520"/>
      <c r="B44" s="650"/>
      <c r="C44" s="1017"/>
      <c r="D44" s="734"/>
      <c r="E44" s="734"/>
      <c r="F44" s="1018"/>
      <c r="G44" s="1018"/>
      <c r="H44" s="1027"/>
      <c r="I44" s="1028"/>
      <c r="J44" s="1029">
        <f t="shared" si="5"/>
        <v>0</v>
      </c>
      <c r="K44" s="708"/>
      <c r="L44" s="530"/>
      <c r="M44" s="1018"/>
      <c r="N44" s="736"/>
      <c r="O44" s="736"/>
    </row>
    <row r="45" spans="1:15" ht="15.75" thickBot="1">
      <c r="A45" s="658" t="s">
        <v>670</v>
      </c>
      <c r="B45" s="641" t="s">
        <v>601</v>
      </c>
      <c r="C45" s="646">
        <f t="shared" ref="C45:I45" si="12">C43-C41</f>
        <v>788</v>
      </c>
      <c r="D45" s="726">
        <f t="shared" si="12"/>
        <v>670</v>
      </c>
      <c r="E45" s="726">
        <v>620</v>
      </c>
      <c r="F45" s="646">
        <f t="shared" si="12"/>
        <v>246</v>
      </c>
      <c r="G45" s="646">
        <f t="shared" si="12"/>
        <v>291</v>
      </c>
      <c r="H45" s="646">
        <f t="shared" si="12"/>
        <v>0</v>
      </c>
      <c r="I45" s="647">
        <f t="shared" si="12"/>
        <v>0</v>
      </c>
      <c r="J45" s="706">
        <f t="shared" si="5"/>
        <v>537</v>
      </c>
      <c r="K45" s="605">
        <f t="shared" si="6"/>
        <v>86.612903225806448</v>
      </c>
      <c r="L45" s="530"/>
      <c r="M45" s="646">
        <f t="shared" ref="M45" si="13">M43-M41</f>
        <v>537</v>
      </c>
      <c r="N45" s="729">
        <f>N43-N41</f>
        <v>0</v>
      </c>
      <c r="O45" s="662">
        <f>O43-O41</f>
        <v>0</v>
      </c>
    </row>
    <row r="46" spans="1:15" ht="15.75" thickBot="1">
      <c r="A46" s="640" t="s">
        <v>671</v>
      </c>
      <c r="B46" s="641" t="s">
        <v>601</v>
      </c>
      <c r="C46" s="646">
        <f t="shared" ref="C46:I46" si="14">C43-C37</f>
        <v>193</v>
      </c>
      <c r="D46" s="726">
        <f t="shared" si="14"/>
        <v>0</v>
      </c>
      <c r="E46" s="726">
        <f t="shared" si="14"/>
        <v>0</v>
      </c>
      <c r="F46" s="739">
        <f t="shared" si="14"/>
        <v>-4</v>
      </c>
      <c r="G46" s="646">
        <f t="shared" si="14"/>
        <v>1</v>
      </c>
      <c r="H46" s="646">
        <f t="shared" si="14"/>
        <v>0</v>
      </c>
      <c r="I46" s="647">
        <f t="shared" si="14"/>
        <v>0</v>
      </c>
      <c r="J46" s="738">
        <f t="shared" si="5"/>
        <v>-3</v>
      </c>
      <c r="K46" s="605" t="e">
        <f t="shared" si="6"/>
        <v>#DIV/0!</v>
      </c>
      <c r="L46" s="530"/>
      <c r="M46" s="739">
        <f t="shared" ref="M46" si="15">M43-M37</f>
        <v>-3</v>
      </c>
      <c r="N46" s="729">
        <f>N43-N37</f>
        <v>0</v>
      </c>
      <c r="O46" s="662">
        <f>O43-O37</f>
        <v>0</v>
      </c>
    </row>
    <row r="47" spans="1:15" ht="15.75" thickBot="1">
      <c r="A47" s="660" t="s">
        <v>673</v>
      </c>
      <c r="B47" s="661" t="s">
        <v>601</v>
      </c>
      <c r="C47" s="646">
        <f t="shared" ref="C47:I47" si="16">C46-C41</f>
        <v>-8940</v>
      </c>
      <c r="D47" s="726">
        <f t="shared" si="16"/>
        <v>-7476</v>
      </c>
      <c r="E47" s="726">
        <f t="shared" si="16"/>
        <v>-9550</v>
      </c>
      <c r="F47" s="646">
        <f t="shared" si="16"/>
        <v>-2347</v>
      </c>
      <c r="G47" s="646">
        <f t="shared" si="16"/>
        <v>-2443</v>
      </c>
      <c r="H47" s="646">
        <f t="shared" si="16"/>
        <v>0</v>
      </c>
      <c r="I47" s="647">
        <f t="shared" si="16"/>
        <v>0</v>
      </c>
      <c r="J47" s="706">
        <f t="shared" si="5"/>
        <v>-4790</v>
      </c>
      <c r="K47" s="662">
        <f t="shared" si="6"/>
        <v>50.157068062827229</v>
      </c>
      <c r="L47" s="530"/>
      <c r="M47" s="646">
        <f t="shared" ref="M47" si="17">M46-M41</f>
        <v>-4790</v>
      </c>
      <c r="N47" s="729">
        <f>N46-N41</f>
        <v>0</v>
      </c>
      <c r="O47" s="662">
        <f>O46-O41</f>
        <v>0</v>
      </c>
    </row>
    <row r="50" spans="1:10" ht="14.25">
      <c r="A50" s="663" t="s">
        <v>674</v>
      </c>
    </row>
    <row r="51" spans="1:10" s="666" customFormat="1" ht="14.25">
      <c r="A51" s="664" t="s">
        <v>675</v>
      </c>
      <c r="B51" s="665"/>
      <c r="E51" s="667"/>
      <c r="F51" s="667"/>
      <c r="G51" s="667"/>
      <c r="H51" s="667"/>
      <c r="I51" s="667"/>
      <c r="J51" s="667"/>
    </row>
    <row r="52" spans="1:10" s="666" customFormat="1" ht="14.25">
      <c r="A52" s="668" t="s">
        <v>676</v>
      </c>
      <c r="B52" s="665"/>
      <c r="E52" s="667"/>
      <c r="F52" s="667"/>
      <c r="G52" s="667"/>
      <c r="H52" s="667"/>
      <c r="I52" s="667"/>
      <c r="J52" s="667"/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488" t="s">
        <v>717</v>
      </c>
    </row>
    <row r="58" spans="1:10">
      <c r="A58" s="488" t="s">
        <v>718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8"/>
  <sheetViews>
    <sheetView topLeftCell="A7" workbookViewId="0">
      <selection activeCell="A36" sqref="A36"/>
    </sheetView>
  </sheetViews>
  <sheetFormatPr defaultRowHeight="15"/>
  <cols>
    <col min="1" max="1" width="31.140625" style="1031" customWidth="1"/>
    <col min="2" max="2" width="6.140625" style="1032" customWidth="1"/>
    <col min="3" max="4" width="9.5703125" style="1031" customWidth="1"/>
    <col min="5" max="5" width="9.5703125" style="1033" customWidth="1"/>
    <col min="6" max="6" width="9.42578125" style="1033" customWidth="1"/>
    <col min="7" max="7" width="8.28515625" style="1033" customWidth="1"/>
    <col min="8" max="8" width="7.5703125" style="1033" customWidth="1"/>
    <col min="9" max="9" width="7.7109375" style="1033" customWidth="1"/>
    <col min="10" max="10" width="7.5703125" style="1033" customWidth="1"/>
    <col min="11" max="11" width="10" style="1031" customWidth="1"/>
    <col min="12" max="12" width="7.140625" style="1031" customWidth="1"/>
    <col min="13" max="13" width="9.7109375" style="1031" customWidth="1"/>
    <col min="14" max="14" width="10.28515625" style="1031" customWidth="1"/>
    <col min="15" max="15" width="9.7109375" style="1031" customWidth="1"/>
    <col min="16" max="16" width="9.85546875" style="1031" customWidth="1"/>
    <col min="17" max="1024" width="7.140625" style="1031" customWidth="1"/>
    <col min="1025" max="1025" width="9.7109375" style="1240" customWidth="1"/>
    <col min="1026" max="16384" width="9.140625" style="1240"/>
  </cols>
  <sheetData>
    <row r="1" spans="1:16" ht="24" customHeight="1">
      <c r="A1" s="1406"/>
      <c r="B1" s="1406"/>
      <c r="C1" s="1406"/>
      <c r="D1" s="1406"/>
      <c r="E1" s="1406"/>
      <c r="F1" s="1406"/>
      <c r="G1" s="1406"/>
      <c r="H1" s="1406"/>
      <c r="I1" s="1406"/>
      <c r="J1" s="1406"/>
      <c r="K1" s="1406"/>
      <c r="L1" s="1406"/>
      <c r="M1" s="1406"/>
      <c r="N1" s="1406"/>
      <c r="O1" s="1406"/>
      <c r="P1" s="1030" t="s">
        <v>680</v>
      </c>
    </row>
    <row r="2" spans="1:16">
      <c r="O2" s="1034"/>
    </row>
    <row r="3" spans="1:16" ht="18.75">
      <c r="A3" s="1035" t="s">
        <v>577</v>
      </c>
      <c r="F3" s="1036"/>
      <c r="G3" s="1036"/>
    </row>
    <row r="4" spans="1:16" ht="21.75" customHeight="1">
      <c r="A4" s="1037"/>
      <c r="F4" s="1036"/>
      <c r="G4" s="1036"/>
    </row>
    <row r="5" spans="1:16">
      <c r="A5" s="1038"/>
      <c r="F5" s="1036"/>
      <c r="G5" s="1036"/>
    </row>
    <row r="6" spans="1:16" ht="6" customHeight="1">
      <c r="F6" s="1036"/>
      <c r="G6" s="1036"/>
    </row>
    <row r="7" spans="1:16" ht="24.75" customHeight="1">
      <c r="A7" s="1039" t="s">
        <v>578</v>
      </c>
      <c r="B7" s="1040"/>
      <c r="C7" s="1407" t="s">
        <v>719</v>
      </c>
      <c r="D7" s="1407"/>
      <c r="E7" s="1407"/>
      <c r="F7" s="1407"/>
      <c r="G7" s="1407"/>
      <c r="H7" s="1407"/>
      <c r="I7" s="1407"/>
      <c r="J7" s="1407"/>
      <c r="K7" s="1407"/>
      <c r="L7" s="1407"/>
      <c r="M7" s="1407"/>
      <c r="N7" s="1407"/>
      <c r="O7" s="1407"/>
    </row>
    <row r="8" spans="1:16" ht="23.25" customHeight="1" thickBot="1">
      <c r="A8" s="1038" t="s">
        <v>580</v>
      </c>
      <c r="F8" s="1036"/>
      <c r="G8" s="1036"/>
    </row>
    <row r="9" spans="1:16">
      <c r="A9" s="1041"/>
      <c r="B9" s="1042"/>
      <c r="C9" s="1043" t="s">
        <v>7</v>
      </c>
      <c r="D9" s="1044" t="s">
        <v>582</v>
      </c>
      <c r="E9" s="1045" t="s">
        <v>583</v>
      </c>
      <c r="F9" s="1408" t="s">
        <v>584</v>
      </c>
      <c r="G9" s="1408"/>
      <c r="H9" s="1408"/>
      <c r="I9" s="1408"/>
      <c r="J9" s="1046" t="s">
        <v>682</v>
      </c>
      <c r="K9" s="1047" t="s">
        <v>586</v>
      </c>
      <c r="M9" s="1048" t="s">
        <v>588</v>
      </c>
      <c r="N9" s="1042" t="s">
        <v>588</v>
      </c>
      <c r="O9" s="1049" t="s">
        <v>588</v>
      </c>
    </row>
    <row r="10" spans="1:16" ht="15.75" thickBot="1">
      <c r="A10" s="1050" t="s">
        <v>54</v>
      </c>
      <c r="B10" s="1051" t="s">
        <v>683</v>
      </c>
      <c r="C10" s="1052" t="s">
        <v>684</v>
      </c>
      <c r="D10" s="1053">
        <v>2018</v>
      </c>
      <c r="E10" s="1054">
        <v>2018</v>
      </c>
      <c r="F10" s="1055" t="s">
        <v>591</v>
      </c>
      <c r="G10" s="1056" t="s">
        <v>592</v>
      </c>
      <c r="H10" s="1057" t="s">
        <v>593</v>
      </c>
      <c r="I10" s="1058" t="s">
        <v>594</v>
      </c>
      <c r="J10" s="1059" t="s">
        <v>595</v>
      </c>
      <c r="K10" s="1060" t="s">
        <v>596</v>
      </c>
      <c r="M10" s="1061" t="s">
        <v>685</v>
      </c>
      <c r="N10" s="1062" t="s">
        <v>686</v>
      </c>
      <c r="O10" s="1063" t="s">
        <v>687</v>
      </c>
    </row>
    <row r="11" spans="1:16">
      <c r="A11" s="1064" t="s">
        <v>688</v>
      </c>
      <c r="B11" s="1065"/>
      <c r="C11" s="1066">
        <v>15</v>
      </c>
      <c r="D11" s="1067">
        <v>16</v>
      </c>
      <c r="E11" s="1067">
        <v>15</v>
      </c>
      <c r="F11" s="1068">
        <v>17</v>
      </c>
      <c r="G11" s="1069">
        <f t="shared" ref="G11:G23" si="0">M11</f>
        <v>16</v>
      </c>
      <c r="H11" s="1070"/>
      <c r="I11" s="1071"/>
      <c r="J11" s="1072" t="s">
        <v>601</v>
      </c>
      <c r="K11" s="1073" t="s">
        <v>601</v>
      </c>
      <c r="L11" s="1074"/>
      <c r="M11" s="1075">
        <v>16</v>
      </c>
      <c r="N11" s="1076"/>
      <c r="O11" s="1077"/>
    </row>
    <row r="12" spans="1:16">
      <c r="A12" s="1078" t="s">
        <v>689</v>
      </c>
      <c r="B12" s="1079"/>
      <c r="C12" s="1080">
        <v>13.92</v>
      </c>
      <c r="D12" s="1081">
        <v>13</v>
      </c>
      <c r="E12" s="1081">
        <v>14</v>
      </c>
      <c r="F12" s="1082">
        <v>15</v>
      </c>
      <c r="G12" s="1069">
        <f t="shared" si="0"/>
        <v>14.8</v>
      </c>
      <c r="H12" s="1083"/>
      <c r="I12" s="1084"/>
      <c r="J12" s="1085"/>
      <c r="K12" s="1086" t="s">
        <v>601</v>
      </c>
      <c r="L12" s="1074"/>
      <c r="M12" s="1087">
        <v>14.8</v>
      </c>
      <c r="N12" s="1088"/>
      <c r="O12" s="1089"/>
    </row>
    <row r="13" spans="1:16">
      <c r="A13" s="1090" t="s">
        <v>690</v>
      </c>
      <c r="B13" s="1091" t="s">
        <v>691</v>
      </c>
      <c r="C13" s="1092">
        <v>3022</v>
      </c>
      <c r="D13" s="1093" t="s">
        <v>601</v>
      </c>
      <c r="E13" s="1093" t="s">
        <v>601</v>
      </c>
      <c r="F13" s="1094">
        <v>3146</v>
      </c>
      <c r="G13" s="1069">
        <f t="shared" si="0"/>
        <v>3139</v>
      </c>
      <c r="H13" s="1095"/>
      <c r="I13" s="1096"/>
      <c r="J13" s="1097" t="s">
        <v>601</v>
      </c>
      <c r="K13" s="1086" t="s">
        <v>601</v>
      </c>
      <c r="L13" s="1074"/>
      <c r="M13" s="1098">
        <v>3139</v>
      </c>
      <c r="N13" s="1099"/>
      <c r="O13" s="1100"/>
    </row>
    <row r="14" spans="1:16">
      <c r="A14" s="1078" t="s">
        <v>692</v>
      </c>
      <c r="B14" s="1091" t="s">
        <v>693</v>
      </c>
      <c r="C14" s="1092">
        <v>2837</v>
      </c>
      <c r="D14" s="1101" t="s">
        <v>601</v>
      </c>
      <c r="E14" s="1101" t="s">
        <v>601</v>
      </c>
      <c r="F14" s="1102">
        <v>2875</v>
      </c>
      <c r="G14" s="1069">
        <f t="shared" si="0"/>
        <v>2881</v>
      </c>
      <c r="H14" s="1095"/>
      <c r="I14" s="1096"/>
      <c r="J14" s="1097" t="s">
        <v>601</v>
      </c>
      <c r="K14" s="1086" t="s">
        <v>601</v>
      </c>
      <c r="L14" s="1074"/>
      <c r="M14" s="1098">
        <v>2881</v>
      </c>
      <c r="N14" s="1099"/>
      <c r="O14" s="1100"/>
    </row>
    <row r="15" spans="1:16">
      <c r="A15" s="1078" t="s">
        <v>609</v>
      </c>
      <c r="B15" s="1091" t="s">
        <v>611</v>
      </c>
      <c r="C15" s="1092"/>
      <c r="D15" s="1101" t="s">
        <v>601</v>
      </c>
      <c r="E15" s="1101" t="s">
        <v>601</v>
      </c>
      <c r="F15" s="1102"/>
      <c r="G15" s="1069">
        <f t="shared" si="0"/>
        <v>0</v>
      </c>
      <c r="H15" s="1095"/>
      <c r="I15" s="1096"/>
      <c r="J15" s="1097" t="s">
        <v>601</v>
      </c>
      <c r="K15" s="1086" t="s">
        <v>601</v>
      </c>
      <c r="L15" s="1074"/>
      <c r="M15" s="1098"/>
      <c r="N15" s="1099"/>
      <c r="O15" s="1100"/>
    </row>
    <row r="16" spans="1:16">
      <c r="A16" s="1078" t="s">
        <v>612</v>
      </c>
      <c r="B16" s="1091" t="s">
        <v>601</v>
      </c>
      <c r="C16" s="1092">
        <v>267</v>
      </c>
      <c r="D16" s="1101" t="s">
        <v>601</v>
      </c>
      <c r="E16" s="1101" t="s">
        <v>601</v>
      </c>
      <c r="F16" s="1102">
        <v>1347</v>
      </c>
      <c r="G16" s="1069">
        <f t="shared" si="0"/>
        <v>1104</v>
      </c>
      <c r="H16" s="1095"/>
      <c r="I16" s="1096"/>
      <c r="J16" s="1097" t="s">
        <v>601</v>
      </c>
      <c r="K16" s="1086" t="s">
        <v>601</v>
      </c>
      <c r="L16" s="1074"/>
      <c r="M16" s="1098">
        <v>1104</v>
      </c>
      <c r="N16" s="1099"/>
      <c r="O16" s="1100"/>
    </row>
    <row r="17" spans="1:15" ht="15.75" thickBot="1">
      <c r="A17" s="1064" t="s">
        <v>614</v>
      </c>
      <c r="B17" s="1103" t="s">
        <v>616</v>
      </c>
      <c r="C17" s="1104">
        <v>926</v>
      </c>
      <c r="D17" s="1105" t="s">
        <v>601</v>
      </c>
      <c r="E17" s="1105" t="s">
        <v>601</v>
      </c>
      <c r="F17" s="1106">
        <v>1177</v>
      </c>
      <c r="G17" s="1107">
        <f t="shared" si="0"/>
        <v>1425</v>
      </c>
      <c r="H17" s="1108"/>
      <c r="I17" s="1109"/>
      <c r="J17" s="1110" t="s">
        <v>601</v>
      </c>
      <c r="K17" s="1073" t="s">
        <v>601</v>
      </c>
      <c r="L17" s="1074"/>
      <c r="M17" s="1111">
        <v>1425</v>
      </c>
      <c r="N17" s="1112"/>
      <c r="O17" s="1113"/>
    </row>
    <row r="18" spans="1:15" ht="15.75" thickBot="1">
      <c r="A18" s="1114" t="s">
        <v>617</v>
      </c>
      <c r="B18" s="1115"/>
      <c r="C18" s="1116">
        <f>C13-C14+C15+C16+C17</f>
        <v>1378</v>
      </c>
      <c r="D18" s="1117" t="s">
        <v>601</v>
      </c>
      <c r="E18" s="1117" t="s">
        <v>601</v>
      </c>
      <c r="F18" s="1117">
        <f>F13-F14+F15+F16+F17</f>
        <v>2795</v>
      </c>
      <c r="G18" s="1117">
        <f t="shared" si="0"/>
        <v>2787</v>
      </c>
      <c r="H18" s="1117"/>
      <c r="I18" s="1117"/>
      <c r="J18" s="1118" t="s">
        <v>601</v>
      </c>
      <c r="K18" s="1119" t="s">
        <v>601</v>
      </c>
      <c r="L18" s="1120"/>
      <c r="M18" s="1121">
        <f>M13-M14+M15+M16+M17</f>
        <v>2787</v>
      </c>
      <c r="N18" s="1122">
        <f>N13-N14+N15+N16+N17</f>
        <v>0</v>
      </c>
      <c r="O18" s="1123">
        <f>O13-O14+O15+O16+O17</f>
        <v>0</v>
      </c>
    </row>
    <row r="19" spans="1:15">
      <c r="A19" s="1064" t="s">
        <v>618</v>
      </c>
      <c r="B19" s="1103">
        <v>401</v>
      </c>
      <c r="C19" s="1104">
        <v>184</v>
      </c>
      <c r="D19" s="1093" t="s">
        <v>601</v>
      </c>
      <c r="E19" s="1093" t="s">
        <v>601</v>
      </c>
      <c r="F19" s="1106">
        <v>251</v>
      </c>
      <c r="G19" s="1124">
        <f t="shared" si="0"/>
        <v>239</v>
      </c>
      <c r="H19" s="1125"/>
      <c r="I19" s="1126"/>
      <c r="J19" s="1110" t="s">
        <v>601</v>
      </c>
      <c r="K19" s="1073" t="s">
        <v>601</v>
      </c>
      <c r="L19" s="1074"/>
      <c r="M19" s="1127">
        <v>239</v>
      </c>
      <c r="N19" s="1112"/>
      <c r="O19" s="1113"/>
    </row>
    <row r="20" spans="1:15">
      <c r="A20" s="1078" t="s">
        <v>620</v>
      </c>
      <c r="B20" s="1091" t="s">
        <v>622</v>
      </c>
      <c r="C20" s="1092">
        <v>428</v>
      </c>
      <c r="D20" s="1101" t="s">
        <v>601</v>
      </c>
      <c r="E20" s="1101" t="s">
        <v>601</v>
      </c>
      <c r="F20" s="1102">
        <v>260</v>
      </c>
      <c r="G20" s="1069">
        <f t="shared" si="0"/>
        <v>120</v>
      </c>
      <c r="H20" s="1095"/>
      <c r="I20" s="1096"/>
      <c r="J20" s="1097" t="s">
        <v>601</v>
      </c>
      <c r="K20" s="1086" t="s">
        <v>601</v>
      </c>
      <c r="L20" s="1074"/>
      <c r="M20" s="1098">
        <v>120</v>
      </c>
      <c r="N20" s="1099"/>
      <c r="O20" s="1100"/>
    </row>
    <row r="21" spans="1:15">
      <c r="A21" s="1078" t="s">
        <v>623</v>
      </c>
      <c r="B21" s="1091" t="s">
        <v>601</v>
      </c>
      <c r="C21" s="1092"/>
      <c r="D21" s="1101" t="s">
        <v>601</v>
      </c>
      <c r="E21" s="1101" t="s">
        <v>601</v>
      </c>
      <c r="F21" s="1102"/>
      <c r="G21" s="1069">
        <f t="shared" si="0"/>
        <v>0</v>
      </c>
      <c r="H21" s="1095"/>
      <c r="I21" s="1096"/>
      <c r="J21" s="1097" t="s">
        <v>601</v>
      </c>
      <c r="K21" s="1086" t="s">
        <v>601</v>
      </c>
      <c r="L21" s="1074"/>
      <c r="M21" s="1098"/>
      <c r="N21" s="1099"/>
      <c r="O21" s="1100"/>
    </row>
    <row r="22" spans="1:15">
      <c r="A22" s="1078" t="s">
        <v>625</v>
      </c>
      <c r="B22" s="1091" t="s">
        <v>601</v>
      </c>
      <c r="C22" s="1092">
        <v>756</v>
      </c>
      <c r="D22" s="1101" t="s">
        <v>601</v>
      </c>
      <c r="E22" s="1101" t="s">
        <v>601</v>
      </c>
      <c r="F22" s="1102">
        <v>2240</v>
      </c>
      <c r="G22" s="1069">
        <f t="shared" si="0"/>
        <v>2509</v>
      </c>
      <c r="H22" s="1095"/>
      <c r="I22" s="1096"/>
      <c r="J22" s="1097" t="s">
        <v>601</v>
      </c>
      <c r="K22" s="1086" t="s">
        <v>601</v>
      </c>
      <c r="L22" s="1074"/>
      <c r="M22" s="1098">
        <v>2509</v>
      </c>
      <c r="N22" s="1099"/>
      <c r="O22" s="1100"/>
    </row>
    <row r="23" spans="1:15" ht="15.75" thickBot="1">
      <c r="A23" s="1128" t="s">
        <v>627</v>
      </c>
      <c r="B23" s="1129" t="s">
        <v>601</v>
      </c>
      <c r="C23" s="1130"/>
      <c r="D23" s="1105" t="s">
        <v>601</v>
      </c>
      <c r="E23" s="1105" t="s">
        <v>601</v>
      </c>
      <c r="F23" s="1131"/>
      <c r="G23" s="1107">
        <f t="shared" si="0"/>
        <v>0</v>
      </c>
      <c r="H23" s="1108"/>
      <c r="I23" s="1109"/>
      <c r="J23" s="1132" t="s">
        <v>601</v>
      </c>
      <c r="K23" s="1133" t="s">
        <v>601</v>
      </c>
      <c r="L23" s="1074"/>
      <c r="M23" s="1111"/>
      <c r="N23" s="1134"/>
      <c r="O23" s="1135"/>
    </row>
    <row r="24" spans="1:15">
      <c r="A24" s="1136" t="s">
        <v>629</v>
      </c>
      <c r="B24" s="1137" t="s">
        <v>601</v>
      </c>
      <c r="C24" s="1138">
        <v>6256</v>
      </c>
      <c r="D24" s="1139">
        <v>6291</v>
      </c>
      <c r="E24" s="1139">
        <v>6539</v>
      </c>
      <c r="F24" s="1140">
        <v>1725</v>
      </c>
      <c r="G24" s="1141">
        <f t="shared" ref="G24:G36" si="1">M24-F24</f>
        <v>1619</v>
      </c>
      <c r="H24" s="1141"/>
      <c r="I24" s="1142"/>
      <c r="J24" s="1143">
        <f t="shared" ref="J24:J47" si="2">SUM(F24:I24)</f>
        <v>3344</v>
      </c>
      <c r="K24" s="1144">
        <f t="shared" ref="K24:K47" si="3">(J24/E24)*100</f>
        <v>51.139317938522709</v>
      </c>
      <c r="L24" s="1145"/>
      <c r="M24" s="1146">
        <v>3344</v>
      </c>
      <c r="N24" s="1147"/>
      <c r="O24" s="1148"/>
    </row>
    <row r="25" spans="1:15">
      <c r="A25" s="1078" t="s">
        <v>631</v>
      </c>
      <c r="B25" s="1149" t="s">
        <v>601</v>
      </c>
      <c r="C25" s="1092"/>
      <c r="D25" s="1150"/>
      <c r="E25" s="1150"/>
      <c r="F25" s="1151"/>
      <c r="G25" s="1152">
        <f t="shared" si="1"/>
        <v>0</v>
      </c>
      <c r="H25" s="1153"/>
      <c r="I25" s="1095"/>
      <c r="J25" s="1154">
        <f t="shared" si="2"/>
        <v>0</v>
      </c>
      <c r="K25" s="1155" t="e">
        <f t="shared" si="3"/>
        <v>#DIV/0!</v>
      </c>
      <c r="L25" s="1074"/>
      <c r="M25" s="1098"/>
      <c r="N25" s="1156"/>
      <c r="O25" s="1157"/>
    </row>
    <row r="26" spans="1:15" ht="15.75" thickBot="1">
      <c r="A26" s="1158" t="s">
        <v>633</v>
      </c>
      <c r="B26" s="1159">
        <v>672</v>
      </c>
      <c r="C26" s="1160">
        <v>1594</v>
      </c>
      <c r="D26" s="1161">
        <v>1600</v>
      </c>
      <c r="E26" s="1161">
        <v>1600</v>
      </c>
      <c r="F26" s="1162">
        <v>390</v>
      </c>
      <c r="G26" s="1163">
        <f t="shared" si="1"/>
        <v>390</v>
      </c>
      <c r="H26" s="1164"/>
      <c r="I26" s="1165"/>
      <c r="J26" s="1166">
        <f t="shared" si="2"/>
        <v>780</v>
      </c>
      <c r="K26" s="1167">
        <f t="shared" si="3"/>
        <v>48.75</v>
      </c>
      <c r="L26" s="1168"/>
      <c r="M26" s="1169">
        <v>780</v>
      </c>
      <c r="N26" s="1170"/>
      <c r="O26" s="1171"/>
    </row>
    <row r="27" spans="1:15">
      <c r="A27" s="1090" t="s">
        <v>634</v>
      </c>
      <c r="B27" s="1172">
        <v>501</v>
      </c>
      <c r="C27" s="1173">
        <v>381</v>
      </c>
      <c r="D27" s="1174">
        <v>418</v>
      </c>
      <c r="E27" s="1174">
        <v>450</v>
      </c>
      <c r="F27" s="1175">
        <v>120</v>
      </c>
      <c r="G27" s="1126">
        <f t="shared" si="1"/>
        <v>128</v>
      </c>
      <c r="H27" s="1152"/>
      <c r="I27" s="1126"/>
      <c r="J27" s="1176">
        <f t="shared" si="2"/>
        <v>248</v>
      </c>
      <c r="K27" s="1177">
        <f t="shared" si="3"/>
        <v>55.111111111111114</v>
      </c>
      <c r="L27" s="1074"/>
      <c r="M27" s="1127">
        <v>248</v>
      </c>
      <c r="N27" s="1178"/>
      <c r="O27" s="1179"/>
    </row>
    <row r="28" spans="1:15">
      <c r="A28" s="1078" t="s">
        <v>636</v>
      </c>
      <c r="B28" s="1180">
        <v>502</v>
      </c>
      <c r="C28" s="1092">
        <v>438</v>
      </c>
      <c r="D28" s="1150">
        <v>368</v>
      </c>
      <c r="E28" s="1150">
        <v>350</v>
      </c>
      <c r="F28" s="1151">
        <v>119</v>
      </c>
      <c r="G28" s="1126">
        <f t="shared" si="1"/>
        <v>40</v>
      </c>
      <c r="H28" s="1153"/>
      <c r="I28" s="1096"/>
      <c r="J28" s="1154">
        <f t="shared" si="2"/>
        <v>159</v>
      </c>
      <c r="K28" s="1155">
        <f t="shared" si="3"/>
        <v>45.428571428571431</v>
      </c>
      <c r="L28" s="1074"/>
      <c r="M28" s="1098">
        <v>159</v>
      </c>
      <c r="N28" s="1156"/>
      <c r="O28" s="1157"/>
    </row>
    <row r="29" spans="1:15">
      <c r="A29" s="1078" t="s">
        <v>638</v>
      </c>
      <c r="B29" s="1180">
        <v>504</v>
      </c>
      <c r="C29" s="1092"/>
      <c r="D29" s="1150"/>
      <c r="E29" s="1150"/>
      <c r="F29" s="1151"/>
      <c r="G29" s="1126">
        <f t="shared" si="1"/>
        <v>0</v>
      </c>
      <c r="H29" s="1153"/>
      <c r="I29" s="1096"/>
      <c r="J29" s="1154">
        <f t="shared" si="2"/>
        <v>0</v>
      </c>
      <c r="K29" s="1155" t="e">
        <f t="shared" si="3"/>
        <v>#DIV/0!</v>
      </c>
      <c r="L29" s="1074"/>
      <c r="M29" s="1098"/>
      <c r="N29" s="1156"/>
      <c r="O29" s="1157"/>
    </row>
    <row r="30" spans="1:15">
      <c r="A30" s="1078" t="s">
        <v>640</v>
      </c>
      <c r="B30" s="1180">
        <v>511</v>
      </c>
      <c r="C30" s="1092">
        <v>65</v>
      </c>
      <c r="D30" s="1150">
        <v>220</v>
      </c>
      <c r="E30" s="1150">
        <v>66</v>
      </c>
      <c r="F30" s="1151">
        <v>27</v>
      </c>
      <c r="G30" s="1126">
        <f t="shared" si="1"/>
        <v>7</v>
      </c>
      <c r="H30" s="1153"/>
      <c r="I30" s="1096"/>
      <c r="J30" s="1154">
        <f t="shared" si="2"/>
        <v>34</v>
      </c>
      <c r="K30" s="1155">
        <f t="shared" si="3"/>
        <v>51.515151515151516</v>
      </c>
      <c r="L30" s="1074"/>
      <c r="M30" s="1098">
        <v>34</v>
      </c>
      <c r="N30" s="1156"/>
      <c r="O30" s="1157"/>
    </row>
    <row r="31" spans="1:15">
      <c r="A31" s="1078" t="s">
        <v>642</v>
      </c>
      <c r="B31" s="1180">
        <v>518</v>
      </c>
      <c r="C31" s="1092">
        <v>526</v>
      </c>
      <c r="D31" s="1150">
        <v>313</v>
      </c>
      <c r="E31" s="1150">
        <v>550</v>
      </c>
      <c r="F31" s="1151">
        <v>174</v>
      </c>
      <c r="G31" s="1126">
        <f t="shared" si="1"/>
        <v>143</v>
      </c>
      <c r="H31" s="1153"/>
      <c r="I31" s="1096"/>
      <c r="J31" s="1154">
        <f t="shared" si="2"/>
        <v>317</v>
      </c>
      <c r="K31" s="1155">
        <f t="shared" si="3"/>
        <v>57.63636363636364</v>
      </c>
      <c r="L31" s="1074"/>
      <c r="M31" s="1098">
        <v>317</v>
      </c>
      <c r="N31" s="1156"/>
      <c r="O31" s="1157"/>
    </row>
    <row r="32" spans="1:15">
      <c r="A32" s="1078" t="s">
        <v>708</v>
      </c>
      <c r="B32" s="1180">
        <v>521</v>
      </c>
      <c r="C32" s="1092">
        <v>3721</v>
      </c>
      <c r="D32" s="1150">
        <v>3750</v>
      </c>
      <c r="E32" s="1150">
        <v>4023</v>
      </c>
      <c r="F32" s="1151">
        <v>1046</v>
      </c>
      <c r="G32" s="1126">
        <f t="shared" si="1"/>
        <v>1072</v>
      </c>
      <c r="H32" s="1153"/>
      <c r="I32" s="1096"/>
      <c r="J32" s="1154">
        <f t="shared" si="2"/>
        <v>2118</v>
      </c>
      <c r="K32" s="1155">
        <f t="shared" si="3"/>
        <v>52.647278150633859</v>
      </c>
      <c r="L32" s="1074"/>
      <c r="M32" s="1098">
        <v>2118</v>
      </c>
      <c r="N32" s="1156"/>
      <c r="O32" s="1157"/>
    </row>
    <row r="33" spans="1:15">
      <c r="A33" s="1078" t="s">
        <v>646</v>
      </c>
      <c r="B33" s="1180" t="s">
        <v>648</v>
      </c>
      <c r="C33" s="1092">
        <v>1464</v>
      </c>
      <c r="D33" s="1150">
        <v>1471</v>
      </c>
      <c r="E33" s="1150">
        <v>1446</v>
      </c>
      <c r="F33" s="1151">
        <v>393</v>
      </c>
      <c r="G33" s="1126">
        <f t="shared" si="1"/>
        <v>399</v>
      </c>
      <c r="H33" s="1153"/>
      <c r="I33" s="1096"/>
      <c r="J33" s="1154">
        <f t="shared" si="2"/>
        <v>792</v>
      </c>
      <c r="K33" s="1155">
        <f t="shared" si="3"/>
        <v>54.77178423236515</v>
      </c>
      <c r="L33" s="1074"/>
      <c r="M33" s="1098">
        <v>792</v>
      </c>
      <c r="N33" s="1156"/>
      <c r="O33" s="1157"/>
    </row>
    <row r="34" spans="1:15">
      <c r="A34" s="1078" t="s">
        <v>649</v>
      </c>
      <c r="B34" s="1180">
        <v>557</v>
      </c>
      <c r="C34" s="1092"/>
      <c r="D34" s="1150"/>
      <c r="E34" s="1150"/>
      <c r="F34" s="1151"/>
      <c r="G34" s="1126">
        <f t="shared" si="1"/>
        <v>0</v>
      </c>
      <c r="H34" s="1153"/>
      <c r="I34" s="1096"/>
      <c r="J34" s="1154">
        <f t="shared" si="2"/>
        <v>0</v>
      </c>
      <c r="K34" s="1155" t="e">
        <f t="shared" si="3"/>
        <v>#DIV/0!</v>
      </c>
      <c r="L34" s="1074"/>
      <c r="M34" s="1098"/>
      <c r="N34" s="1156"/>
      <c r="O34" s="1157"/>
    </row>
    <row r="35" spans="1:15">
      <c r="A35" s="1078" t="s">
        <v>651</v>
      </c>
      <c r="B35" s="1180">
        <v>551</v>
      </c>
      <c r="C35" s="1092">
        <v>33</v>
      </c>
      <c r="D35" s="1150">
        <v>36</v>
      </c>
      <c r="E35" s="1150">
        <v>36</v>
      </c>
      <c r="F35" s="1151">
        <v>9</v>
      </c>
      <c r="G35" s="1126">
        <f t="shared" si="1"/>
        <v>12</v>
      </c>
      <c r="H35" s="1153"/>
      <c r="I35" s="1096"/>
      <c r="J35" s="1154">
        <f t="shared" si="2"/>
        <v>21</v>
      </c>
      <c r="K35" s="1155">
        <f t="shared" si="3"/>
        <v>58.333333333333336</v>
      </c>
      <c r="L35" s="1074"/>
      <c r="M35" s="1098">
        <v>21</v>
      </c>
      <c r="N35" s="1156"/>
      <c r="O35" s="1157"/>
    </row>
    <row r="36" spans="1:15" ht="15.75" thickBot="1">
      <c r="A36" s="1064" t="s">
        <v>653</v>
      </c>
      <c r="B36" s="1181" t="s">
        <v>654</v>
      </c>
      <c r="C36" s="1182">
        <v>110</v>
      </c>
      <c r="D36" s="1183">
        <v>25</v>
      </c>
      <c r="E36" s="1183">
        <v>118</v>
      </c>
      <c r="F36" s="1184">
        <v>33</v>
      </c>
      <c r="G36" s="1185">
        <f t="shared" si="1"/>
        <v>33</v>
      </c>
      <c r="H36" s="1186"/>
      <c r="I36" s="1109"/>
      <c r="J36" s="1187">
        <f t="shared" si="2"/>
        <v>66</v>
      </c>
      <c r="K36" s="1188">
        <f t="shared" si="3"/>
        <v>55.932203389830505</v>
      </c>
      <c r="L36" s="1074"/>
      <c r="M36" s="1111">
        <v>66</v>
      </c>
      <c r="N36" s="1189"/>
      <c r="O36" s="1190"/>
    </row>
    <row r="37" spans="1:15" ht="15.75" thickBot="1">
      <c r="A37" s="1191" t="s">
        <v>709</v>
      </c>
      <c r="B37" s="1192"/>
      <c r="C37" s="1193">
        <f t="shared" ref="C37:I37" si="4">SUM(C27:C36)</f>
        <v>6738</v>
      </c>
      <c r="D37" s="1193">
        <f t="shared" si="4"/>
        <v>6601</v>
      </c>
      <c r="E37" s="1193">
        <f t="shared" si="4"/>
        <v>7039</v>
      </c>
      <c r="F37" s="1194">
        <f t="shared" si="4"/>
        <v>1921</v>
      </c>
      <c r="G37" s="1194">
        <f t="shared" si="4"/>
        <v>1834</v>
      </c>
      <c r="H37" s="1194">
        <f t="shared" si="4"/>
        <v>0</v>
      </c>
      <c r="I37" s="1194">
        <f t="shared" si="4"/>
        <v>0</v>
      </c>
      <c r="J37" s="1193">
        <f t="shared" si="2"/>
        <v>3755</v>
      </c>
      <c r="K37" s="1195">
        <f t="shared" si="3"/>
        <v>53.345645688307997</v>
      </c>
      <c r="L37" s="1120"/>
      <c r="M37" s="1196">
        <f>SUM(M27:M36)</f>
        <v>3755</v>
      </c>
      <c r="N37" s="1197">
        <f>SUM(N27:N36)</f>
        <v>0</v>
      </c>
      <c r="O37" s="1198">
        <f>SUM(O27:O36)</f>
        <v>0</v>
      </c>
    </row>
    <row r="38" spans="1:15">
      <c r="A38" s="1090" t="s">
        <v>657</v>
      </c>
      <c r="B38" s="1172">
        <v>601</v>
      </c>
      <c r="C38" s="1173"/>
      <c r="D38" s="1174"/>
      <c r="E38" s="1174"/>
      <c r="F38" s="1175"/>
      <c r="G38" s="1126">
        <f>M38-F38</f>
        <v>0</v>
      </c>
      <c r="H38" s="1152"/>
      <c r="I38" s="1126"/>
      <c r="J38" s="1176">
        <f t="shared" si="2"/>
        <v>0</v>
      </c>
      <c r="K38" s="1177" t="e">
        <f t="shared" si="3"/>
        <v>#DIV/0!</v>
      </c>
      <c r="L38" s="1074"/>
      <c r="M38" s="1127"/>
      <c r="N38" s="1178"/>
      <c r="O38" s="1179"/>
    </row>
    <row r="39" spans="1:15">
      <c r="A39" s="1078" t="s">
        <v>659</v>
      </c>
      <c r="B39" s="1180">
        <v>602</v>
      </c>
      <c r="C39" s="1092">
        <v>363</v>
      </c>
      <c r="D39" s="1150">
        <v>300</v>
      </c>
      <c r="E39" s="1150">
        <v>300</v>
      </c>
      <c r="F39" s="1151">
        <v>97</v>
      </c>
      <c r="G39" s="1126">
        <f>M39-F39</f>
        <v>97</v>
      </c>
      <c r="H39" s="1153"/>
      <c r="I39" s="1096"/>
      <c r="J39" s="1154">
        <f t="shared" si="2"/>
        <v>194</v>
      </c>
      <c r="K39" s="1155">
        <f t="shared" si="3"/>
        <v>64.666666666666657</v>
      </c>
      <c r="L39" s="1074"/>
      <c r="M39" s="1098">
        <v>194</v>
      </c>
      <c r="N39" s="1156"/>
      <c r="O39" s="1157"/>
    </row>
    <row r="40" spans="1:15">
      <c r="A40" s="1078" t="s">
        <v>661</v>
      </c>
      <c r="B40" s="1180">
        <v>604</v>
      </c>
      <c r="C40" s="1092"/>
      <c r="D40" s="1150"/>
      <c r="E40" s="1150"/>
      <c r="F40" s="1151"/>
      <c r="G40" s="1126">
        <f>M40-F40</f>
        <v>0</v>
      </c>
      <c r="H40" s="1153"/>
      <c r="I40" s="1096"/>
      <c r="J40" s="1154">
        <f t="shared" si="2"/>
        <v>0</v>
      </c>
      <c r="K40" s="1155" t="e">
        <f t="shared" si="3"/>
        <v>#DIV/0!</v>
      </c>
      <c r="L40" s="1074"/>
      <c r="M40" s="1098"/>
      <c r="N40" s="1156"/>
      <c r="O40" s="1157"/>
    </row>
    <row r="41" spans="1:15">
      <c r="A41" s="1078" t="s">
        <v>663</v>
      </c>
      <c r="B41" s="1180" t="s">
        <v>665</v>
      </c>
      <c r="C41" s="1092">
        <v>6256</v>
      </c>
      <c r="D41" s="1150">
        <v>6291</v>
      </c>
      <c r="E41" s="1150">
        <v>6539</v>
      </c>
      <c r="F41" s="1151">
        <v>1725</v>
      </c>
      <c r="G41" s="1126">
        <f>M41-F41</f>
        <v>1620</v>
      </c>
      <c r="H41" s="1153"/>
      <c r="I41" s="1096"/>
      <c r="J41" s="1154">
        <f t="shared" si="2"/>
        <v>3345</v>
      </c>
      <c r="K41" s="1155">
        <f t="shared" si="3"/>
        <v>51.154610796757915</v>
      </c>
      <c r="L41" s="1074"/>
      <c r="M41" s="1098">
        <v>3345</v>
      </c>
      <c r="N41" s="1156"/>
      <c r="O41" s="1157"/>
    </row>
    <row r="42" spans="1:15" ht="15.75" thickBot="1">
      <c r="A42" s="1064" t="s">
        <v>666</v>
      </c>
      <c r="B42" s="1181" t="s">
        <v>667</v>
      </c>
      <c r="C42" s="1104">
        <v>147</v>
      </c>
      <c r="D42" s="1183">
        <v>10</v>
      </c>
      <c r="E42" s="1183">
        <v>200</v>
      </c>
      <c r="F42" s="1184">
        <v>116</v>
      </c>
      <c r="G42" s="1185">
        <f>M42-F42</f>
        <v>20</v>
      </c>
      <c r="H42" s="1186"/>
      <c r="I42" s="1109"/>
      <c r="J42" s="1187">
        <f t="shared" si="2"/>
        <v>136</v>
      </c>
      <c r="K42" s="1188">
        <f t="shared" si="3"/>
        <v>68</v>
      </c>
      <c r="L42" s="1074"/>
      <c r="M42" s="1111">
        <v>136</v>
      </c>
      <c r="N42" s="1189"/>
      <c r="O42" s="1190"/>
    </row>
    <row r="43" spans="1:15">
      <c r="A43" s="1199" t="s">
        <v>668</v>
      </c>
      <c r="B43" s="1200" t="s">
        <v>601</v>
      </c>
      <c r="C43" s="1143">
        <f t="shared" ref="C43:I43" si="5">SUM(C38:C42)</f>
        <v>6766</v>
      </c>
      <c r="D43" s="1143">
        <f t="shared" si="5"/>
        <v>6601</v>
      </c>
      <c r="E43" s="1143">
        <f t="shared" si="5"/>
        <v>7039</v>
      </c>
      <c r="F43" s="1201">
        <f t="shared" si="5"/>
        <v>1938</v>
      </c>
      <c r="G43" s="1202">
        <f t="shared" si="5"/>
        <v>1737</v>
      </c>
      <c r="H43" s="1201">
        <f t="shared" si="5"/>
        <v>0</v>
      </c>
      <c r="I43" s="1203">
        <f t="shared" si="5"/>
        <v>0</v>
      </c>
      <c r="J43" s="1143">
        <f t="shared" si="2"/>
        <v>3675</v>
      </c>
      <c r="K43" s="1144">
        <f t="shared" si="3"/>
        <v>52.209120613723535</v>
      </c>
      <c r="L43" s="1145"/>
      <c r="M43" s="1204">
        <f>SUM(M38:M42)</f>
        <v>3675</v>
      </c>
      <c r="N43" s="1205">
        <f>SUM(N38:N42)</f>
        <v>0</v>
      </c>
      <c r="O43" s="1206">
        <f>SUM(O38:O42)</f>
        <v>0</v>
      </c>
    </row>
    <row r="44" spans="1:15" ht="5.25" customHeight="1">
      <c r="A44" s="1064"/>
      <c r="B44" s="1207"/>
      <c r="C44" s="1208"/>
      <c r="D44" s="1209"/>
      <c r="E44" s="1209"/>
      <c r="F44" s="1210"/>
      <c r="G44" s="1211"/>
      <c r="H44" s="1212"/>
      <c r="I44" s="1211"/>
      <c r="J44" s="1154"/>
      <c r="K44" s="1155"/>
      <c r="L44" s="1074"/>
      <c r="M44" s="1213"/>
      <c r="N44" s="1156"/>
      <c r="O44" s="1157"/>
    </row>
    <row r="45" spans="1:15">
      <c r="A45" s="1214" t="s">
        <v>670</v>
      </c>
      <c r="B45" s="1215" t="s">
        <v>601</v>
      </c>
      <c r="C45" s="1216">
        <f t="shared" ref="C45:I45" si="6">C43-C41</f>
        <v>510</v>
      </c>
      <c r="D45" s="1154">
        <f t="shared" si="6"/>
        <v>310</v>
      </c>
      <c r="E45" s="1154">
        <f t="shared" si="6"/>
        <v>500</v>
      </c>
      <c r="F45" s="1216">
        <f t="shared" si="6"/>
        <v>213</v>
      </c>
      <c r="G45" s="1217">
        <f t="shared" si="6"/>
        <v>117</v>
      </c>
      <c r="H45" s="1216">
        <f t="shared" si="6"/>
        <v>0</v>
      </c>
      <c r="I45" s="1218">
        <f t="shared" si="6"/>
        <v>0</v>
      </c>
      <c r="J45" s="1154">
        <f t="shared" si="2"/>
        <v>330</v>
      </c>
      <c r="K45" s="1155">
        <f t="shared" si="3"/>
        <v>66</v>
      </c>
      <c r="L45" s="1074"/>
      <c r="M45" s="1219">
        <f>M43-M41</f>
        <v>330</v>
      </c>
      <c r="N45" s="1220">
        <f>N43-N41</f>
        <v>0</v>
      </c>
      <c r="O45" s="1221">
        <f>O43-O41</f>
        <v>0</v>
      </c>
    </row>
    <row r="46" spans="1:15">
      <c r="A46" s="1222" t="s">
        <v>671</v>
      </c>
      <c r="B46" s="1215" t="s">
        <v>601</v>
      </c>
      <c r="C46" s="1216">
        <f t="shared" ref="C46:I46" si="7">C43-C37</f>
        <v>28</v>
      </c>
      <c r="D46" s="1154">
        <f t="shared" si="7"/>
        <v>0</v>
      </c>
      <c r="E46" s="1154">
        <f t="shared" si="7"/>
        <v>0</v>
      </c>
      <c r="F46" s="1216">
        <f t="shared" si="7"/>
        <v>17</v>
      </c>
      <c r="G46" s="1223">
        <f t="shared" si="7"/>
        <v>-97</v>
      </c>
      <c r="H46" s="1216">
        <f t="shared" si="7"/>
        <v>0</v>
      </c>
      <c r="I46" s="1218">
        <f t="shared" si="7"/>
        <v>0</v>
      </c>
      <c r="J46" s="1224">
        <f t="shared" si="2"/>
        <v>-80</v>
      </c>
      <c r="K46" s="1155" t="e">
        <f t="shared" si="3"/>
        <v>#DIV/0!</v>
      </c>
      <c r="L46" s="1074"/>
      <c r="M46" s="1225">
        <f>M43-M37</f>
        <v>-80</v>
      </c>
      <c r="N46" s="1220">
        <f>N43-N37</f>
        <v>0</v>
      </c>
      <c r="O46" s="1221">
        <f>O43-O37</f>
        <v>0</v>
      </c>
    </row>
    <row r="47" spans="1:15" ht="15.75" thickBot="1">
      <c r="A47" s="1226" t="s">
        <v>673</v>
      </c>
      <c r="B47" s="1227" t="s">
        <v>601</v>
      </c>
      <c r="C47" s="1228">
        <f t="shared" ref="C47:I47" si="8">C46-C41</f>
        <v>-6228</v>
      </c>
      <c r="D47" s="1166">
        <f t="shared" si="8"/>
        <v>-6291</v>
      </c>
      <c r="E47" s="1166">
        <f t="shared" si="8"/>
        <v>-6539</v>
      </c>
      <c r="F47" s="1228">
        <f t="shared" si="8"/>
        <v>-1708</v>
      </c>
      <c r="G47" s="1229">
        <f t="shared" si="8"/>
        <v>-1717</v>
      </c>
      <c r="H47" s="1228">
        <f t="shared" si="8"/>
        <v>0</v>
      </c>
      <c r="I47" s="1230">
        <f t="shared" si="8"/>
        <v>0</v>
      </c>
      <c r="J47" s="1166">
        <f t="shared" si="2"/>
        <v>-3425</v>
      </c>
      <c r="K47" s="1167">
        <f t="shared" si="3"/>
        <v>52.378039455574246</v>
      </c>
      <c r="L47" s="1168"/>
      <c r="M47" s="1231">
        <f>M46-M41</f>
        <v>-3425</v>
      </c>
      <c r="N47" s="1232">
        <f>N46-N41</f>
        <v>0</v>
      </c>
      <c r="O47" s="1233">
        <f>O46-O41</f>
        <v>0</v>
      </c>
    </row>
    <row r="50" spans="1:10">
      <c r="A50" s="1234" t="s">
        <v>674</v>
      </c>
    </row>
    <row r="51" spans="1:10" s="1031" customFormat="1" ht="14.25">
      <c r="A51" s="1235" t="s">
        <v>675</v>
      </c>
      <c r="B51" s="1032"/>
      <c r="E51" s="1033"/>
      <c r="F51" s="1033"/>
      <c r="G51" s="1033"/>
      <c r="H51" s="1033"/>
      <c r="I51" s="1033"/>
      <c r="J51" s="1033"/>
    </row>
    <row r="52" spans="1:10" s="1031" customFormat="1" ht="14.25">
      <c r="A52" s="1236" t="s">
        <v>710</v>
      </c>
      <c r="B52" s="1032"/>
      <c r="E52" s="1033"/>
      <c r="F52" s="1033"/>
      <c r="G52" s="1033"/>
      <c r="H52" s="1033"/>
      <c r="I52" s="1033"/>
      <c r="J52" s="1033"/>
    </row>
    <row r="53" spans="1:10" s="1238" customFormat="1" ht="14.25">
      <c r="A53" s="1236" t="s">
        <v>677</v>
      </c>
      <c r="B53" s="1237"/>
      <c r="E53" s="1239"/>
      <c r="F53" s="1239"/>
      <c r="G53" s="1239"/>
      <c r="H53" s="1239"/>
      <c r="I53" s="1239"/>
      <c r="J53" s="1239"/>
    </row>
    <row r="56" spans="1:10">
      <c r="A56" s="1031" t="s">
        <v>720</v>
      </c>
    </row>
    <row r="58" spans="1:10">
      <c r="A58" s="1031" t="s">
        <v>721</v>
      </c>
    </row>
  </sheetData>
  <mergeCells count="3">
    <mergeCell ref="A1:O1"/>
    <mergeCell ref="C7:O7"/>
    <mergeCell ref="F9:I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Normal="100" workbookViewId="0">
      <selection activeCell="C21" sqref="C21"/>
    </sheetView>
  </sheetViews>
  <sheetFormatPr defaultColWidth="8.7109375" defaultRowHeight="12.75"/>
  <cols>
    <col min="1" max="1" width="37.7109375" style="1241" customWidth="1"/>
    <col min="2" max="2" width="13.5703125" style="480" hidden="1" customWidth="1"/>
    <col min="3" max="3" width="7.28515625" style="481" customWidth="1"/>
    <col min="4" max="5" width="11.5703125" style="480" customWidth="1"/>
    <col min="6" max="6" width="11.5703125" style="482" customWidth="1"/>
    <col min="7" max="7" width="11.42578125" style="482" customWidth="1"/>
    <col min="8" max="8" width="9.85546875" style="482" customWidth="1"/>
    <col min="9" max="9" width="9.140625" style="482" customWidth="1"/>
    <col min="10" max="10" width="9.28515625" style="482" customWidth="1"/>
    <col min="11" max="11" width="9.140625" style="482" customWidth="1"/>
    <col min="12" max="12" width="12" style="480" customWidth="1"/>
    <col min="13" max="13" width="8.7109375" style="480"/>
    <col min="14" max="14" width="11.85546875" style="480" customWidth="1"/>
    <col min="15" max="15" width="12.5703125" style="480" customWidth="1"/>
    <col min="16" max="16" width="11.85546875" style="480" customWidth="1"/>
    <col min="17" max="17" width="12" style="480" customWidth="1"/>
    <col min="18" max="16384" width="8.7109375" style="480"/>
  </cols>
  <sheetData>
    <row r="1" spans="1:17" ht="24" customHeight="1">
      <c r="A1" s="1372"/>
      <c r="B1" s="1409"/>
      <c r="C1" s="1409"/>
      <c r="D1" s="1409"/>
      <c r="E1" s="1409"/>
      <c r="F1" s="1409"/>
      <c r="G1" s="1409"/>
      <c r="H1" s="1409"/>
      <c r="I1" s="1409"/>
      <c r="J1" s="1409"/>
      <c r="K1" s="1409"/>
      <c r="L1" s="1409"/>
      <c r="M1" s="1409"/>
      <c r="N1" s="1409"/>
      <c r="O1" s="1409"/>
      <c r="P1" s="1409"/>
      <c r="Q1" s="282"/>
    </row>
    <row r="2" spans="1:17">
      <c r="P2" s="287"/>
    </row>
    <row r="3" spans="1:17" ht="18.75">
      <c r="A3" s="288" t="s">
        <v>577</v>
      </c>
      <c r="G3" s="289"/>
      <c r="H3" s="289"/>
    </row>
    <row r="4" spans="1:17" ht="21.75" customHeight="1">
      <c r="A4" s="290"/>
      <c r="B4" s="473"/>
      <c r="G4" s="289"/>
      <c r="H4" s="289"/>
    </row>
    <row r="5" spans="1:17">
      <c r="A5" s="292"/>
      <c r="G5" s="289"/>
      <c r="H5" s="289"/>
    </row>
    <row r="6" spans="1:17" ht="6" customHeight="1" thickBot="1">
      <c r="B6" s="1294"/>
      <c r="C6" s="1295"/>
      <c r="D6" s="1294"/>
      <c r="G6" s="289"/>
      <c r="H6" s="289"/>
    </row>
    <row r="7" spans="1:17" ht="24.75" customHeight="1" thickBot="1">
      <c r="A7" s="295" t="s">
        <v>578</v>
      </c>
      <c r="B7" s="296"/>
      <c r="C7" s="1293"/>
      <c r="D7" s="1415" t="s">
        <v>725</v>
      </c>
      <c r="E7" s="1416"/>
      <c r="F7" s="1416"/>
      <c r="G7" s="1416"/>
      <c r="H7" s="1417"/>
      <c r="I7" s="1417"/>
      <c r="J7" s="1417"/>
      <c r="K7" s="1417"/>
      <c r="L7" s="1418"/>
      <c r="P7" s="298"/>
    </row>
    <row r="8" spans="1:17" ht="23.25" customHeight="1" thickBot="1">
      <c r="A8" s="292" t="s">
        <v>580</v>
      </c>
      <c r="G8" s="289"/>
      <c r="H8" s="289"/>
    </row>
    <row r="9" spans="1:17" ht="13.5" thickBot="1">
      <c r="A9" s="1378" t="s">
        <v>54</v>
      </c>
      <c r="B9" s="1292"/>
      <c r="C9" s="1413" t="s">
        <v>581</v>
      </c>
      <c r="D9" s="300" t="s">
        <v>7</v>
      </c>
      <c r="E9" s="301" t="s">
        <v>582</v>
      </c>
      <c r="F9" s="302" t="s">
        <v>583</v>
      </c>
      <c r="G9" s="1382" t="s">
        <v>584</v>
      </c>
      <c r="H9" s="1410"/>
      <c r="I9" s="1410"/>
      <c r="J9" s="1411"/>
      <c r="K9" s="303" t="s">
        <v>585</v>
      </c>
      <c r="L9" s="304" t="s">
        <v>586</v>
      </c>
      <c r="N9" s="305" t="s">
        <v>587</v>
      </c>
      <c r="O9" s="305" t="s">
        <v>588</v>
      </c>
      <c r="P9" s="305" t="s">
        <v>587</v>
      </c>
    </row>
    <row r="10" spans="1:17" ht="13.5" thickBot="1">
      <c r="A10" s="1412"/>
      <c r="B10" s="1291" t="s">
        <v>589</v>
      </c>
      <c r="C10" s="1414"/>
      <c r="D10" s="307" t="s">
        <v>590</v>
      </c>
      <c r="E10" s="308">
        <v>2018</v>
      </c>
      <c r="F10" s="309">
        <v>2018</v>
      </c>
      <c r="G10" s="310" t="s">
        <v>591</v>
      </c>
      <c r="H10" s="311" t="s">
        <v>592</v>
      </c>
      <c r="I10" s="311" t="s">
        <v>593</v>
      </c>
      <c r="J10" s="312" t="s">
        <v>594</v>
      </c>
      <c r="K10" s="313" t="s">
        <v>595</v>
      </c>
      <c r="L10" s="314" t="s">
        <v>596</v>
      </c>
      <c r="N10" s="315" t="s">
        <v>597</v>
      </c>
      <c r="O10" s="316" t="s">
        <v>598</v>
      </c>
      <c r="P10" s="316" t="s">
        <v>599</v>
      </c>
    </row>
    <row r="11" spans="1:17">
      <c r="A11" s="317" t="s">
        <v>600</v>
      </c>
      <c r="B11" s="1290"/>
      <c r="C11" s="1289"/>
      <c r="D11" s="320">
        <v>13</v>
      </c>
      <c r="E11" s="691">
        <v>13</v>
      </c>
      <c r="F11" s="321">
        <v>13</v>
      </c>
      <c r="G11" s="322">
        <v>13</v>
      </c>
      <c r="H11" s="1288">
        <f t="shared" ref="H11:H17" si="0">N11</f>
        <v>14</v>
      </c>
      <c r="I11" s="1288"/>
      <c r="J11" s="323"/>
      <c r="K11" s="325" t="s">
        <v>601</v>
      </c>
      <c r="L11" s="326" t="s">
        <v>601</v>
      </c>
      <c r="M11" s="473"/>
      <c r="N11" s="1287">
        <v>14</v>
      </c>
      <c r="O11" s="320"/>
      <c r="P11" s="320"/>
    </row>
    <row r="12" spans="1:17" ht="13.5" thickBot="1">
      <c r="A12" s="328" t="s">
        <v>602</v>
      </c>
      <c r="B12" s="1286"/>
      <c r="C12" s="1285"/>
      <c r="D12" s="331">
        <v>12.12</v>
      </c>
      <c r="E12" s="1284">
        <v>12</v>
      </c>
      <c r="F12" s="332">
        <v>12</v>
      </c>
      <c r="G12" s="333">
        <v>11.62</v>
      </c>
      <c r="H12" s="1283">
        <f t="shared" si="0"/>
        <v>12.12</v>
      </c>
      <c r="I12" s="1282"/>
      <c r="J12" s="340"/>
      <c r="K12" s="337"/>
      <c r="L12" s="338" t="s">
        <v>601</v>
      </c>
      <c r="M12" s="473"/>
      <c r="N12" s="1281">
        <v>12.12</v>
      </c>
      <c r="O12" s="331"/>
      <c r="P12" s="331"/>
    </row>
    <row r="13" spans="1:17">
      <c r="A13" s="341" t="s">
        <v>690</v>
      </c>
      <c r="B13" s="1259" t="s">
        <v>604</v>
      </c>
      <c r="C13" s="1280" t="s">
        <v>691</v>
      </c>
      <c r="D13" s="344">
        <v>3934</v>
      </c>
      <c r="E13" s="691" t="s">
        <v>601</v>
      </c>
      <c r="F13" s="345" t="s">
        <v>601</v>
      </c>
      <c r="G13" s="346">
        <v>4052</v>
      </c>
      <c r="H13" s="1279">
        <f t="shared" si="0"/>
        <v>4072</v>
      </c>
      <c r="I13" s="1279"/>
      <c r="J13" s="347"/>
      <c r="K13" s="349" t="s">
        <v>601</v>
      </c>
      <c r="L13" s="349" t="s">
        <v>601</v>
      </c>
      <c r="M13" s="473"/>
      <c r="N13" s="350">
        <v>4072</v>
      </c>
      <c r="O13" s="344"/>
      <c r="P13" s="382"/>
    </row>
    <row r="14" spans="1:17">
      <c r="A14" s="351" t="s">
        <v>692</v>
      </c>
      <c r="B14" s="383" t="s">
        <v>607</v>
      </c>
      <c r="C14" s="1271" t="s">
        <v>693</v>
      </c>
      <c r="D14" s="344">
        <v>3746</v>
      </c>
      <c r="E14" s="693" t="s">
        <v>601</v>
      </c>
      <c r="F14" s="354" t="s">
        <v>601</v>
      </c>
      <c r="G14" s="346">
        <v>3869</v>
      </c>
      <c r="H14" s="1270">
        <f t="shared" si="0"/>
        <v>3893</v>
      </c>
      <c r="I14" s="1270"/>
      <c r="J14" s="355"/>
      <c r="K14" s="349" t="s">
        <v>601</v>
      </c>
      <c r="L14" s="349" t="s">
        <v>601</v>
      </c>
      <c r="M14" s="473"/>
      <c r="N14" s="357">
        <v>3893</v>
      </c>
      <c r="O14" s="344"/>
      <c r="P14" s="382"/>
    </row>
    <row r="15" spans="1:17">
      <c r="A15" s="351" t="s">
        <v>609</v>
      </c>
      <c r="B15" s="383" t="s">
        <v>610</v>
      </c>
      <c r="C15" s="1271" t="s">
        <v>611</v>
      </c>
      <c r="D15" s="344">
        <v>31</v>
      </c>
      <c r="E15" s="693" t="s">
        <v>601</v>
      </c>
      <c r="F15" s="354" t="s">
        <v>601</v>
      </c>
      <c r="G15" s="346">
        <v>51</v>
      </c>
      <c r="H15" s="1270">
        <f t="shared" si="0"/>
        <v>44</v>
      </c>
      <c r="I15" s="1270"/>
      <c r="J15" s="355"/>
      <c r="K15" s="349" t="s">
        <v>601</v>
      </c>
      <c r="L15" s="349" t="s">
        <v>601</v>
      </c>
      <c r="M15" s="473"/>
      <c r="N15" s="357">
        <v>44</v>
      </c>
      <c r="O15" s="344"/>
      <c r="P15" s="382"/>
    </row>
    <row r="16" spans="1:17">
      <c r="A16" s="351" t="s">
        <v>612</v>
      </c>
      <c r="B16" s="383" t="s">
        <v>613</v>
      </c>
      <c r="C16" s="1271" t="s">
        <v>601</v>
      </c>
      <c r="D16" s="344">
        <v>275</v>
      </c>
      <c r="E16" s="693" t="s">
        <v>601</v>
      </c>
      <c r="F16" s="354" t="s">
        <v>601</v>
      </c>
      <c r="G16" s="346">
        <v>2152</v>
      </c>
      <c r="H16" s="1270">
        <f t="shared" si="0"/>
        <v>3040</v>
      </c>
      <c r="I16" s="1270"/>
      <c r="J16" s="355"/>
      <c r="K16" s="349" t="s">
        <v>601</v>
      </c>
      <c r="L16" s="349" t="s">
        <v>601</v>
      </c>
      <c r="M16" s="473"/>
      <c r="N16" s="357">
        <v>3040</v>
      </c>
      <c r="O16" s="344"/>
      <c r="P16" s="382"/>
    </row>
    <row r="17" spans="1:16" ht="13.5" thickBot="1">
      <c r="A17" s="360" t="s">
        <v>614</v>
      </c>
      <c r="B17" s="361" t="s">
        <v>615</v>
      </c>
      <c r="C17" s="1278" t="s">
        <v>616</v>
      </c>
      <c r="D17" s="363">
        <v>935</v>
      </c>
      <c r="E17" s="695" t="s">
        <v>601</v>
      </c>
      <c r="F17" s="364" t="s">
        <v>601</v>
      </c>
      <c r="G17" s="346">
        <v>1193</v>
      </c>
      <c r="H17" s="1268">
        <f t="shared" si="0"/>
        <v>1764</v>
      </c>
      <c r="I17" s="1277"/>
      <c r="J17" s="388"/>
      <c r="K17" s="326" t="s">
        <v>601</v>
      </c>
      <c r="L17" s="326" t="s">
        <v>601</v>
      </c>
      <c r="M17" s="473"/>
      <c r="N17" s="422">
        <v>1764</v>
      </c>
      <c r="O17" s="363"/>
      <c r="P17" s="378"/>
    </row>
    <row r="18" spans="1:16" ht="13.5" thickBot="1">
      <c r="A18" s="368" t="s">
        <v>617</v>
      </c>
      <c r="B18" s="369"/>
      <c r="C18" s="370"/>
      <c r="D18" s="1274">
        <f>D13-D14+D15+D16+D17</f>
        <v>1429</v>
      </c>
      <c r="E18" s="577" t="s">
        <v>601</v>
      </c>
      <c r="F18" s="372" t="s">
        <v>601</v>
      </c>
      <c r="G18" s="1276">
        <f>G13-G14+G15+G16+G17</f>
        <v>3579</v>
      </c>
      <c r="H18" s="1276">
        <f>H13-H14+H15+H16+H17</f>
        <v>5027</v>
      </c>
      <c r="I18" s="1276">
        <f>I13-I14+I15+I16+I17</f>
        <v>0</v>
      </c>
      <c r="J18" s="1275">
        <f>J13-J14+J15+J16+J17</f>
        <v>0</v>
      </c>
      <c r="K18" s="373" t="s">
        <v>601</v>
      </c>
      <c r="L18" s="373" t="s">
        <v>601</v>
      </c>
      <c r="M18" s="473"/>
      <c r="N18" s="1274">
        <f>N13-N14+N15+N16+N17</f>
        <v>5027</v>
      </c>
      <c r="O18" s="1274">
        <f>O13-O14+O15+O16+O17</f>
        <v>0</v>
      </c>
      <c r="P18" s="1274">
        <f>P13-P14+P15+P16+P17</f>
        <v>0</v>
      </c>
    </row>
    <row r="19" spans="1:16">
      <c r="A19" s="360" t="s">
        <v>618</v>
      </c>
      <c r="B19" s="1259" t="s">
        <v>619</v>
      </c>
      <c r="C19" s="1273">
        <v>401</v>
      </c>
      <c r="D19" s="363">
        <v>140</v>
      </c>
      <c r="E19" s="691" t="s">
        <v>601</v>
      </c>
      <c r="F19" s="345" t="s">
        <v>601</v>
      </c>
      <c r="G19" s="375">
        <v>136</v>
      </c>
      <c r="H19" s="1272">
        <f>N19</f>
        <v>132</v>
      </c>
      <c r="I19" s="347"/>
      <c r="J19" s="348"/>
      <c r="K19" s="326" t="s">
        <v>601</v>
      </c>
      <c r="L19" s="326" t="s">
        <v>601</v>
      </c>
      <c r="M19" s="473"/>
      <c r="N19" s="1258">
        <v>132</v>
      </c>
      <c r="O19" s="363"/>
      <c r="P19" s="378"/>
    </row>
    <row r="20" spans="1:16">
      <c r="A20" s="351" t="s">
        <v>620</v>
      </c>
      <c r="B20" s="383" t="s">
        <v>621</v>
      </c>
      <c r="C20" s="1271" t="s">
        <v>622</v>
      </c>
      <c r="D20" s="344">
        <v>494</v>
      </c>
      <c r="E20" s="693" t="s">
        <v>601</v>
      </c>
      <c r="F20" s="354" t="s">
        <v>601</v>
      </c>
      <c r="G20" s="379">
        <v>513</v>
      </c>
      <c r="H20" s="1270">
        <f>N20</f>
        <v>545</v>
      </c>
      <c r="I20" s="355"/>
      <c r="J20" s="356"/>
      <c r="K20" s="349" t="s">
        <v>601</v>
      </c>
      <c r="L20" s="349" t="s">
        <v>601</v>
      </c>
      <c r="M20" s="473"/>
      <c r="N20" s="357">
        <v>545</v>
      </c>
      <c r="O20" s="344"/>
      <c r="P20" s="382"/>
    </row>
    <row r="21" spans="1:16">
      <c r="A21" s="351" t="s">
        <v>623</v>
      </c>
      <c r="B21" s="383" t="s">
        <v>624</v>
      </c>
      <c r="C21" s="1271" t="s">
        <v>601</v>
      </c>
      <c r="D21" s="344">
        <v>0</v>
      </c>
      <c r="E21" s="693" t="s">
        <v>601</v>
      </c>
      <c r="F21" s="354" t="s">
        <v>601</v>
      </c>
      <c r="G21" s="379">
        <v>0</v>
      </c>
      <c r="H21" s="1270">
        <f>N21</f>
        <v>0</v>
      </c>
      <c r="I21" s="355"/>
      <c r="J21" s="356"/>
      <c r="K21" s="349" t="s">
        <v>601</v>
      </c>
      <c r="L21" s="349" t="s">
        <v>601</v>
      </c>
      <c r="M21" s="473"/>
      <c r="N21" s="357">
        <v>0</v>
      </c>
      <c r="O21" s="344"/>
      <c r="P21" s="382"/>
    </row>
    <row r="22" spans="1:16">
      <c r="A22" s="351" t="s">
        <v>625</v>
      </c>
      <c r="B22" s="383" t="s">
        <v>626</v>
      </c>
      <c r="C22" s="1271" t="s">
        <v>601</v>
      </c>
      <c r="D22" s="344">
        <v>775</v>
      </c>
      <c r="E22" s="693" t="s">
        <v>601</v>
      </c>
      <c r="F22" s="354" t="s">
        <v>601</v>
      </c>
      <c r="G22" s="379">
        <v>2897</v>
      </c>
      <c r="H22" s="1270">
        <f>N22</f>
        <v>4307</v>
      </c>
      <c r="I22" s="355"/>
      <c r="J22" s="356"/>
      <c r="K22" s="349" t="s">
        <v>601</v>
      </c>
      <c r="L22" s="349" t="s">
        <v>601</v>
      </c>
      <c r="M22" s="473"/>
      <c r="N22" s="357">
        <v>4307</v>
      </c>
      <c r="O22" s="344"/>
      <c r="P22" s="382"/>
    </row>
    <row r="23" spans="1:16" ht="13.5" thickBot="1">
      <c r="A23" s="328" t="s">
        <v>627</v>
      </c>
      <c r="B23" s="384" t="s">
        <v>628</v>
      </c>
      <c r="C23" s="1269" t="s">
        <v>601</v>
      </c>
      <c r="D23" s="386">
        <v>0</v>
      </c>
      <c r="E23" s="695" t="s">
        <v>601</v>
      </c>
      <c r="F23" s="364" t="s">
        <v>601</v>
      </c>
      <c r="G23" s="387"/>
      <c r="H23" s="1268">
        <f>N23</f>
        <v>0</v>
      </c>
      <c r="I23" s="388"/>
      <c r="J23" s="366"/>
      <c r="K23" s="390" t="s">
        <v>601</v>
      </c>
      <c r="L23" s="390" t="s">
        <v>601</v>
      </c>
      <c r="M23" s="473"/>
      <c r="N23" s="1253">
        <v>0</v>
      </c>
      <c r="O23" s="386"/>
      <c r="P23" s="1267"/>
    </row>
    <row r="24" spans="1:16" ht="15">
      <c r="A24" s="341" t="s">
        <v>629</v>
      </c>
      <c r="B24" s="1259" t="s">
        <v>630</v>
      </c>
      <c r="C24" s="392" t="s">
        <v>601</v>
      </c>
      <c r="D24" s="393">
        <v>5435</v>
      </c>
      <c r="E24" s="704">
        <v>5090</v>
      </c>
      <c r="F24" s="394">
        <v>5090</v>
      </c>
      <c r="G24" s="396">
        <v>1416</v>
      </c>
      <c r="H24" s="347">
        <f t="shared" ref="H24:H36" si="1">N24-G24</f>
        <v>1460</v>
      </c>
      <c r="I24" s="348"/>
      <c r="J24" s="347"/>
      <c r="K24" s="430">
        <f t="shared" ref="K24:K43" si="2">SUM(G24:J24)</f>
        <v>2876</v>
      </c>
      <c r="L24" s="399">
        <f t="shared" ref="L24:L43" si="3">(K24/F24)*100</f>
        <v>56.50294695481336</v>
      </c>
      <c r="M24" s="473"/>
      <c r="N24" s="350">
        <v>2876</v>
      </c>
      <c r="O24" s="1266"/>
      <c r="P24" s="1265"/>
    </row>
    <row r="25" spans="1:16" ht="15">
      <c r="A25" s="351" t="s">
        <v>631</v>
      </c>
      <c r="B25" s="383" t="s">
        <v>632</v>
      </c>
      <c r="C25" s="402" t="s">
        <v>601</v>
      </c>
      <c r="D25" s="403">
        <v>0</v>
      </c>
      <c r="E25" s="709"/>
      <c r="F25" s="404"/>
      <c r="G25" s="406"/>
      <c r="H25" s="355">
        <f t="shared" si="1"/>
        <v>0</v>
      </c>
      <c r="I25" s="1254"/>
      <c r="J25" s="407"/>
      <c r="K25" s="436">
        <f t="shared" si="2"/>
        <v>0</v>
      </c>
      <c r="L25" s="410" t="e">
        <f t="shared" si="3"/>
        <v>#DIV/0!</v>
      </c>
      <c r="M25" s="473"/>
      <c r="N25" s="357">
        <v>0</v>
      </c>
      <c r="O25" s="1256"/>
      <c r="P25" s="411"/>
    </row>
    <row r="26" spans="1:16" ht="15.75" thickBot="1">
      <c r="A26" s="328" t="s">
        <v>633</v>
      </c>
      <c r="B26" s="384" t="s">
        <v>632</v>
      </c>
      <c r="C26" s="413">
        <v>672</v>
      </c>
      <c r="D26" s="414">
        <v>1100</v>
      </c>
      <c r="E26" s="713">
        <v>1100</v>
      </c>
      <c r="F26" s="415">
        <v>1100</v>
      </c>
      <c r="G26" s="417">
        <v>270</v>
      </c>
      <c r="H26" s="388">
        <f t="shared" si="1"/>
        <v>270</v>
      </c>
      <c r="I26" s="1264"/>
      <c r="J26" s="418"/>
      <c r="K26" s="446">
        <f t="shared" si="2"/>
        <v>540</v>
      </c>
      <c r="L26" s="421">
        <f t="shared" si="3"/>
        <v>49.090909090909093</v>
      </c>
      <c r="M26" s="473"/>
      <c r="N26" s="422">
        <v>540</v>
      </c>
      <c r="O26" s="1263"/>
      <c r="P26" s="424"/>
    </row>
    <row r="27" spans="1:16" ht="15">
      <c r="A27" s="341" t="s">
        <v>634</v>
      </c>
      <c r="B27" s="1259" t="s">
        <v>635</v>
      </c>
      <c r="C27" s="425">
        <v>501</v>
      </c>
      <c r="D27" s="426">
        <v>640</v>
      </c>
      <c r="E27" s="718">
        <v>570</v>
      </c>
      <c r="F27" s="427">
        <v>550</v>
      </c>
      <c r="G27" s="1262">
        <v>158</v>
      </c>
      <c r="H27" s="347">
        <f t="shared" si="1"/>
        <v>162</v>
      </c>
      <c r="I27" s="1254"/>
      <c r="J27" s="408"/>
      <c r="K27" s="430">
        <f t="shared" si="2"/>
        <v>320</v>
      </c>
      <c r="L27" s="399">
        <f t="shared" si="3"/>
        <v>58.18181818181818</v>
      </c>
      <c r="M27" s="473"/>
      <c r="N27" s="1258">
        <v>320</v>
      </c>
      <c r="O27" s="1257"/>
      <c r="P27" s="432"/>
    </row>
    <row r="28" spans="1:16" ht="15">
      <c r="A28" s="351" t="s">
        <v>636</v>
      </c>
      <c r="B28" s="383" t="s">
        <v>637</v>
      </c>
      <c r="C28" s="433">
        <v>502</v>
      </c>
      <c r="D28" s="403">
        <v>211</v>
      </c>
      <c r="E28" s="709">
        <v>285</v>
      </c>
      <c r="F28" s="404">
        <v>220</v>
      </c>
      <c r="G28" s="406">
        <v>55</v>
      </c>
      <c r="H28" s="355">
        <f t="shared" si="1"/>
        <v>70</v>
      </c>
      <c r="I28" s="1254"/>
      <c r="J28" s="408"/>
      <c r="K28" s="436">
        <f t="shared" si="2"/>
        <v>125</v>
      </c>
      <c r="L28" s="410">
        <f t="shared" si="3"/>
        <v>56.81818181818182</v>
      </c>
      <c r="M28" s="473"/>
      <c r="N28" s="357">
        <v>125</v>
      </c>
      <c r="O28" s="1256"/>
      <c r="P28" s="411"/>
    </row>
    <row r="29" spans="1:16" ht="15">
      <c r="A29" s="351" t="s">
        <v>638</v>
      </c>
      <c r="B29" s="383" t="s">
        <v>639</v>
      </c>
      <c r="C29" s="433">
        <v>504</v>
      </c>
      <c r="D29" s="403">
        <v>0</v>
      </c>
      <c r="E29" s="709">
        <v>0</v>
      </c>
      <c r="F29" s="404">
        <v>0</v>
      </c>
      <c r="G29" s="406">
        <v>0</v>
      </c>
      <c r="H29" s="355">
        <f t="shared" si="1"/>
        <v>0</v>
      </c>
      <c r="I29" s="1254"/>
      <c r="J29" s="408"/>
      <c r="K29" s="436">
        <f t="shared" si="2"/>
        <v>0</v>
      </c>
      <c r="L29" s="410" t="e">
        <f t="shared" si="3"/>
        <v>#DIV/0!</v>
      </c>
      <c r="M29" s="473"/>
      <c r="N29" s="357">
        <v>0</v>
      </c>
      <c r="O29" s="1256"/>
      <c r="P29" s="411"/>
    </row>
    <row r="30" spans="1:16" ht="15">
      <c r="A30" s="351" t="s">
        <v>640</v>
      </c>
      <c r="B30" s="383" t="s">
        <v>641</v>
      </c>
      <c r="C30" s="433">
        <v>511</v>
      </c>
      <c r="D30" s="403">
        <v>256</v>
      </c>
      <c r="E30" s="709">
        <v>342</v>
      </c>
      <c r="F30" s="404">
        <v>200</v>
      </c>
      <c r="G30" s="406">
        <v>44</v>
      </c>
      <c r="H30" s="355">
        <f t="shared" si="1"/>
        <v>2</v>
      </c>
      <c r="I30" s="1254"/>
      <c r="J30" s="408"/>
      <c r="K30" s="436">
        <f t="shared" si="2"/>
        <v>46</v>
      </c>
      <c r="L30" s="410">
        <f t="shared" si="3"/>
        <v>23</v>
      </c>
      <c r="M30" s="473"/>
      <c r="N30" s="357">
        <v>46</v>
      </c>
      <c r="O30" s="1256"/>
      <c r="P30" s="411"/>
    </row>
    <row r="31" spans="1:16" ht="15">
      <c r="A31" s="351" t="s">
        <v>642</v>
      </c>
      <c r="B31" s="383" t="s">
        <v>643</v>
      </c>
      <c r="C31" s="433">
        <v>518</v>
      </c>
      <c r="D31" s="403">
        <v>423</v>
      </c>
      <c r="E31" s="709">
        <v>350</v>
      </c>
      <c r="F31" s="404">
        <v>350</v>
      </c>
      <c r="G31" s="406">
        <v>93</v>
      </c>
      <c r="H31" s="355">
        <f t="shared" si="1"/>
        <v>143</v>
      </c>
      <c r="I31" s="1254"/>
      <c r="J31" s="408"/>
      <c r="K31" s="436">
        <f t="shared" si="2"/>
        <v>236</v>
      </c>
      <c r="L31" s="410">
        <f t="shared" si="3"/>
        <v>67.428571428571431</v>
      </c>
      <c r="M31" s="473"/>
      <c r="N31" s="357">
        <v>236</v>
      </c>
      <c r="O31" s="1256"/>
      <c r="P31" s="411"/>
    </row>
    <row r="32" spans="1:16" ht="15">
      <c r="A32" s="351" t="s">
        <v>644</v>
      </c>
      <c r="B32" s="438" t="s">
        <v>645</v>
      </c>
      <c r="C32" s="433">
        <v>521</v>
      </c>
      <c r="D32" s="403">
        <v>3252</v>
      </c>
      <c r="E32" s="709">
        <v>3120</v>
      </c>
      <c r="F32" s="404">
        <v>3120</v>
      </c>
      <c r="G32" s="406">
        <v>860</v>
      </c>
      <c r="H32" s="355">
        <f t="shared" si="1"/>
        <v>903</v>
      </c>
      <c r="I32" s="1254"/>
      <c r="J32" s="408"/>
      <c r="K32" s="436">
        <f t="shared" si="2"/>
        <v>1763</v>
      </c>
      <c r="L32" s="410">
        <f t="shared" si="3"/>
        <v>56.506410256410255</v>
      </c>
      <c r="M32" s="473"/>
      <c r="N32" s="357">
        <v>1763</v>
      </c>
      <c r="O32" s="1256"/>
      <c r="P32" s="411"/>
    </row>
    <row r="33" spans="1:16" ht="15">
      <c r="A33" s="351" t="s">
        <v>646</v>
      </c>
      <c r="B33" s="438" t="s">
        <v>647</v>
      </c>
      <c r="C33" s="433" t="s">
        <v>648</v>
      </c>
      <c r="D33" s="403">
        <v>1193</v>
      </c>
      <c r="E33" s="709">
        <v>1124</v>
      </c>
      <c r="F33" s="404">
        <v>1124</v>
      </c>
      <c r="G33" s="406">
        <v>315</v>
      </c>
      <c r="H33" s="355">
        <f t="shared" si="1"/>
        <v>335</v>
      </c>
      <c r="I33" s="1254"/>
      <c r="J33" s="408"/>
      <c r="K33" s="436">
        <f t="shared" si="2"/>
        <v>650</v>
      </c>
      <c r="L33" s="410">
        <f t="shared" si="3"/>
        <v>57.829181494661917</v>
      </c>
      <c r="M33" s="473"/>
      <c r="N33" s="357">
        <v>650</v>
      </c>
      <c r="O33" s="1256"/>
      <c r="P33" s="411"/>
    </row>
    <row r="34" spans="1:16" ht="15">
      <c r="A34" s="351" t="s">
        <v>649</v>
      </c>
      <c r="B34" s="383" t="s">
        <v>650</v>
      </c>
      <c r="C34" s="433">
        <v>557</v>
      </c>
      <c r="D34" s="403">
        <v>0</v>
      </c>
      <c r="E34" s="709">
        <v>0</v>
      </c>
      <c r="F34" s="404">
        <v>0</v>
      </c>
      <c r="G34" s="406">
        <v>0</v>
      </c>
      <c r="H34" s="355">
        <f t="shared" si="1"/>
        <v>0</v>
      </c>
      <c r="I34" s="1254"/>
      <c r="J34" s="408"/>
      <c r="K34" s="436">
        <f t="shared" si="2"/>
        <v>0</v>
      </c>
      <c r="L34" s="410" t="e">
        <f t="shared" si="3"/>
        <v>#DIV/0!</v>
      </c>
      <c r="M34" s="473"/>
      <c r="N34" s="357">
        <v>0</v>
      </c>
      <c r="O34" s="1256"/>
      <c r="P34" s="411"/>
    </row>
    <row r="35" spans="1:16" ht="15">
      <c r="A35" s="351" t="s">
        <v>651</v>
      </c>
      <c r="B35" s="383" t="s">
        <v>652</v>
      </c>
      <c r="C35" s="433">
        <v>551</v>
      </c>
      <c r="D35" s="403">
        <v>12</v>
      </c>
      <c r="E35" s="709">
        <v>12</v>
      </c>
      <c r="F35" s="404">
        <v>12</v>
      </c>
      <c r="G35" s="406">
        <v>4</v>
      </c>
      <c r="H35" s="355">
        <f t="shared" si="1"/>
        <v>4</v>
      </c>
      <c r="I35" s="1254"/>
      <c r="J35" s="408"/>
      <c r="K35" s="436">
        <f t="shared" si="2"/>
        <v>8</v>
      </c>
      <c r="L35" s="410">
        <f t="shared" si="3"/>
        <v>66.666666666666657</v>
      </c>
      <c r="M35" s="473"/>
      <c r="N35" s="357">
        <v>8</v>
      </c>
      <c r="O35" s="1256"/>
      <c r="P35" s="411"/>
    </row>
    <row r="36" spans="1:16" ht="15.75" thickBot="1">
      <c r="A36" s="439" t="s">
        <v>653</v>
      </c>
      <c r="B36" s="361"/>
      <c r="C36" s="441" t="s">
        <v>654</v>
      </c>
      <c r="D36" s="442">
        <v>348</v>
      </c>
      <c r="E36" s="722">
        <v>87</v>
      </c>
      <c r="F36" s="443">
        <v>314</v>
      </c>
      <c r="G36" s="1255">
        <v>133</v>
      </c>
      <c r="H36" s="355">
        <f t="shared" si="1"/>
        <v>37</v>
      </c>
      <c r="I36" s="1254"/>
      <c r="J36" s="408"/>
      <c r="K36" s="446">
        <f t="shared" si="2"/>
        <v>170</v>
      </c>
      <c r="L36" s="421">
        <f t="shared" si="3"/>
        <v>54.140127388535028</v>
      </c>
      <c r="M36" s="473"/>
      <c r="N36" s="1253">
        <v>170</v>
      </c>
      <c r="O36" s="1252"/>
      <c r="P36" s="448"/>
    </row>
    <row r="37" spans="1:16" ht="15.75" thickBot="1">
      <c r="A37" s="449" t="s">
        <v>655</v>
      </c>
      <c r="B37" s="450" t="s">
        <v>656</v>
      </c>
      <c r="C37" s="451"/>
      <c r="D37" s="452">
        <f t="shared" ref="D37:J37" si="4">SUM(D27:D36)</f>
        <v>6335</v>
      </c>
      <c r="E37" s="727">
        <f t="shared" si="4"/>
        <v>5890</v>
      </c>
      <c r="F37" s="453">
        <f t="shared" si="4"/>
        <v>5890</v>
      </c>
      <c r="G37" s="453">
        <f t="shared" si="4"/>
        <v>1662</v>
      </c>
      <c r="H37" s="1261">
        <f t="shared" si="4"/>
        <v>1656</v>
      </c>
      <c r="I37" s="1260">
        <f t="shared" si="4"/>
        <v>0</v>
      </c>
      <c r="J37" s="453">
        <f t="shared" si="4"/>
        <v>0</v>
      </c>
      <c r="K37" s="452">
        <f t="shared" si="2"/>
        <v>3318</v>
      </c>
      <c r="L37" s="454">
        <f t="shared" si="3"/>
        <v>56.332767402376916</v>
      </c>
      <c r="M37" s="473"/>
      <c r="N37" s="452">
        <f>SUM(N27:N36)</f>
        <v>3318</v>
      </c>
      <c r="O37" s="455">
        <f>SUM(O27:O36)</f>
        <v>0</v>
      </c>
      <c r="P37" s="452">
        <f>SUM(P27:P36)</f>
        <v>0</v>
      </c>
    </row>
    <row r="38" spans="1:16" ht="15">
      <c r="A38" s="456" t="s">
        <v>657</v>
      </c>
      <c r="B38" s="1259" t="s">
        <v>658</v>
      </c>
      <c r="C38" s="425">
        <v>601</v>
      </c>
      <c r="D38" s="426">
        <v>0</v>
      </c>
      <c r="E38" s="718"/>
      <c r="F38" s="427">
        <v>0</v>
      </c>
      <c r="G38" s="396">
        <v>0</v>
      </c>
      <c r="H38" s="355">
        <f>N38-G38</f>
        <v>0</v>
      </c>
      <c r="I38" s="1254"/>
      <c r="J38" s="408"/>
      <c r="K38" s="430">
        <f t="shared" si="2"/>
        <v>0</v>
      </c>
      <c r="L38" s="399" t="e">
        <f t="shared" si="3"/>
        <v>#DIV/0!</v>
      </c>
      <c r="M38" s="473"/>
      <c r="N38" s="1258">
        <v>0</v>
      </c>
      <c r="O38" s="1257"/>
      <c r="P38" s="432"/>
    </row>
    <row r="39" spans="1:16" ht="15">
      <c r="A39" s="459" t="s">
        <v>659</v>
      </c>
      <c r="B39" s="383" t="s">
        <v>660</v>
      </c>
      <c r="C39" s="433">
        <v>602</v>
      </c>
      <c r="D39" s="403">
        <v>792</v>
      </c>
      <c r="E39" s="709">
        <v>780</v>
      </c>
      <c r="F39" s="404">
        <v>740</v>
      </c>
      <c r="G39" s="406">
        <v>206</v>
      </c>
      <c r="H39" s="355">
        <f>N39-G39</f>
        <v>226</v>
      </c>
      <c r="I39" s="1254"/>
      <c r="J39" s="408"/>
      <c r="K39" s="436">
        <f t="shared" si="2"/>
        <v>432</v>
      </c>
      <c r="L39" s="410">
        <f t="shared" si="3"/>
        <v>58.378378378378379</v>
      </c>
      <c r="M39" s="473"/>
      <c r="N39" s="357">
        <v>432</v>
      </c>
      <c r="O39" s="1256"/>
      <c r="P39" s="411"/>
    </row>
    <row r="40" spans="1:16" ht="15">
      <c r="A40" s="459" t="s">
        <v>661</v>
      </c>
      <c r="B40" s="383" t="s">
        <v>662</v>
      </c>
      <c r="C40" s="433">
        <v>604</v>
      </c>
      <c r="D40" s="403">
        <v>0</v>
      </c>
      <c r="E40" s="709"/>
      <c r="F40" s="404">
        <v>0</v>
      </c>
      <c r="G40" s="406">
        <v>0</v>
      </c>
      <c r="H40" s="355">
        <f>N40-G40</f>
        <v>0</v>
      </c>
      <c r="I40" s="1254"/>
      <c r="J40" s="408"/>
      <c r="K40" s="436">
        <f t="shared" si="2"/>
        <v>0</v>
      </c>
      <c r="L40" s="410" t="e">
        <f t="shared" si="3"/>
        <v>#DIV/0!</v>
      </c>
      <c r="M40" s="473"/>
      <c r="N40" s="357">
        <v>0</v>
      </c>
      <c r="O40" s="1256"/>
      <c r="P40" s="411"/>
    </row>
    <row r="41" spans="1:16" ht="15">
      <c r="A41" s="459" t="s">
        <v>663</v>
      </c>
      <c r="B41" s="383" t="s">
        <v>664</v>
      </c>
      <c r="C41" s="433" t="s">
        <v>665</v>
      </c>
      <c r="D41" s="403">
        <v>5435</v>
      </c>
      <c r="E41" s="709">
        <v>5090</v>
      </c>
      <c r="F41" s="404">
        <v>5090</v>
      </c>
      <c r="G41" s="406">
        <v>1416</v>
      </c>
      <c r="H41" s="355">
        <f>N41-G41</f>
        <v>1460</v>
      </c>
      <c r="I41" s="1254"/>
      <c r="J41" s="408"/>
      <c r="K41" s="436">
        <f t="shared" si="2"/>
        <v>2876</v>
      </c>
      <c r="L41" s="410">
        <f t="shared" si="3"/>
        <v>56.50294695481336</v>
      </c>
      <c r="M41" s="473"/>
      <c r="N41" s="357">
        <v>2876</v>
      </c>
      <c r="O41" s="1256"/>
      <c r="P41" s="411"/>
    </row>
    <row r="42" spans="1:16" ht="15.75" thickBot="1">
      <c r="A42" s="460" t="s">
        <v>666</v>
      </c>
      <c r="B42" s="361"/>
      <c r="C42" s="441" t="s">
        <v>667</v>
      </c>
      <c r="D42" s="442">
        <v>128</v>
      </c>
      <c r="E42" s="722">
        <v>20</v>
      </c>
      <c r="F42" s="443">
        <v>60</v>
      </c>
      <c r="G42" s="1255">
        <v>53</v>
      </c>
      <c r="H42" s="388">
        <f>N42-G42</f>
        <v>1</v>
      </c>
      <c r="I42" s="1254"/>
      <c r="J42" s="408"/>
      <c r="K42" s="446">
        <f t="shared" si="2"/>
        <v>54</v>
      </c>
      <c r="L42" s="463">
        <f t="shared" si="3"/>
        <v>90</v>
      </c>
      <c r="M42" s="473"/>
      <c r="N42" s="1253">
        <v>54</v>
      </c>
      <c r="O42" s="1252"/>
      <c r="P42" s="448"/>
    </row>
    <row r="43" spans="1:16" ht="15.75" thickBot="1">
      <c r="A43" s="449" t="s">
        <v>668</v>
      </c>
      <c r="B43" s="450" t="s">
        <v>669</v>
      </c>
      <c r="C43" s="451" t="s">
        <v>601</v>
      </c>
      <c r="D43" s="726">
        <f t="shared" ref="D43:J43" si="5">SUM(D38:D42)</f>
        <v>6355</v>
      </c>
      <c r="E43" s="727">
        <f t="shared" si="5"/>
        <v>5890</v>
      </c>
      <c r="F43" s="453">
        <f t="shared" si="5"/>
        <v>5890</v>
      </c>
      <c r="G43" s="452">
        <f t="shared" si="5"/>
        <v>1675</v>
      </c>
      <c r="H43" s="1251">
        <f t="shared" si="5"/>
        <v>1687</v>
      </c>
      <c r="I43" s="452">
        <f t="shared" si="5"/>
        <v>0</v>
      </c>
      <c r="J43" s="1250">
        <f t="shared" si="5"/>
        <v>0</v>
      </c>
      <c r="K43" s="452">
        <f t="shared" si="2"/>
        <v>3362</v>
      </c>
      <c r="L43" s="454">
        <f t="shared" si="3"/>
        <v>57.079796264855688</v>
      </c>
      <c r="M43" s="473"/>
      <c r="N43" s="452">
        <f>SUM(N38:N42)</f>
        <v>3362</v>
      </c>
      <c r="O43" s="455">
        <f>SUM(O38:O42)</f>
        <v>0</v>
      </c>
      <c r="P43" s="452">
        <f>SUM(P38:P42)</f>
        <v>0</v>
      </c>
    </row>
    <row r="44" spans="1:16" ht="5.25" customHeight="1" thickBot="1">
      <c r="A44" s="460"/>
      <c r="B44" s="1249"/>
      <c r="C44" s="466"/>
      <c r="D44" s="1248"/>
      <c r="E44" s="468"/>
      <c r="F44" s="468"/>
      <c r="G44" s="1247"/>
      <c r="H44" s="1245"/>
      <c r="I44" s="1246"/>
      <c r="J44" s="1245"/>
      <c r="K44" s="1242"/>
      <c r="L44" s="399"/>
      <c r="M44" s="473"/>
      <c r="N44" s="1244"/>
      <c r="O44" s="467"/>
      <c r="P44" s="467"/>
    </row>
    <row r="45" spans="1:16" ht="15.75" thickBot="1">
      <c r="A45" s="472" t="s">
        <v>670</v>
      </c>
      <c r="B45" s="450" t="s">
        <v>632</v>
      </c>
      <c r="C45" s="451" t="s">
        <v>601</v>
      </c>
      <c r="D45" s="452">
        <f t="shared" ref="D45:J45" si="6">D43-D41</f>
        <v>920</v>
      </c>
      <c r="E45" s="464">
        <f t="shared" si="6"/>
        <v>800</v>
      </c>
      <c r="F45" s="464">
        <f t="shared" si="6"/>
        <v>800</v>
      </c>
      <c r="G45" s="452">
        <f t="shared" si="6"/>
        <v>259</v>
      </c>
      <c r="H45" s="1243">
        <f t="shared" si="6"/>
        <v>227</v>
      </c>
      <c r="I45" s="452">
        <f t="shared" si="6"/>
        <v>0</v>
      </c>
      <c r="J45" s="455">
        <f t="shared" si="6"/>
        <v>0</v>
      </c>
      <c r="K45" s="1242">
        <f>SUM(G45:J45)</f>
        <v>486</v>
      </c>
      <c r="L45" s="399">
        <f>(K45/F45)*100</f>
        <v>60.750000000000007</v>
      </c>
      <c r="M45" s="473"/>
      <c r="N45" s="452">
        <f>N43-N41</f>
        <v>486</v>
      </c>
      <c r="O45" s="455">
        <f>O43-O41</f>
        <v>0</v>
      </c>
      <c r="P45" s="452">
        <f>P43-P41</f>
        <v>0</v>
      </c>
    </row>
    <row r="46" spans="1:16" ht="15.75" thickBot="1">
      <c r="A46" s="449" t="s">
        <v>671</v>
      </c>
      <c r="B46" s="450" t="s">
        <v>672</v>
      </c>
      <c r="C46" s="451" t="s">
        <v>601</v>
      </c>
      <c r="D46" s="452">
        <f t="shared" ref="D46:J46" si="7">D43-D37</f>
        <v>20</v>
      </c>
      <c r="E46" s="464">
        <f t="shared" si="7"/>
        <v>0</v>
      </c>
      <c r="F46" s="464">
        <f t="shared" si="7"/>
        <v>0</v>
      </c>
      <c r="G46" s="452">
        <f t="shared" si="7"/>
        <v>13</v>
      </c>
      <c r="H46" s="1243">
        <f t="shared" si="7"/>
        <v>31</v>
      </c>
      <c r="I46" s="452">
        <f t="shared" si="7"/>
        <v>0</v>
      </c>
      <c r="J46" s="455">
        <f t="shared" si="7"/>
        <v>0</v>
      </c>
      <c r="K46" s="1242">
        <f>SUM(G46:J46)</f>
        <v>44</v>
      </c>
      <c r="L46" s="399" t="e">
        <f>(K46/F46)*100</f>
        <v>#DIV/0!</v>
      </c>
      <c r="M46" s="473"/>
      <c r="N46" s="452">
        <f>N43-N37</f>
        <v>44</v>
      </c>
      <c r="O46" s="455">
        <f>O43-O37</f>
        <v>0</v>
      </c>
      <c r="P46" s="452">
        <f>P43-P37</f>
        <v>0</v>
      </c>
    </row>
    <row r="47" spans="1:16" ht="15.75" thickBot="1">
      <c r="A47" s="475" t="s">
        <v>673</v>
      </c>
      <c r="B47" s="476" t="s">
        <v>632</v>
      </c>
      <c r="C47" s="477" t="s">
        <v>601</v>
      </c>
      <c r="D47" s="452">
        <f t="shared" ref="D47:J47" si="8">D46-D41</f>
        <v>-5415</v>
      </c>
      <c r="E47" s="464">
        <f t="shared" si="8"/>
        <v>-5090</v>
      </c>
      <c r="F47" s="464">
        <f t="shared" si="8"/>
        <v>-5090</v>
      </c>
      <c r="G47" s="452">
        <f t="shared" si="8"/>
        <v>-1403</v>
      </c>
      <c r="H47" s="1243">
        <f t="shared" si="8"/>
        <v>-1429</v>
      </c>
      <c r="I47" s="452">
        <f t="shared" si="8"/>
        <v>0</v>
      </c>
      <c r="J47" s="455">
        <f t="shared" si="8"/>
        <v>0</v>
      </c>
      <c r="K47" s="1242">
        <f>SUM(G47:J47)</f>
        <v>-2832</v>
      </c>
      <c r="L47" s="454">
        <f>(K47/F47)*100</f>
        <v>55.6385068762279</v>
      </c>
      <c r="M47" s="473"/>
      <c r="N47" s="452">
        <f>N46-N41</f>
        <v>-2832</v>
      </c>
      <c r="O47" s="455">
        <f>O46-O41</f>
        <v>0</v>
      </c>
      <c r="P47" s="452">
        <f>P46-P41</f>
        <v>0</v>
      </c>
    </row>
    <row r="50" spans="1:11" ht="14.25">
      <c r="A50" s="478" t="s">
        <v>674</v>
      </c>
    </row>
    <row r="51" spans="1:11" ht="14.25">
      <c r="A51" s="479" t="s">
        <v>675</v>
      </c>
    </row>
    <row r="52" spans="1:11" ht="14.25">
      <c r="A52" s="483" t="s">
        <v>676</v>
      </c>
    </row>
    <row r="53" spans="1:11" s="484" customFormat="1" ht="14.25">
      <c r="A53" s="483" t="s">
        <v>677</v>
      </c>
      <c r="C53" s="485"/>
      <c r="F53" s="486"/>
      <c r="G53" s="486"/>
      <c r="H53" s="486"/>
      <c r="I53" s="486"/>
      <c r="J53" s="486"/>
      <c r="K53" s="486"/>
    </row>
    <row r="55" spans="1:11">
      <c r="A55" s="1241" t="s">
        <v>724</v>
      </c>
    </row>
    <row r="58" spans="1:11">
      <c r="A58" s="1241" t="s">
        <v>723</v>
      </c>
    </row>
    <row r="60" spans="1:11">
      <c r="A60" s="1241" t="s">
        <v>722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E43" sqref="E43"/>
    </sheetView>
  </sheetViews>
  <sheetFormatPr defaultColWidth="8.7109375" defaultRowHeight="12.75"/>
  <cols>
    <col min="1" max="1" width="37.7109375" style="1241" customWidth="1"/>
    <col min="2" max="2" width="13.5703125" style="480" hidden="1" customWidth="1"/>
    <col min="3" max="3" width="7.28515625" style="481" customWidth="1"/>
    <col min="4" max="5" width="11.5703125" style="480" customWidth="1"/>
    <col min="6" max="6" width="11.5703125" style="482" customWidth="1"/>
    <col min="7" max="7" width="11.42578125" style="482" customWidth="1"/>
    <col min="8" max="8" width="9.85546875" style="482" customWidth="1"/>
    <col min="9" max="9" width="9.140625" style="482" customWidth="1"/>
    <col min="10" max="10" width="9.28515625" style="482" customWidth="1"/>
    <col min="11" max="11" width="9.140625" style="482" customWidth="1"/>
    <col min="12" max="12" width="12" style="480" customWidth="1"/>
    <col min="13" max="13" width="8.7109375" style="480"/>
    <col min="14" max="14" width="11.85546875" style="480" customWidth="1"/>
    <col min="15" max="15" width="12.5703125" style="480" customWidth="1"/>
    <col min="16" max="16" width="11.85546875" style="480" customWidth="1"/>
    <col min="17" max="17" width="12" style="480" customWidth="1"/>
    <col min="18" max="16384" width="8.7109375" style="480"/>
  </cols>
  <sheetData>
    <row r="1" spans="1:17" ht="24" customHeight="1">
      <c r="A1" s="1372"/>
      <c r="B1" s="1409"/>
      <c r="C1" s="1409"/>
      <c r="D1" s="1409"/>
      <c r="E1" s="1409"/>
      <c r="F1" s="1409"/>
      <c r="G1" s="1409"/>
      <c r="H1" s="1409"/>
      <c r="I1" s="1409"/>
      <c r="J1" s="1409"/>
      <c r="K1" s="1409"/>
      <c r="L1" s="1409"/>
      <c r="M1" s="1409"/>
      <c r="N1" s="1409"/>
      <c r="O1" s="1409"/>
      <c r="P1" s="1409"/>
      <c r="Q1" s="282"/>
    </row>
    <row r="2" spans="1:17">
      <c r="P2" s="287"/>
    </row>
    <row r="3" spans="1:17" ht="18.75">
      <c r="A3" s="288" t="s">
        <v>577</v>
      </c>
      <c r="G3" s="289"/>
      <c r="H3" s="289"/>
    </row>
    <row r="4" spans="1:17" ht="21.75" customHeight="1">
      <c r="A4" s="290"/>
      <c r="B4" s="473"/>
      <c r="G4" s="289"/>
      <c r="H4" s="289"/>
    </row>
    <row r="5" spans="1:17">
      <c r="A5" s="292"/>
      <c r="G5" s="289"/>
      <c r="H5" s="289"/>
    </row>
    <row r="6" spans="1:17" ht="6" customHeight="1" thickBot="1">
      <c r="B6" s="1294"/>
      <c r="C6" s="1295"/>
      <c r="D6" s="1294"/>
      <c r="G6" s="289"/>
      <c r="H6" s="289"/>
    </row>
    <row r="7" spans="1:17" ht="24.75" customHeight="1" thickBot="1">
      <c r="A7" s="1296" t="s">
        <v>578</v>
      </c>
      <c r="B7" s="296"/>
      <c r="C7" s="296"/>
      <c r="D7" s="1415" t="s">
        <v>726</v>
      </c>
      <c r="E7" s="1416"/>
      <c r="F7" s="1416"/>
      <c r="G7" s="1416"/>
      <c r="H7" s="1417"/>
      <c r="I7" s="1417"/>
      <c r="J7" s="1417"/>
      <c r="K7" s="1417"/>
      <c r="L7" s="1418"/>
      <c r="P7" s="298"/>
    </row>
    <row r="8" spans="1:17" ht="23.25" customHeight="1" thickBot="1">
      <c r="A8" s="292" t="s">
        <v>580</v>
      </c>
      <c r="G8" s="289"/>
      <c r="H8" s="289"/>
    </row>
    <row r="9" spans="1:17" ht="13.5" thickBot="1">
      <c r="A9" s="1378" t="s">
        <v>54</v>
      </c>
      <c r="B9" s="1292"/>
      <c r="C9" s="1413" t="s">
        <v>581</v>
      </c>
      <c r="D9" s="300" t="s">
        <v>7</v>
      </c>
      <c r="E9" s="301" t="s">
        <v>582</v>
      </c>
      <c r="F9" s="302" t="s">
        <v>583</v>
      </c>
      <c r="G9" s="1382" t="s">
        <v>584</v>
      </c>
      <c r="H9" s="1410"/>
      <c r="I9" s="1410"/>
      <c r="J9" s="1411"/>
      <c r="K9" s="303" t="s">
        <v>585</v>
      </c>
      <c r="L9" s="304" t="s">
        <v>586</v>
      </c>
      <c r="N9" s="305" t="s">
        <v>587</v>
      </c>
      <c r="O9" s="305" t="s">
        <v>588</v>
      </c>
      <c r="P9" s="305" t="s">
        <v>587</v>
      </c>
    </row>
    <row r="10" spans="1:17" ht="13.5" thickBot="1">
      <c r="A10" s="1412"/>
      <c r="B10" s="1291" t="s">
        <v>589</v>
      </c>
      <c r="C10" s="1414"/>
      <c r="D10" s="307" t="s">
        <v>590</v>
      </c>
      <c r="E10" s="308">
        <v>2018</v>
      </c>
      <c r="F10" s="309">
        <v>2018</v>
      </c>
      <c r="G10" s="310" t="s">
        <v>591</v>
      </c>
      <c r="H10" s="311" t="s">
        <v>592</v>
      </c>
      <c r="I10" s="311" t="s">
        <v>593</v>
      </c>
      <c r="J10" s="312" t="s">
        <v>594</v>
      </c>
      <c r="K10" s="313" t="s">
        <v>595</v>
      </c>
      <c r="L10" s="314" t="s">
        <v>596</v>
      </c>
      <c r="N10" s="315" t="s">
        <v>597</v>
      </c>
      <c r="O10" s="316" t="s">
        <v>598</v>
      </c>
      <c r="P10" s="316" t="s">
        <v>599</v>
      </c>
    </row>
    <row r="11" spans="1:17">
      <c r="A11" s="317" t="s">
        <v>600</v>
      </c>
      <c r="B11" s="1290"/>
      <c r="C11" s="1289"/>
      <c r="D11" s="320">
        <v>9</v>
      </c>
      <c r="E11" s="321">
        <v>9</v>
      </c>
      <c r="F11" s="321">
        <v>9</v>
      </c>
      <c r="G11" s="322">
        <v>9</v>
      </c>
      <c r="H11" s="1288">
        <f>N11</f>
        <v>9</v>
      </c>
      <c r="I11" s="1288"/>
      <c r="J11" s="323"/>
      <c r="K11" s="325" t="s">
        <v>601</v>
      </c>
      <c r="L11" s="326" t="s">
        <v>601</v>
      </c>
      <c r="M11" s="473"/>
      <c r="N11" s="1287">
        <v>9</v>
      </c>
      <c r="O11" s="320"/>
      <c r="P11" s="320"/>
    </row>
    <row r="12" spans="1:17" ht="13.5" thickBot="1">
      <c r="A12" s="328" t="s">
        <v>602</v>
      </c>
      <c r="B12" s="1286"/>
      <c r="C12" s="1285"/>
      <c r="D12" s="331">
        <v>8.65</v>
      </c>
      <c r="E12" s="332">
        <v>9</v>
      </c>
      <c r="F12" s="332">
        <v>9</v>
      </c>
      <c r="G12" s="333">
        <v>8.65</v>
      </c>
      <c r="H12" s="1283">
        <f t="shared" ref="H12:H23" si="0">N12</f>
        <v>8.85</v>
      </c>
      <c r="I12" s="1282"/>
      <c r="J12" s="340"/>
      <c r="K12" s="337"/>
      <c r="L12" s="338" t="s">
        <v>601</v>
      </c>
      <c r="M12" s="473"/>
      <c r="N12" s="1281">
        <v>8.85</v>
      </c>
      <c r="O12" s="331"/>
      <c r="P12" s="331"/>
    </row>
    <row r="13" spans="1:17">
      <c r="A13" s="341" t="s">
        <v>690</v>
      </c>
      <c r="B13" s="1259" t="s">
        <v>604</v>
      </c>
      <c r="C13" s="1280" t="s">
        <v>691</v>
      </c>
      <c r="D13" s="344">
        <v>2526</v>
      </c>
      <c r="E13" s="345" t="s">
        <v>601</v>
      </c>
      <c r="F13" s="345" t="s">
        <v>601</v>
      </c>
      <c r="G13" s="346">
        <v>2550</v>
      </c>
      <c r="H13" s="1279">
        <f t="shared" si="0"/>
        <v>2581</v>
      </c>
      <c r="I13" s="1279"/>
      <c r="J13" s="347"/>
      <c r="K13" s="349" t="s">
        <v>601</v>
      </c>
      <c r="L13" s="349" t="s">
        <v>601</v>
      </c>
      <c r="M13" s="473"/>
      <c r="N13" s="350">
        <v>2581</v>
      </c>
      <c r="O13" s="344"/>
      <c r="P13" s="382"/>
    </row>
    <row r="14" spans="1:17">
      <c r="A14" s="351" t="s">
        <v>692</v>
      </c>
      <c r="B14" s="383" t="s">
        <v>607</v>
      </c>
      <c r="C14" s="1271" t="s">
        <v>693</v>
      </c>
      <c r="D14" s="344">
        <v>2415</v>
      </c>
      <c r="E14" s="354" t="s">
        <v>601</v>
      </c>
      <c r="F14" s="354" t="s">
        <v>601</v>
      </c>
      <c r="G14" s="346">
        <v>2444</v>
      </c>
      <c r="H14" s="1270">
        <f t="shared" si="0"/>
        <v>2481</v>
      </c>
      <c r="I14" s="1270"/>
      <c r="J14" s="355"/>
      <c r="K14" s="349" t="s">
        <v>601</v>
      </c>
      <c r="L14" s="349" t="s">
        <v>601</v>
      </c>
      <c r="M14" s="473"/>
      <c r="N14" s="357">
        <v>2481</v>
      </c>
      <c r="O14" s="344"/>
      <c r="P14" s="382"/>
    </row>
    <row r="15" spans="1:17">
      <c r="A15" s="351" t="s">
        <v>609</v>
      </c>
      <c r="B15" s="383" t="s">
        <v>610</v>
      </c>
      <c r="C15" s="1271" t="s">
        <v>611</v>
      </c>
      <c r="D15" s="344">
        <v>0</v>
      </c>
      <c r="E15" s="354" t="s">
        <v>601</v>
      </c>
      <c r="F15" s="354" t="s">
        <v>601</v>
      </c>
      <c r="G15" s="346">
        <v>0</v>
      </c>
      <c r="H15" s="1270">
        <f t="shared" si="0"/>
        <v>0</v>
      </c>
      <c r="I15" s="1270"/>
      <c r="J15" s="355"/>
      <c r="K15" s="349" t="s">
        <v>601</v>
      </c>
      <c r="L15" s="349" t="s">
        <v>601</v>
      </c>
      <c r="M15" s="473"/>
      <c r="N15" s="357">
        <v>0</v>
      </c>
      <c r="O15" s="344"/>
      <c r="P15" s="382"/>
    </row>
    <row r="16" spans="1:17">
      <c r="A16" s="351" t="s">
        <v>612</v>
      </c>
      <c r="B16" s="383" t="s">
        <v>613</v>
      </c>
      <c r="C16" s="1271" t="s">
        <v>601</v>
      </c>
      <c r="D16" s="344">
        <v>553</v>
      </c>
      <c r="E16" s="354" t="s">
        <v>601</v>
      </c>
      <c r="F16" s="354" t="s">
        <v>601</v>
      </c>
      <c r="G16" s="346">
        <v>1990</v>
      </c>
      <c r="H16" s="1270">
        <f t="shared" si="0"/>
        <v>2718</v>
      </c>
      <c r="I16" s="1270"/>
      <c r="J16" s="355"/>
      <c r="K16" s="349" t="s">
        <v>601</v>
      </c>
      <c r="L16" s="349" t="s">
        <v>601</v>
      </c>
      <c r="M16" s="473"/>
      <c r="N16" s="357">
        <v>2718</v>
      </c>
      <c r="O16" s="344"/>
      <c r="P16" s="382"/>
    </row>
    <row r="17" spans="1:16" ht="13.5" thickBot="1">
      <c r="A17" s="360" t="s">
        <v>614</v>
      </c>
      <c r="B17" s="361" t="s">
        <v>615</v>
      </c>
      <c r="C17" s="1278" t="s">
        <v>616</v>
      </c>
      <c r="D17" s="363">
        <v>653</v>
      </c>
      <c r="E17" s="364" t="s">
        <v>601</v>
      </c>
      <c r="F17" s="364" t="s">
        <v>601</v>
      </c>
      <c r="G17" s="346">
        <v>1036</v>
      </c>
      <c r="H17" s="1268">
        <f t="shared" si="0"/>
        <v>1432</v>
      </c>
      <c r="I17" s="1277"/>
      <c r="J17" s="388"/>
      <c r="K17" s="326" t="s">
        <v>601</v>
      </c>
      <c r="L17" s="326" t="s">
        <v>601</v>
      </c>
      <c r="M17" s="473"/>
      <c r="N17" s="422">
        <v>1432</v>
      </c>
      <c r="O17" s="363"/>
      <c r="P17" s="378"/>
    </row>
    <row r="18" spans="1:16" ht="13.5" thickBot="1">
      <c r="A18" s="368" t="s">
        <v>617</v>
      </c>
      <c r="B18" s="369"/>
      <c r="C18" s="370"/>
      <c r="D18" s="1274">
        <f t="shared" ref="D18" si="1">D13-D14+D15+D16+D17</f>
        <v>1317</v>
      </c>
      <c r="E18" s="372" t="s">
        <v>601</v>
      </c>
      <c r="F18" s="372" t="s">
        <v>601</v>
      </c>
      <c r="G18" s="1276">
        <f>G13-G14+G15+G16+G17</f>
        <v>3132</v>
      </c>
      <c r="H18" s="1276">
        <f>H13-H14+H15+H16+H17</f>
        <v>4250</v>
      </c>
      <c r="I18" s="1276">
        <f t="shared" ref="I18:J18" si="2">I13-I14+I15+I16+I17</f>
        <v>0</v>
      </c>
      <c r="J18" s="1275">
        <f t="shared" si="2"/>
        <v>0</v>
      </c>
      <c r="K18" s="373" t="s">
        <v>601</v>
      </c>
      <c r="L18" s="373" t="s">
        <v>601</v>
      </c>
      <c r="M18" s="473"/>
      <c r="N18" s="1274">
        <f>N13-N14+N15+N16+N17</f>
        <v>4250</v>
      </c>
      <c r="O18" s="1274">
        <f>O13-O14+O15+O16+O17</f>
        <v>0</v>
      </c>
      <c r="P18" s="1274">
        <f t="shared" ref="P18" si="3">P13-P14+P15+P16+P17</f>
        <v>0</v>
      </c>
    </row>
    <row r="19" spans="1:16">
      <c r="A19" s="360" t="s">
        <v>618</v>
      </c>
      <c r="B19" s="1259" t="s">
        <v>619</v>
      </c>
      <c r="C19" s="1273">
        <v>401</v>
      </c>
      <c r="D19" s="363">
        <v>111</v>
      </c>
      <c r="E19" s="345" t="s">
        <v>601</v>
      </c>
      <c r="F19" s="345" t="s">
        <v>601</v>
      </c>
      <c r="G19" s="375">
        <v>106</v>
      </c>
      <c r="H19" s="1272">
        <f t="shared" si="0"/>
        <v>101</v>
      </c>
      <c r="I19" s="1297"/>
      <c r="J19" s="1298"/>
      <c r="K19" s="326" t="s">
        <v>601</v>
      </c>
      <c r="L19" s="326" t="s">
        <v>601</v>
      </c>
      <c r="M19" s="473"/>
      <c r="N19" s="1258">
        <v>101</v>
      </c>
      <c r="O19" s="363"/>
      <c r="P19" s="378"/>
    </row>
    <row r="20" spans="1:16">
      <c r="A20" s="351" t="s">
        <v>620</v>
      </c>
      <c r="B20" s="383" t="s">
        <v>621</v>
      </c>
      <c r="C20" s="1271" t="s">
        <v>622</v>
      </c>
      <c r="D20" s="344">
        <v>525</v>
      </c>
      <c r="E20" s="354" t="s">
        <v>601</v>
      </c>
      <c r="F20" s="354" t="s">
        <v>601</v>
      </c>
      <c r="G20" s="379">
        <v>542</v>
      </c>
      <c r="H20" s="1270">
        <f t="shared" si="0"/>
        <v>545</v>
      </c>
      <c r="I20" s="1299"/>
      <c r="J20" s="1300"/>
      <c r="K20" s="349" t="s">
        <v>601</v>
      </c>
      <c r="L20" s="349" t="s">
        <v>601</v>
      </c>
      <c r="M20" s="473"/>
      <c r="N20" s="357">
        <v>545</v>
      </c>
      <c r="O20" s="344"/>
      <c r="P20" s="382"/>
    </row>
    <row r="21" spans="1:16">
      <c r="A21" s="351" t="s">
        <v>623</v>
      </c>
      <c r="B21" s="383" t="s">
        <v>624</v>
      </c>
      <c r="C21" s="1271" t="s">
        <v>601</v>
      </c>
      <c r="D21" s="344">
        <v>0</v>
      </c>
      <c r="E21" s="354" t="s">
        <v>601</v>
      </c>
      <c r="F21" s="354" t="s">
        <v>601</v>
      </c>
      <c r="G21" s="379">
        <v>0</v>
      </c>
      <c r="H21" s="1270">
        <f t="shared" si="0"/>
        <v>0</v>
      </c>
      <c r="I21" s="1299"/>
      <c r="J21" s="1300"/>
      <c r="K21" s="349" t="s">
        <v>601</v>
      </c>
      <c r="L21" s="349" t="s">
        <v>601</v>
      </c>
      <c r="M21" s="473"/>
      <c r="N21" s="357">
        <v>0</v>
      </c>
      <c r="O21" s="344"/>
      <c r="P21" s="382"/>
    </row>
    <row r="22" spans="1:16">
      <c r="A22" s="351" t="s">
        <v>625</v>
      </c>
      <c r="B22" s="383" t="s">
        <v>626</v>
      </c>
      <c r="C22" s="1271" t="s">
        <v>601</v>
      </c>
      <c r="D22" s="344">
        <v>681</v>
      </c>
      <c r="E22" s="354" t="s">
        <v>601</v>
      </c>
      <c r="F22" s="354" t="s">
        <v>601</v>
      </c>
      <c r="G22" s="379">
        <v>2308</v>
      </c>
      <c r="H22" s="1270">
        <f t="shared" si="0"/>
        <v>3366</v>
      </c>
      <c r="I22" s="1299"/>
      <c r="J22" s="1300"/>
      <c r="K22" s="349" t="s">
        <v>601</v>
      </c>
      <c r="L22" s="349" t="s">
        <v>601</v>
      </c>
      <c r="M22" s="473"/>
      <c r="N22" s="357">
        <v>3366</v>
      </c>
      <c r="O22" s="344"/>
      <c r="P22" s="382"/>
    </row>
    <row r="23" spans="1:16" ht="13.5" thickBot="1">
      <c r="A23" s="328" t="s">
        <v>627</v>
      </c>
      <c r="B23" s="384" t="s">
        <v>628</v>
      </c>
      <c r="C23" s="1269" t="s">
        <v>601</v>
      </c>
      <c r="D23" s="386">
        <v>0</v>
      </c>
      <c r="E23" s="364" t="s">
        <v>601</v>
      </c>
      <c r="F23" s="364" t="s">
        <v>601</v>
      </c>
      <c r="G23" s="387">
        <v>0</v>
      </c>
      <c r="H23" s="1268">
        <f t="shared" si="0"/>
        <v>0</v>
      </c>
      <c r="I23" s="1301"/>
      <c r="J23" s="1302"/>
      <c r="K23" s="390" t="s">
        <v>601</v>
      </c>
      <c r="L23" s="390" t="s">
        <v>601</v>
      </c>
      <c r="M23" s="473"/>
      <c r="N23" s="1253">
        <v>0</v>
      </c>
      <c r="O23" s="386"/>
      <c r="P23" s="1267"/>
    </row>
    <row r="24" spans="1:16" ht="15">
      <c r="A24" s="341" t="s">
        <v>629</v>
      </c>
      <c r="B24" s="1259" t="s">
        <v>630</v>
      </c>
      <c r="C24" s="392" t="s">
        <v>601</v>
      </c>
      <c r="D24" s="393">
        <v>4433</v>
      </c>
      <c r="E24" s="394">
        <v>4190</v>
      </c>
      <c r="F24" s="394">
        <v>4190</v>
      </c>
      <c r="G24" s="396">
        <v>1248</v>
      </c>
      <c r="H24" s="347">
        <f>N24-G24</f>
        <v>1190</v>
      </c>
      <c r="I24" s="348"/>
      <c r="J24" s="347"/>
      <c r="K24" s="430">
        <f t="shared" ref="K24:K47" si="4">SUM(G24:J24)</f>
        <v>2438</v>
      </c>
      <c r="L24" s="399">
        <f t="shared" ref="L24:L47" si="5">(K24/F24)*100</f>
        <v>58.186157517899758</v>
      </c>
      <c r="M24" s="473"/>
      <c r="N24" s="350">
        <v>2438</v>
      </c>
      <c r="O24" s="1266"/>
      <c r="P24" s="1265"/>
    </row>
    <row r="25" spans="1:16" ht="15">
      <c r="A25" s="351" t="s">
        <v>631</v>
      </c>
      <c r="B25" s="383" t="s">
        <v>632</v>
      </c>
      <c r="C25" s="402" t="s">
        <v>601</v>
      </c>
      <c r="D25" s="403">
        <v>0</v>
      </c>
      <c r="E25" s="404"/>
      <c r="F25" s="404"/>
      <c r="G25" s="406">
        <v>0</v>
      </c>
      <c r="H25" s="355">
        <f t="shared" ref="H25:H42" si="6">N25-G25</f>
        <v>0</v>
      </c>
      <c r="I25" s="1254"/>
      <c r="J25" s="407"/>
      <c r="K25" s="436">
        <f t="shared" si="4"/>
        <v>0</v>
      </c>
      <c r="L25" s="410" t="e">
        <f t="shared" si="5"/>
        <v>#DIV/0!</v>
      </c>
      <c r="M25" s="473"/>
      <c r="N25" s="357">
        <v>0</v>
      </c>
      <c r="O25" s="1256"/>
      <c r="P25" s="411"/>
    </row>
    <row r="26" spans="1:16" ht="15.75" thickBot="1">
      <c r="A26" s="328" t="s">
        <v>633</v>
      </c>
      <c r="B26" s="384" t="s">
        <v>632</v>
      </c>
      <c r="C26" s="413">
        <v>672</v>
      </c>
      <c r="D26" s="414">
        <v>1100</v>
      </c>
      <c r="E26" s="415">
        <v>1100</v>
      </c>
      <c r="F26" s="415">
        <v>1100</v>
      </c>
      <c r="G26" s="417">
        <v>360</v>
      </c>
      <c r="H26" s="388">
        <f t="shared" si="6"/>
        <v>270</v>
      </c>
      <c r="I26" s="1264"/>
      <c r="J26" s="418"/>
      <c r="K26" s="446">
        <f t="shared" si="4"/>
        <v>630</v>
      </c>
      <c r="L26" s="421">
        <f t="shared" si="5"/>
        <v>57.272727272727273</v>
      </c>
      <c r="M26" s="473"/>
      <c r="N26" s="422">
        <v>630</v>
      </c>
      <c r="O26" s="1263"/>
      <c r="P26" s="424"/>
    </row>
    <row r="27" spans="1:16" ht="15">
      <c r="A27" s="341" t="s">
        <v>634</v>
      </c>
      <c r="B27" s="1259" t="s">
        <v>635</v>
      </c>
      <c r="C27" s="392">
        <v>501</v>
      </c>
      <c r="D27" s="426">
        <v>354</v>
      </c>
      <c r="E27" s="427">
        <v>330</v>
      </c>
      <c r="F27" s="427">
        <v>330</v>
      </c>
      <c r="G27" s="1262">
        <v>99</v>
      </c>
      <c r="H27" s="407">
        <f t="shared" si="6"/>
        <v>50</v>
      </c>
      <c r="I27" s="1254"/>
      <c r="J27" s="408"/>
      <c r="K27" s="430">
        <f t="shared" si="4"/>
        <v>149</v>
      </c>
      <c r="L27" s="399">
        <f t="shared" si="5"/>
        <v>45.151515151515156</v>
      </c>
      <c r="M27" s="473"/>
      <c r="N27" s="1258">
        <v>149</v>
      </c>
      <c r="O27" s="1257"/>
      <c r="P27" s="432"/>
    </row>
    <row r="28" spans="1:16" ht="15">
      <c r="A28" s="351" t="s">
        <v>636</v>
      </c>
      <c r="B28" s="383" t="s">
        <v>637</v>
      </c>
      <c r="C28" s="402">
        <v>502</v>
      </c>
      <c r="D28" s="403">
        <v>184</v>
      </c>
      <c r="E28" s="404">
        <v>252</v>
      </c>
      <c r="F28" s="404">
        <v>252</v>
      </c>
      <c r="G28" s="406">
        <v>92</v>
      </c>
      <c r="H28" s="355">
        <f t="shared" si="6"/>
        <v>81</v>
      </c>
      <c r="I28" s="1254"/>
      <c r="J28" s="408"/>
      <c r="K28" s="436">
        <f t="shared" si="4"/>
        <v>173</v>
      </c>
      <c r="L28" s="410">
        <f t="shared" si="5"/>
        <v>68.650793650793645</v>
      </c>
      <c r="M28" s="473"/>
      <c r="N28" s="357">
        <v>173</v>
      </c>
      <c r="O28" s="1256"/>
      <c r="P28" s="411"/>
    </row>
    <row r="29" spans="1:16" ht="15">
      <c r="A29" s="351" t="s">
        <v>638</v>
      </c>
      <c r="B29" s="383" t="s">
        <v>639</v>
      </c>
      <c r="C29" s="402">
        <v>504</v>
      </c>
      <c r="D29" s="403">
        <v>0</v>
      </c>
      <c r="E29" s="404">
        <v>0</v>
      </c>
      <c r="F29" s="404">
        <v>0</v>
      </c>
      <c r="G29" s="406">
        <v>0</v>
      </c>
      <c r="H29" s="355">
        <f t="shared" si="6"/>
        <v>0</v>
      </c>
      <c r="I29" s="1254"/>
      <c r="J29" s="408"/>
      <c r="K29" s="436">
        <f t="shared" si="4"/>
        <v>0</v>
      </c>
      <c r="L29" s="410" t="e">
        <f t="shared" si="5"/>
        <v>#DIV/0!</v>
      </c>
      <c r="M29" s="473"/>
      <c r="N29" s="357">
        <v>0</v>
      </c>
      <c r="O29" s="1256"/>
      <c r="P29" s="411"/>
    </row>
    <row r="30" spans="1:16" ht="15">
      <c r="A30" s="351" t="s">
        <v>640</v>
      </c>
      <c r="B30" s="383" t="s">
        <v>641</v>
      </c>
      <c r="C30" s="402">
        <v>511</v>
      </c>
      <c r="D30" s="403">
        <v>277</v>
      </c>
      <c r="E30" s="404">
        <v>120</v>
      </c>
      <c r="F30" s="404">
        <v>120</v>
      </c>
      <c r="G30" s="406">
        <v>6</v>
      </c>
      <c r="H30" s="355">
        <f t="shared" si="6"/>
        <v>3</v>
      </c>
      <c r="I30" s="1254"/>
      <c r="J30" s="408"/>
      <c r="K30" s="436">
        <f t="shared" si="4"/>
        <v>9</v>
      </c>
      <c r="L30" s="410">
        <f t="shared" si="5"/>
        <v>7.5</v>
      </c>
      <c r="M30" s="473"/>
      <c r="N30" s="357">
        <v>9</v>
      </c>
      <c r="O30" s="1256"/>
      <c r="P30" s="411"/>
    </row>
    <row r="31" spans="1:16" ht="15">
      <c r="A31" s="351" t="s">
        <v>642</v>
      </c>
      <c r="B31" s="383" t="s">
        <v>643</v>
      </c>
      <c r="C31" s="402">
        <v>518</v>
      </c>
      <c r="D31" s="403">
        <v>350</v>
      </c>
      <c r="E31" s="404">
        <v>380</v>
      </c>
      <c r="F31" s="404">
        <v>380</v>
      </c>
      <c r="G31" s="406">
        <v>56</v>
      </c>
      <c r="H31" s="355">
        <f t="shared" si="6"/>
        <v>128</v>
      </c>
      <c r="I31" s="1254"/>
      <c r="J31" s="408"/>
      <c r="K31" s="436">
        <f t="shared" si="4"/>
        <v>184</v>
      </c>
      <c r="L31" s="410">
        <f t="shared" si="5"/>
        <v>48.421052631578945</v>
      </c>
      <c r="M31" s="473"/>
      <c r="N31" s="357">
        <v>184</v>
      </c>
      <c r="O31" s="1256"/>
      <c r="P31" s="411"/>
    </row>
    <row r="32" spans="1:16" ht="15">
      <c r="A32" s="351" t="s">
        <v>644</v>
      </c>
      <c r="B32" s="438" t="s">
        <v>645</v>
      </c>
      <c r="C32" s="402">
        <v>521</v>
      </c>
      <c r="D32" s="403">
        <v>2641</v>
      </c>
      <c r="E32" s="404">
        <v>2500</v>
      </c>
      <c r="F32" s="404">
        <v>2500</v>
      </c>
      <c r="G32" s="406">
        <v>652</v>
      </c>
      <c r="H32" s="355">
        <f t="shared" si="6"/>
        <v>720</v>
      </c>
      <c r="I32" s="1254"/>
      <c r="J32" s="408"/>
      <c r="K32" s="436">
        <f t="shared" si="4"/>
        <v>1372</v>
      </c>
      <c r="L32" s="410">
        <f t="shared" si="5"/>
        <v>54.879999999999995</v>
      </c>
      <c r="M32" s="473"/>
      <c r="N32" s="357">
        <v>1372</v>
      </c>
      <c r="O32" s="1256"/>
      <c r="P32" s="411"/>
    </row>
    <row r="33" spans="1:16" ht="15">
      <c r="A33" s="351" t="s">
        <v>646</v>
      </c>
      <c r="B33" s="438" t="s">
        <v>647</v>
      </c>
      <c r="C33" s="402" t="s">
        <v>648</v>
      </c>
      <c r="D33" s="403">
        <v>968</v>
      </c>
      <c r="E33" s="404">
        <v>895</v>
      </c>
      <c r="F33" s="404">
        <v>895</v>
      </c>
      <c r="G33" s="406">
        <v>236</v>
      </c>
      <c r="H33" s="355">
        <f t="shared" si="6"/>
        <v>263</v>
      </c>
      <c r="I33" s="1254"/>
      <c r="J33" s="408"/>
      <c r="K33" s="436">
        <f t="shared" si="4"/>
        <v>499</v>
      </c>
      <c r="L33" s="410">
        <f t="shared" si="5"/>
        <v>55.754189944134083</v>
      </c>
      <c r="M33" s="473"/>
      <c r="N33" s="357">
        <v>499</v>
      </c>
      <c r="O33" s="1256"/>
      <c r="P33" s="411"/>
    </row>
    <row r="34" spans="1:16" ht="15">
      <c r="A34" s="351" t="s">
        <v>649</v>
      </c>
      <c r="B34" s="383" t="s">
        <v>650</v>
      </c>
      <c r="C34" s="402">
        <v>557</v>
      </c>
      <c r="D34" s="403">
        <v>0</v>
      </c>
      <c r="E34" s="404">
        <v>0</v>
      </c>
      <c r="F34" s="404">
        <v>0</v>
      </c>
      <c r="G34" s="406">
        <v>0</v>
      </c>
      <c r="H34" s="355">
        <f t="shared" si="6"/>
        <v>0</v>
      </c>
      <c r="I34" s="1254"/>
      <c r="J34" s="408"/>
      <c r="K34" s="436">
        <f t="shared" si="4"/>
        <v>0</v>
      </c>
      <c r="L34" s="410" t="e">
        <f t="shared" si="5"/>
        <v>#DIV/0!</v>
      </c>
      <c r="M34" s="473"/>
      <c r="N34" s="357">
        <v>0</v>
      </c>
      <c r="O34" s="1256"/>
      <c r="P34" s="411"/>
    </row>
    <row r="35" spans="1:16" ht="15">
      <c r="A35" s="351" t="s">
        <v>651</v>
      </c>
      <c r="B35" s="383" t="s">
        <v>652</v>
      </c>
      <c r="C35" s="402">
        <v>551</v>
      </c>
      <c r="D35" s="403">
        <v>20</v>
      </c>
      <c r="E35" s="404">
        <v>20</v>
      </c>
      <c r="F35" s="404">
        <v>20</v>
      </c>
      <c r="G35" s="406">
        <v>5</v>
      </c>
      <c r="H35" s="355">
        <f t="shared" si="6"/>
        <v>5</v>
      </c>
      <c r="I35" s="1254"/>
      <c r="J35" s="408"/>
      <c r="K35" s="436">
        <f t="shared" si="4"/>
        <v>10</v>
      </c>
      <c r="L35" s="410">
        <f t="shared" si="5"/>
        <v>50</v>
      </c>
      <c r="M35" s="473"/>
      <c r="N35" s="357">
        <v>10</v>
      </c>
      <c r="O35" s="1256"/>
      <c r="P35" s="411"/>
    </row>
    <row r="36" spans="1:16" ht="15.75" thickBot="1">
      <c r="A36" s="439" t="s">
        <v>653</v>
      </c>
      <c r="B36" s="361"/>
      <c r="C36" s="1303" t="s">
        <v>654</v>
      </c>
      <c r="D36" s="442">
        <v>299</v>
      </c>
      <c r="E36" s="443">
        <v>203</v>
      </c>
      <c r="F36" s="443">
        <v>203</v>
      </c>
      <c r="G36" s="1255">
        <v>38</v>
      </c>
      <c r="H36" s="365">
        <f t="shared" si="6"/>
        <v>34</v>
      </c>
      <c r="I36" s="1254"/>
      <c r="J36" s="408"/>
      <c r="K36" s="446">
        <f t="shared" si="4"/>
        <v>72</v>
      </c>
      <c r="L36" s="421">
        <f t="shared" si="5"/>
        <v>35.467980295566505</v>
      </c>
      <c r="M36" s="473"/>
      <c r="N36" s="1253">
        <v>72</v>
      </c>
      <c r="O36" s="1252"/>
      <c r="P36" s="448"/>
    </row>
    <row r="37" spans="1:16" ht="15.75" thickBot="1">
      <c r="A37" s="449" t="s">
        <v>655</v>
      </c>
      <c r="B37" s="450" t="s">
        <v>656</v>
      </c>
      <c r="C37" s="451"/>
      <c r="D37" s="452">
        <f>SUM(D27:D36)</f>
        <v>5093</v>
      </c>
      <c r="E37" s="453">
        <f t="shared" ref="E37:J37" si="7">SUM(E27:E36)</f>
        <v>4700</v>
      </c>
      <c r="F37" s="453">
        <f t="shared" si="7"/>
        <v>4700</v>
      </c>
      <c r="G37" s="453">
        <f t="shared" si="7"/>
        <v>1184</v>
      </c>
      <c r="H37" s="1261">
        <f t="shared" si="7"/>
        <v>1284</v>
      </c>
      <c r="I37" s="1260">
        <f t="shared" si="7"/>
        <v>0</v>
      </c>
      <c r="J37" s="453">
        <f t="shared" si="7"/>
        <v>0</v>
      </c>
      <c r="K37" s="452">
        <f t="shared" si="4"/>
        <v>2468</v>
      </c>
      <c r="L37" s="454">
        <f t="shared" si="5"/>
        <v>52.510638297872333</v>
      </c>
      <c r="M37" s="473"/>
      <c r="N37" s="452">
        <f>SUM(N27:N36)</f>
        <v>2468</v>
      </c>
      <c r="O37" s="455">
        <f>SUM(O27:O36)</f>
        <v>0</v>
      </c>
      <c r="P37" s="452">
        <f>SUM(P27:P36)</f>
        <v>0</v>
      </c>
    </row>
    <row r="38" spans="1:16" ht="15">
      <c r="A38" s="456" t="s">
        <v>657</v>
      </c>
      <c r="B38" s="1259" t="s">
        <v>658</v>
      </c>
      <c r="C38" s="392">
        <v>601</v>
      </c>
      <c r="D38" s="426">
        <v>0</v>
      </c>
      <c r="E38" s="427"/>
      <c r="F38" s="427">
        <v>0</v>
      </c>
      <c r="G38" s="396">
        <v>0</v>
      </c>
      <c r="H38" s="407">
        <f t="shared" si="6"/>
        <v>0</v>
      </c>
      <c r="I38" s="1254"/>
      <c r="J38" s="408"/>
      <c r="K38" s="430">
        <f t="shared" si="4"/>
        <v>0</v>
      </c>
      <c r="L38" s="399" t="e">
        <f t="shared" si="5"/>
        <v>#DIV/0!</v>
      </c>
      <c r="M38" s="473"/>
      <c r="N38" s="1258">
        <v>0</v>
      </c>
      <c r="O38" s="1257"/>
      <c r="P38" s="432"/>
    </row>
    <row r="39" spans="1:16" ht="15">
      <c r="A39" s="459" t="s">
        <v>659</v>
      </c>
      <c r="B39" s="383" t="s">
        <v>660</v>
      </c>
      <c r="C39" s="402">
        <v>602</v>
      </c>
      <c r="D39" s="403">
        <v>453</v>
      </c>
      <c r="E39" s="404">
        <v>496</v>
      </c>
      <c r="F39" s="404">
        <v>410</v>
      </c>
      <c r="G39" s="406">
        <v>90</v>
      </c>
      <c r="H39" s="355">
        <f t="shared" si="6"/>
        <v>90</v>
      </c>
      <c r="I39" s="1254"/>
      <c r="J39" s="408"/>
      <c r="K39" s="436">
        <f t="shared" si="4"/>
        <v>180</v>
      </c>
      <c r="L39" s="410">
        <f t="shared" si="5"/>
        <v>43.902439024390247</v>
      </c>
      <c r="M39" s="473"/>
      <c r="N39" s="357">
        <v>180</v>
      </c>
      <c r="O39" s="1256"/>
      <c r="P39" s="411"/>
    </row>
    <row r="40" spans="1:16" ht="15">
      <c r="A40" s="459" t="s">
        <v>661</v>
      </c>
      <c r="B40" s="383" t="s">
        <v>662</v>
      </c>
      <c r="C40" s="402">
        <v>604</v>
      </c>
      <c r="D40" s="403">
        <v>0</v>
      </c>
      <c r="E40" s="404"/>
      <c r="F40" s="404">
        <v>0</v>
      </c>
      <c r="G40" s="406">
        <v>0</v>
      </c>
      <c r="H40" s="355">
        <f t="shared" si="6"/>
        <v>0</v>
      </c>
      <c r="I40" s="1254"/>
      <c r="J40" s="408"/>
      <c r="K40" s="436">
        <f t="shared" si="4"/>
        <v>0</v>
      </c>
      <c r="L40" s="410" t="e">
        <f t="shared" si="5"/>
        <v>#DIV/0!</v>
      </c>
      <c r="M40" s="473"/>
      <c r="N40" s="357">
        <v>0</v>
      </c>
      <c r="O40" s="1256"/>
      <c r="P40" s="411"/>
    </row>
    <row r="41" spans="1:16" ht="15">
      <c r="A41" s="459" t="s">
        <v>663</v>
      </c>
      <c r="B41" s="383" t="s">
        <v>664</v>
      </c>
      <c r="C41" s="402" t="s">
        <v>665</v>
      </c>
      <c r="D41" s="403">
        <v>4433</v>
      </c>
      <c r="E41" s="404">
        <v>4190</v>
      </c>
      <c r="F41" s="404">
        <v>4190</v>
      </c>
      <c r="G41" s="406">
        <v>1248</v>
      </c>
      <c r="H41" s="355">
        <f t="shared" si="6"/>
        <v>1190</v>
      </c>
      <c r="I41" s="1254"/>
      <c r="J41" s="408"/>
      <c r="K41" s="436">
        <f t="shared" si="4"/>
        <v>2438</v>
      </c>
      <c r="L41" s="410">
        <f t="shared" si="5"/>
        <v>58.186157517899758</v>
      </c>
      <c r="M41" s="473"/>
      <c r="N41" s="357">
        <v>2438</v>
      </c>
      <c r="O41" s="1256"/>
      <c r="P41" s="411"/>
    </row>
    <row r="42" spans="1:16" ht="15.75" thickBot="1">
      <c r="A42" s="460" t="s">
        <v>666</v>
      </c>
      <c r="B42" s="361"/>
      <c r="C42" s="1303" t="s">
        <v>667</v>
      </c>
      <c r="D42" s="442">
        <v>207</v>
      </c>
      <c r="E42" s="443">
        <v>20</v>
      </c>
      <c r="F42" s="443">
        <v>100</v>
      </c>
      <c r="G42" s="1255">
        <v>22</v>
      </c>
      <c r="H42" s="388">
        <f t="shared" si="6"/>
        <v>67</v>
      </c>
      <c r="I42" s="1254"/>
      <c r="J42" s="408"/>
      <c r="K42" s="446">
        <f t="shared" si="4"/>
        <v>89</v>
      </c>
      <c r="L42" s="463">
        <f t="shared" si="5"/>
        <v>89</v>
      </c>
      <c r="M42" s="473"/>
      <c r="N42" s="1253">
        <v>89</v>
      </c>
      <c r="O42" s="1252"/>
      <c r="P42" s="448"/>
    </row>
    <row r="43" spans="1:16" ht="15.75" thickBot="1">
      <c r="A43" s="449" t="s">
        <v>668</v>
      </c>
      <c r="B43" s="450" t="s">
        <v>669</v>
      </c>
      <c r="C43" s="451" t="s">
        <v>601</v>
      </c>
      <c r="D43" s="464">
        <f t="shared" ref="D43:J43" si="8">SUM(D38:D42)</f>
        <v>5093</v>
      </c>
      <c r="E43" s="453">
        <f t="shared" si="8"/>
        <v>4706</v>
      </c>
      <c r="F43" s="453">
        <f t="shared" si="8"/>
        <v>4700</v>
      </c>
      <c r="G43" s="453">
        <f t="shared" si="8"/>
        <v>1360</v>
      </c>
      <c r="H43" s="452">
        <f t="shared" si="8"/>
        <v>1347</v>
      </c>
      <c r="I43" s="452">
        <f t="shared" si="8"/>
        <v>0</v>
      </c>
      <c r="J43" s="1250">
        <f t="shared" si="8"/>
        <v>0</v>
      </c>
      <c r="K43" s="452">
        <f t="shared" si="4"/>
        <v>2707</v>
      </c>
      <c r="L43" s="454">
        <f t="shared" si="5"/>
        <v>57.59574468085107</v>
      </c>
      <c r="M43" s="473"/>
      <c r="N43" s="452">
        <f>SUM(N38:N42)</f>
        <v>2707</v>
      </c>
      <c r="O43" s="455">
        <f>SUM(O38:O42)</f>
        <v>0</v>
      </c>
      <c r="P43" s="452">
        <f>SUM(P38:P42)</f>
        <v>0</v>
      </c>
    </row>
    <row r="44" spans="1:16" ht="5.25" customHeight="1" thickBot="1">
      <c r="A44" s="460"/>
      <c r="B44" s="1249"/>
      <c r="C44" s="466"/>
      <c r="D44" s="1248"/>
      <c r="E44" s="468"/>
      <c r="F44" s="468"/>
      <c r="G44" s="1247"/>
      <c r="H44" s="1245"/>
      <c r="I44" s="1246"/>
      <c r="J44" s="1245"/>
      <c r="K44" s="1242"/>
      <c r="L44" s="399"/>
      <c r="M44" s="473"/>
      <c r="N44" s="1244"/>
      <c r="O44" s="467"/>
      <c r="P44" s="467"/>
    </row>
    <row r="45" spans="1:16" ht="15.75" thickBot="1">
      <c r="A45" s="472" t="s">
        <v>670</v>
      </c>
      <c r="B45" s="450" t="s">
        <v>632</v>
      </c>
      <c r="C45" s="451" t="s">
        <v>601</v>
      </c>
      <c r="D45" s="452">
        <f t="shared" ref="D45:J45" si="9">D43-D41</f>
        <v>660</v>
      </c>
      <c r="E45" s="464">
        <f t="shared" si="9"/>
        <v>516</v>
      </c>
      <c r="F45" s="464">
        <f t="shared" si="9"/>
        <v>510</v>
      </c>
      <c r="G45" s="452">
        <f t="shared" si="9"/>
        <v>112</v>
      </c>
      <c r="H45" s="1243">
        <f t="shared" si="9"/>
        <v>157</v>
      </c>
      <c r="I45" s="452">
        <f t="shared" si="9"/>
        <v>0</v>
      </c>
      <c r="J45" s="455">
        <f t="shared" si="9"/>
        <v>0</v>
      </c>
      <c r="K45" s="1242">
        <f t="shared" si="4"/>
        <v>269</v>
      </c>
      <c r="L45" s="399">
        <f t="shared" si="5"/>
        <v>52.745098039215691</v>
      </c>
      <c r="M45" s="473"/>
      <c r="N45" s="452">
        <f>N43-N41</f>
        <v>269</v>
      </c>
      <c r="O45" s="455">
        <f>O43-O41</f>
        <v>0</v>
      </c>
      <c r="P45" s="452">
        <f>P43-P41</f>
        <v>0</v>
      </c>
    </row>
    <row r="46" spans="1:16" ht="15.75" thickBot="1">
      <c r="A46" s="449" t="s">
        <v>671</v>
      </c>
      <c r="B46" s="450" t="s">
        <v>672</v>
      </c>
      <c r="C46" s="451" t="s">
        <v>601</v>
      </c>
      <c r="D46" s="452">
        <f t="shared" ref="D46:J46" si="10">D43-D37</f>
        <v>0</v>
      </c>
      <c r="E46" s="464">
        <f t="shared" si="10"/>
        <v>6</v>
      </c>
      <c r="F46" s="464">
        <f t="shared" si="10"/>
        <v>0</v>
      </c>
      <c r="G46" s="452">
        <f t="shared" si="10"/>
        <v>176</v>
      </c>
      <c r="H46" s="1243">
        <f t="shared" si="10"/>
        <v>63</v>
      </c>
      <c r="I46" s="452">
        <f t="shared" si="10"/>
        <v>0</v>
      </c>
      <c r="J46" s="455">
        <f t="shared" si="10"/>
        <v>0</v>
      </c>
      <c r="K46" s="1242">
        <f t="shared" si="4"/>
        <v>239</v>
      </c>
      <c r="L46" s="399" t="e">
        <f t="shared" si="5"/>
        <v>#DIV/0!</v>
      </c>
      <c r="M46" s="473"/>
      <c r="N46" s="452">
        <f>N43-N37</f>
        <v>239</v>
      </c>
      <c r="O46" s="455">
        <f>O43-O37</f>
        <v>0</v>
      </c>
      <c r="P46" s="452">
        <f>P43-P37</f>
        <v>0</v>
      </c>
    </row>
    <row r="47" spans="1:16" ht="15.75" thickBot="1">
      <c r="A47" s="475" t="s">
        <v>673</v>
      </c>
      <c r="B47" s="476" t="s">
        <v>632</v>
      </c>
      <c r="C47" s="477" t="s">
        <v>601</v>
      </c>
      <c r="D47" s="452">
        <f t="shared" ref="D47:J47" si="11">D46-D41</f>
        <v>-4433</v>
      </c>
      <c r="E47" s="464">
        <f t="shared" si="11"/>
        <v>-4184</v>
      </c>
      <c r="F47" s="464">
        <f t="shared" si="11"/>
        <v>-4190</v>
      </c>
      <c r="G47" s="452">
        <f t="shared" si="11"/>
        <v>-1072</v>
      </c>
      <c r="H47" s="1243">
        <f t="shared" si="11"/>
        <v>-1127</v>
      </c>
      <c r="I47" s="452">
        <f t="shared" si="11"/>
        <v>0</v>
      </c>
      <c r="J47" s="455">
        <f t="shared" si="11"/>
        <v>0</v>
      </c>
      <c r="K47" s="1242">
        <f t="shared" si="4"/>
        <v>-2199</v>
      </c>
      <c r="L47" s="454">
        <f t="shared" si="5"/>
        <v>52.482100238663485</v>
      </c>
      <c r="M47" s="473"/>
      <c r="N47" s="452">
        <f>N46-N41</f>
        <v>-2199</v>
      </c>
      <c r="O47" s="455">
        <f>O46-O41</f>
        <v>0</v>
      </c>
      <c r="P47" s="452">
        <f>P46-P41</f>
        <v>0</v>
      </c>
    </row>
    <row r="50" spans="1:11" ht="14.25">
      <c r="A50" s="478" t="s">
        <v>674</v>
      </c>
    </row>
    <row r="51" spans="1:11" ht="14.25">
      <c r="A51" s="479" t="s">
        <v>675</v>
      </c>
    </row>
    <row r="52" spans="1:11" ht="14.25">
      <c r="A52" s="483" t="s">
        <v>676</v>
      </c>
    </row>
    <row r="53" spans="1:11" s="484" customFormat="1" ht="14.25">
      <c r="A53" s="483" t="s">
        <v>677</v>
      </c>
      <c r="C53" s="485"/>
      <c r="F53" s="486"/>
      <c r="G53" s="486"/>
      <c r="H53" s="486"/>
      <c r="I53" s="486"/>
      <c r="J53" s="486"/>
      <c r="K53" s="486"/>
    </row>
    <row r="56" spans="1:11">
      <c r="A56" s="1241" t="s">
        <v>723</v>
      </c>
    </row>
    <row r="58" spans="1:11">
      <c r="A58" s="1241" t="s">
        <v>727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1" zoomScale="124" zoomScaleNormal="124" workbookViewId="0">
      <selection activeCell="E15" sqref="E15"/>
    </sheetView>
  </sheetViews>
  <sheetFormatPr defaultColWidth="8.7109375" defaultRowHeight="12.75"/>
  <cols>
    <col min="1" max="1" width="37.7109375" style="488" customWidth="1"/>
    <col min="2" max="2" width="7.28515625" style="489" customWidth="1"/>
    <col min="3" max="4" width="11.5703125" style="488" customWidth="1"/>
    <col min="5" max="5" width="11.5703125" style="490" customWidth="1"/>
    <col min="6" max="6" width="11.42578125" style="490" customWidth="1"/>
    <col min="7" max="7" width="9.85546875" style="490" customWidth="1"/>
    <col min="8" max="8" width="9.140625" style="490" customWidth="1"/>
    <col min="9" max="9" width="9.28515625" style="490" customWidth="1"/>
    <col min="10" max="10" width="9.140625" style="490" customWidth="1"/>
    <col min="11" max="11" width="13.85546875" style="488" customWidth="1"/>
    <col min="12" max="12" width="8.7109375" style="488"/>
    <col min="13" max="13" width="11.85546875" style="488" customWidth="1"/>
    <col min="14" max="14" width="12.5703125" style="488" customWidth="1"/>
    <col min="15" max="15" width="11.85546875" style="488" customWidth="1"/>
    <col min="16" max="16" width="12" style="488" customWidth="1"/>
    <col min="17" max="16384" width="8.7109375" style="488"/>
  </cols>
  <sheetData>
    <row r="1" spans="1:16" ht="24" customHeight="1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O2" s="491"/>
    </row>
    <row r="3" spans="1:16" ht="18.75">
      <c r="A3" s="672" t="s">
        <v>577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 thickBot="1">
      <c r="B6" s="496"/>
      <c r="C6" s="497"/>
      <c r="F6" s="493"/>
      <c r="G6" s="493"/>
    </row>
    <row r="7" spans="1:16" ht="24.75" customHeight="1" thickBot="1">
      <c r="A7" s="675" t="s">
        <v>578</v>
      </c>
      <c r="B7" s="499"/>
      <c r="C7" s="1419" t="s">
        <v>728</v>
      </c>
      <c r="D7" s="1420"/>
      <c r="E7" s="1420"/>
      <c r="F7" s="1420"/>
      <c r="G7" s="1421"/>
      <c r="H7" s="1421"/>
      <c r="I7" s="1421"/>
      <c r="J7" s="1421"/>
      <c r="K7" s="1421"/>
      <c r="L7" s="1421"/>
      <c r="M7" s="1421"/>
      <c r="N7" s="1421"/>
      <c r="O7" s="1422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682</v>
      </c>
      <c r="K9" s="507" t="s">
        <v>586</v>
      </c>
      <c r="M9" s="502" t="s">
        <v>587</v>
      </c>
      <c r="N9" s="502" t="s">
        <v>588</v>
      </c>
      <c r="O9" s="502" t="s">
        <v>587</v>
      </c>
    </row>
    <row r="10" spans="1:16" ht="13.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743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M10" s="519" t="s">
        <v>685</v>
      </c>
      <c r="N10" s="509" t="s">
        <v>686</v>
      </c>
      <c r="O10" s="509" t="s">
        <v>687</v>
      </c>
    </row>
    <row r="11" spans="1:16">
      <c r="A11" s="520" t="s">
        <v>688</v>
      </c>
      <c r="B11" s="521"/>
      <c r="C11" s="522">
        <v>38</v>
      </c>
      <c r="D11" s="523">
        <v>40</v>
      </c>
      <c r="E11" s="523">
        <v>40</v>
      </c>
      <c r="F11" s="524">
        <v>38</v>
      </c>
      <c r="G11" s="525">
        <f>M11</f>
        <v>38</v>
      </c>
      <c r="H11" s="526"/>
      <c r="I11" s="527"/>
      <c r="J11" s="528" t="s">
        <v>601</v>
      </c>
      <c r="K11" s="529" t="s">
        <v>601</v>
      </c>
      <c r="L11" s="530"/>
      <c r="M11" s="1002">
        <v>38</v>
      </c>
      <c r="N11" s="686"/>
      <c r="O11" s="686"/>
    </row>
    <row r="12" spans="1:16" ht="13.5" thickBot="1">
      <c r="A12" s="534" t="s">
        <v>689</v>
      </c>
      <c r="B12" s="535"/>
      <c r="C12" s="536">
        <v>36.07</v>
      </c>
      <c r="D12" s="537">
        <v>37</v>
      </c>
      <c r="E12" s="537">
        <v>37</v>
      </c>
      <c r="F12" s="538">
        <v>36.4</v>
      </c>
      <c r="G12" s="539">
        <f t="shared" ref="G12:G23" si="0">M12</f>
        <v>36.4</v>
      </c>
      <c r="H12" s="540"/>
      <c r="I12" s="541"/>
      <c r="J12" s="542"/>
      <c r="K12" s="543" t="s">
        <v>601</v>
      </c>
      <c r="L12" s="530"/>
      <c r="M12" s="1004">
        <v>36.4</v>
      </c>
      <c r="N12" s="689"/>
      <c r="O12" s="689"/>
    </row>
    <row r="13" spans="1:16">
      <c r="A13" s="547" t="s">
        <v>690</v>
      </c>
      <c r="B13" s="548" t="s">
        <v>691</v>
      </c>
      <c r="C13" s="549">
        <v>11370</v>
      </c>
      <c r="D13" s="691" t="s">
        <v>601</v>
      </c>
      <c r="E13" s="691" t="s">
        <v>601</v>
      </c>
      <c r="F13" s="551">
        <v>11380</v>
      </c>
      <c r="G13" s="525">
        <f t="shared" si="0"/>
        <v>11545</v>
      </c>
      <c r="H13" s="553"/>
      <c r="I13" s="554"/>
      <c r="J13" s="555" t="s">
        <v>601</v>
      </c>
      <c r="K13" s="556" t="s">
        <v>601</v>
      </c>
      <c r="L13" s="530"/>
      <c r="M13" s="557">
        <v>11545</v>
      </c>
      <c r="N13" s="692"/>
      <c r="O13" s="692"/>
    </row>
    <row r="14" spans="1:16">
      <c r="A14" s="559" t="s">
        <v>692</v>
      </c>
      <c r="B14" s="548" t="s">
        <v>693</v>
      </c>
      <c r="C14" s="549">
        <v>10866</v>
      </c>
      <c r="D14" s="693" t="s">
        <v>601</v>
      </c>
      <c r="E14" s="693" t="s">
        <v>601</v>
      </c>
      <c r="F14" s="561">
        <v>10892</v>
      </c>
      <c r="G14" s="1304">
        <f t="shared" si="0"/>
        <v>10881</v>
      </c>
      <c r="H14" s="553"/>
      <c r="I14" s="554"/>
      <c r="J14" s="555" t="s">
        <v>601</v>
      </c>
      <c r="K14" s="556" t="s">
        <v>601</v>
      </c>
      <c r="L14" s="530"/>
      <c r="M14" s="563">
        <v>10881</v>
      </c>
      <c r="N14" s="692"/>
      <c r="O14" s="692"/>
    </row>
    <row r="15" spans="1:16">
      <c r="A15" s="559" t="s">
        <v>609</v>
      </c>
      <c r="B15" s="548" t="s">
        <v>611</v>
      </c>
      <c r="C15" s="549">
        <v>250</v>
      </c>
      <c r="D15" s="693" t="s">
        <v>601</v>
      </c>
      <c r="E15" s="693" t="s">
        <v>601</v>
      </c>
      <c r="F15" s="561">
        <v>289</v>
      </c>
      <c r="G15" s="1304">
        <f t="shared" si="0"/>
        <v>228</v>
      </c>
      <c r="H15" s="553"/>
      <c r="I15" s="554"/>
      <c r="J15" s="555" t="s">
        <v>601</v>
      </c>
      <c r="K15" s="556" t="s">
        <v>601</v>
      </c>
      <c r="L15" s="530"/>
      <c r="M15" s="563">
        <v>228</v>
      </c>
      <c r="N15" s="692"/>
      <c r="O15" s="692"/>
    </row>
    <row r="16" spans="1:16">
      <c r="A16" s="559" t="s">
        <v>612</v>
      </c>
      <c r="B16" s="548" t="s">
        <v>601</v>
      </c>
      <c r="C16" s="549">
        <v>48</v>
      </c>
      <c r="D16" s="693" t="s">
        <v>601</v>
      </c>
      <c r="E16" s="693" t="s">
        <v>601</v>
      </c>
      <c r="F16" s="561">
        <v>2750</v>
      </c>
      <c r="G16" s="1304">
        <f t="shared" si="0"/>
        <v>2074</v>
      </c>
      <c r="H16" s="553"/>
      <c r="I16" s="554"/>
      <c r="J16" s="555" t="s">
        <v>601</v>
      </c>
      <c r="K16" s="556" t="s">
        <v>601</v>
      </c>
      <c r="L16" s="530"/>
      <c r="M16" s="563">
        <v>2074</v>
      </c>
      <c r="N16" s="692"/>
      <c r="O16" s="692"/>
    </row>
    <row r="17" spans="1:15" ht="13.5" thickBot="1">
      <c r="A17" s="520" t="s">
        <v>614</v>
      </c>
      <c r="B17" s="564" t="s">
        <v>616</v>
      </c>
      <c r="C17" s="565">
        <v>3664</v>
      </c>
      <c r="D17" s="695" t="s">
        <v>601</v>
      </c>
      <c r="E17" s="695" t="s">
        <v>601</v>
      </c>
      <c r="F17" s="567">
        <v>5444</v>
      </c>
      <c r="G17" s="1021">
        <f t="shared" si="0"/>
        <v>7394</v>
      </c>
      <c r="H17" s="569"/>
      <c r="I17" s="570"/>
      <c r="J17" s="571" t="s">
        <v>601</v>
      </c>
      <c r="K17" s="529" t="s">
        <v>601</v>
      </c>
      <c r="L17" s="530"/>
      <c r="M17" s="572">
        <v>7394</v>
      </c>
      <c r="N17" s="697"/>
      <c r="O17" s="697"/>
    </row>
    <row r="18" spans="1:15" ht="15.75" thickBot="1">
      <c r="A18" s="574" t="s">
        <v>617</v>
      </c>
      <c r="B18" s="575"/>
      <c r="C18" s="698">
        <v>4466</v>
      </c>
      <c r="D18" s="577" t="s">
        <v>601</v>
      </c>
      <c r="E18" s="577" t="s">
        <v>601</v>
      </c>
      <c r="F18" s="577">
        <f>F13-F14+F15+F16+F17</f>
        <v>8971</v>
      </c>
      <c r="G18" s="577">
        <f t="shared" ref="G18:I18" si="1">G13-G14+G15+G16+G17</f>
        <v>10360</v>
      </c>
      <c r="H18" s="577">
        <f t="shared" si="1"/>
        <v>0</v>
      </c>
      <c r="I18" s="577">
        <f t="shared" si="1"/>
        <v>0</v>
      </c>
      <c r="J18" s="578" t="s">
        <v>601</v>
      </c>
      <c r="K18" s="579" t="s">
        <v>601</v>
      </c>
      <c r="L18" s="530"/>
      <c r="M18" s="580">
        <f>M13-M14+M15+M16+M17</f>
        <v>10360</v>
      </c>
      <c r="N18" s="699">
        <f t="shared" ref="N18:O18" si="2">N13-N14+N15+N16+N17</f>
        <v>0</v>
      </c>
      <c r="O18" s="699">
        <f t="shared" si="2"/>
        <v>0</v>
      </c>
    </row>
    <row r="19" spans="1:15">
      <c r="A19" s="520" t="s">
        <v>618</v>
      </c>
      <c r="B19" s="564">
        <v>401</v>
      </c>
      <c r="C19" s="565">
        <v>584</v>
      </c>
      <c r="D19" s="691" t="s">
        <v>601</v>
      </c>
      <c r="E19" s="691" t="s">
        <v>601</v>
      </c>
      <c r="F19" s="567">
        <v>569</v>
      </c>
      <c r="G19" s="1305">
        <f t="shared" si="0"/>
        <v>745</v>
      </c>
      <c r="H19" s="626"/>
      <c r="I19" s="627"/>
      <c r="J19" s="571" t="s">
        <v>601</v>
      </c>
      <c r="K19" s="529" t="s">
        <v>601</v>
      </c>
      <c r="L19" s="530"/>
      <c r="M19" s="585">
        <v>745</v>
      </c>
      <c r="N19" s="697"/>
      <c r="O19" s="697"/>
    </row>
    <row r="20" spans="1:15">
      <c r="A20" s="559" t="s">
        <v>620</v>
      </c>
      <c r="B20" s="548" t="s">
        <v>622</v>
      </c>
      <c r="C20" s="549">
        <v>1589</v>
      </c>
      <c r="D20" s="693" t="s">
        <v>601</v>
      </c>
      <c r="E20" s="693" t="s">
        <v>601</v>
      </c>
      <c r="F20" s="561">
        <v>1500</v>
      </c>
      <c r="G20" s="1304">
        <f t="shared" si="0"/>
        <v>1665</v>
      </c>
      <c r="H20" s="553"/>
      <c r="I20" s="554"/>
      <c r="J20" s="555" t="s">
        <v>601</v>
      </c>
      <c r="K20" s="556" t="s">
        <v>601</v>
      </c>
      <c r="L20" s="530"/>
      <c r="M20" s="563">
        <v>1665</v>
      </c>
      <c r="N20" s="692"/>
      <c r="O20" s="692"/>
    </row>
    <row r="21" spans="1:15">
      <c r="A21" s="559" t="s">
        <v>623</v>
      </c>
      <c r="B21" s="548" t="s">
        <v>601</v>
      </c>
      <c r="C21" s="549">
        <v>0</v>
      </c>
      <c r="D21" s="693" t="s">
        <v>601</v>
      </c>
      <c r="E21" s="693" t="s">
        <v>601</v>
      </c>
      <c r="F21" s="561">
        <v>0</v>
      </c>
      <c r="G21" s="1304">
        <f t="shared" si="0"/>
        <v>0</v>
      </c>
      <c r="H21" s="553"/>
      <c r="I21" s="554"/>
      <c r="J21" s="555" t="s">
        <v>601</v>
      </c>
      <c r="K21" s="556" t="s">
        <v>601</v>
      </c>
      <c r="L21" s="530"/>
      <c r="M21" s="563">
        <v>0</v>
      </c>
      <c r="N21" s="692"/>
      <c r="O21" s="692"/>
    </row>
    <row r="22" spans="1:15">
      <c r="A22" s="559" t="s">
        <v>625</v>
      </c>
      <c r="B22" s="548" t="s">
        <v>601</v>
      </c>
      <c r="C22" s="549">
        <v>2249</v>
      </c>
      <c r="D22" s="693" t="s">
        <v>601</v>
      </c>
      <c r="E22" s="693" t="s">
        <v>601</v>
      </c>
      <c r="F22" s="561">
        <v>6859</v>
      </c>
      <c r="G22" s="1304">
        <f t="shared" si="0"/>
        <v>7950</v>
      </c>
      <c r="H22" s="553"/>
      <c r="I22" s="554"/>
      <c r="J22" s="555" t="s">
        <v>601</v>
      </c>
      <c r="K22" s="556" t="s">
        <v>601</v>
      </c>
      <c r="L22" s="530"/>
      <c r="M22" s="563">
        <v>7950</v>
      </c>
      <c r="N22" s="692"/>
      <c r="O22" s="692"/>
    </row>
    <row r="23" spans="1:15" ht="13.5" thickBot="1">
      <c r="A23" s="534" t="s">
        <v>627</v>
      </c>
      <c r="B23" s="590" t="s">
        <v>601</v>
      </c>
      <c r="C23" s="549">
        <v>0</v>
      </c>
      <c r="D23" s="695" t="s">
        <v>601</v>
      </c>
      <c r="E23" s="695" t="s">
        <v>601</v>
      </c>
      <c r="F23" s="701">
        <v>0</v>
      </c>
      <c r="G23" s="539">
        <f t="shared" si="0"/>
        <v>0</v>
      </c>
      <c r="H23" s="569"/>
      <c r="I23" s="570"/>
      <c r="J23" s="595" t="s">
        <v>601</v>
      </c>
      <c r="K23" s="596" t="s">
        <v>601</v>
      </c>
      <c r="L23" s="530"/>
      <c r="M23" s="597">
        <v>0</v>
      </c>
      <c r="N23" s="703"/>
      <c r="O23" s="703"/>
    </row>
    <row r="24" spans="1:15" ht="15.75" thickBot="1">
      <c r="A24" s="547" t="s">
        <v>629</v>
      </c>
      <c r="B24" s="599" t="s">
        <v>601</v>
      </c>
      <c r="C24" s="600">
        <v>19624</v>
      </c>
      <c r="D24" s="704">
        <v>22732</v>
      </c>
      <c r="E24" s="704">
        <v>22732</v>
      </c>
      <c r="F24" s="705">
        <v>4983</v>
      </c>
      <c r="G24" s="552">
        <f>M24-F24</f>
        <v>5027</v>
      </c>
      <c r="H24" s="552"/>
      <c r="I24" s="603"/>
      <c r="J24" s="706">
        <f t="shared" ref="J24:J47" si="3">SUM(F24:I24)</f>
        <v>10010</v>
      </c>
      <c r="K24" s="605">
        <f t="shared" ref="K24:K47" si="4">(J24/E24)*100</f>
        <v>44.034840753123348</v>
      </c>
      <c r="L24" s="530"/>
      <c r="M24" s="557">
        <v>10010</v>
      </c>
      <c r="N24" s="1022"/>
      <c r="O24" s="708"/>
    </row>
    <row r="25" spans="1:15" ht="15.75" thickBot="1">
      <c r="A25" s="559" t="s">
        <v>631</v>
      </c>
      <c r="B25" s="609" t="s">
        <v>601</v>
      </c>
      <c r="C25" s="549">
        <v>12</v>
      </c>
      <c r="D25" s="709">
        <v>0</v>
      </c>
      <c r="E25" s="709">
        <v>0</v>
      </c>
      <c r="F25" s="710">
        <v>0</v>
      </c>
      <c r="G25" s="582">
        <f t="shared" ref="G25:G42" si="5">M25-F25</f>
        <v>0</v>
      </c>
      <c r="H25" s="562"/>
      <c r="I25" s="553"/>
      <c r="J25" s="706">
        <f t="shared" si="3"/>
        <v>0</v>
      </c>
      <c r="K25" s="605" t="e">
        <f t="shared" si="4"/>
        <v>#DIV/0!</v>
      </c>
      <c r="L25" s="530"/>
      <c r="M25" s="563">
        <v>0</v>
      </c>
      <c r="N25" s="1023"/>
      <c r="O25" s="712"/>
    </row>
    <row r="26" spans="1:15" ht="15.75" thickBot="1">
      <c r="A26" s="534" t="s">
        <v>633</v>
      </c>
      <c r="B26" s="615">
        <v>672</v>
      </c>
      <c r="C26" s="616">
        <v>3388</v>
      </c>
      <c r="D26" s="713">
        <v>3400</v>
      </c>
      <c r="E26" s="713">
        <v>3400</v>
      </c>
      <c r="F26" s="714">
        <v>840</v>
      </c>
      <c r="G26" s="715">
        <f t="shared" si="5"/>
        <v>840</v>
      </c>
      <c r="H26" s="592"/>
      <c r="I26" s="619"/>
      <c r="J26" s="706">
        <f t="shared" si="3"/>
        <v>1680</v>
      </c>
      <c r="K26" s="605">
        <f t="shared" si="4"/>
        <v>49.411764705882355</v>
      </c>
      <c r="L26" s="530"/>
      <c r="M26" s="572">
        <v>1680</v>
      </c>
      <c r="N26" s="1024"/>
      <c r="O26" s="717"/>
    </row>
    <row r="27" spans="1:15" ht="15.75" thickBot="1">
      <c r="A27" s="547" t="s">
        <v>634</v>
      </c>
      <c r="B27" s="623">
        <v>501</v>
      </c>
      <c r="C27" s="549">
        <v>2578</v>
      </c>
      <c r="D27" s="718">
        <v>2580</v>
      </c>
      <c r="E27" s="718">
        <v>2580</v>
      </c>
      <c r="F27" s="719">
        <v>586</v>
      </c>
      <c r="G27" s="552">
        <f t="shared" si="5"/>
        <v>699</v>
      </c>
      <c r="H27" s="582"/>
      <c r="I27" s="627"/>
      <c r="J27" s="706">
        <f t="shared" si="3"/>
        <v>1285</v>
      </c>
      <c r="K27" s="605">
        <f t="shared" si="4"/>
        <v>49.806201550387598</v>
      </c>
      <c r="L27" s="530"/>
      <c r="M27" s="585">
        <v>1285</v>
      </c>
      <c r="N27" s="730"/>
      <c r="O27" s="721"/>
    </row>
    <row r="28" spans="1:15" ht="15.75" thickBot="1">
      <c r="A28" s="559" t="s">
        <v>636</v>
      </c>
      <c r="B28" s="631">
        <v>502</v>
      </c>
      <c r="C28" s="549">
        <v>896</v>
      </c>
      <c r="D28" s="709">
        <v>1220</v>
      </c>
      <c r="E28" s="709">
        <v>1220</v>
      </c>
      <c r="F28" s="710">
        <v>412</v>
      </c>
      <c r="G28" s="582">
        <f t="shared" si="5"/>
        <v>188</v>
      </c>
      <c r="H28" s="562"/>
      <c r="I28" s="554"/>
      <c r="J28" s="706">
        <f t="shared" si="3"/>
        <v>600</v>
      </c>
      <c r="K28" s="605">
        <f t="shared" si="4"/>
        <v>49.180327868852459</v>
      </c>
      <c r="L28" s="530"/>
      <c r="M28" s="563">
        <v>600</v>
      </c>
      <c r="N28" s="1023"/>
      <c r="O28" s="712"/>
    </row>
    <row r="29" spans="1:15" ht="15.75" thickBot="1">
      <c r="A29" s="559" t="s">
        <v>638</v>
      </c>
      <c r="B29" s="631">
        <v>504</v>
      </c>
      <c r="C29" s="549">
        <v>0</v>
      </c>
      <c r="D29" s="709">
        <v>0</v>
      </c>
      <c r="E29" s="709">
        <v>0</v>
      </c>
      <c r="F29" s="710">
        <v>0</v>
      </c>
      <c r="G29" s="582">
        <f t="shared" si="5"/>
        <v>0</v>
      </c>
      <c r="H29" s="562"/>
      <c r="I29" s="554"/>
      <c r="J29" s="706">
        <f t="shared" si="3"/>
        <v>0</v>
      </c>
      <c r="K29" s="605" t="e">
        <f t="shared" si="4"/>
        <v>#DIV/0!</v>
      </c>
      <c r="L29" s="530"/>
      <c r="M29" s="563">
        <v>0</v>
      </c>
      <c r="N29" s="1023"/>
      <c r="O29" s="712"/>
    </row>
    <row r="30" spans="1:15" ht="15.75" thickBot="1">
      <c r="A30" s="559" t="s">
        <v>640</v>
      </c>
      <c r="B30" s="631">
        <v>511</v>
      </c>
      <c r="C30" s="549">
        <v>333</v>
      </c>
      <c r="D30" s="709">
        <v>600</v>
      </c>
      <c r="E30" s="709">
        <v>600</v>
      </c>
      <c r="F30" s="710">
        <v>42</v>
      </c>
      <c r="G30" s="582">
        <f t="shared" si="5"/>
        <v>32</v>
      </c>
      <c r="H30" s="562"/>
      <c r="I30" s="554"/>
      <c r="J30" s="706">
        <f t="shared" si="3"/>
        <v>74</v>
      </c>
      <c r="K30" s="605">
        <f t="shared" si="4"/>
        <v>12.333333333333334</v>
      </c>
      <c r="L30" s="530"/>
      <c r="M30" s="563">
        <v>74</v>
      </c>
      <c r="N30" s="1023"/>
      <c r="O30" s="712"/>
    </row>
    <row r="31" spans="1:15" ht="15.75" thickBot="1">
      <c r="A31" s="559" t="s">
        <v>642</v>
      </c>
      <c r="B31" s="631">
        <v>518</v>
      </c>
      <c r="C31" s="549">
        <v>1001</v>
      </c>
      <c r="D31" s="709">
        <v>820</v>
      </c>
      <c r="E31" s="709">
        <v>820</v>
      </c>
      <c r="F31" s="710">
        <v>144</v>
      </c>
      <c r="G31" s="582">
        <f t="shared" si="5"/>
        <v>135</v>
      </c>
      <c r="H31" s="562"/>
      <c r="I31" s="554"/>
      <c r="J31" s="706">
        <f t="shared" si="3"/>
        <v>279</v>
      </c>
      <c r="K31" s="605">
        <f t="shared" si="4"/>
        <v>34.024390243902438</v>
      </c>
      <c r="L31" s="530"/>
      <c r="M31" s="563">
        <v>279</v>
      </c>
      <c r="N31" s="1023"/>
      <c r="O31" s="712"/>
    </row>
    <row r="32" spans="1:15" ht="15.75" thickBot="1">
      <c r="A32" s="559" t="s">
        <v>644</v>
      </c>
      <c r="B32" s="631">
        <v>521</v>
      </c>
      <c r="C32" s="549">
        <v>11846</v>
      </c>
      <c r="D32" s="709">
        <v>12421</v>
      </c>
      <c r="E32" s="709">
        <v>12421</v>
      </c>
      <c r="F32" s="710">
        <v>3215</v>
      </c>
      <c r="G32" s="582">
        <f t="shared" si="5"/>
        <v>3318</v>
      </c>
      <c r="H32" s="562"/>
      <c r="I32" s="554"/>
      <c r="J32" s="706">
        <f t="shared" si="3"/>
        <v>6533</v>
      </c>
      <c r="K32" s="605">
        <f t="shared" si="4"/>
        <v>52.596409306819091</v>
      </c>
      <c r="L32" s="530"/>
      <c r="M32" s="563">
        <v>6533</v>
      </c>
      <c r="N32" s="1023"/>
      <c r="O32" s="712"/>
    </row>
    <row r="33" spans="1:15" ht="15.75" thickBot="1">
      <c r="A33" s="559" t="s">
        <v>646</v>
      </c>
      <c r="B33" s="631" t="s">
        <v>648</v>
      </c>
      <c r="C33" s="549">
        <v>4340</v>
      </c>
      <c r="D33" s="709">
        <v>4544</v>
      </c>
      <c r="E33" s="709">
        <v>4544</v>
      </c>
      <c r="F33" s="710">
        <v>1147</v>
      </c>
      <c r="G33" s="582">
        <f t="shared" si="5"/>
        <v>1212</v>
      </c>
      <c r="H33" s="562"/>
      <c r="I33" s="554"/>
      <c r="J33" s="706">
        <f t="shared" si="3"/>
        <v>2359</v>
      </c>
      <c r="K33" s="605">
        <f t="shared" si="4"/>
        <v>51.914612676056336</v>
      </c>
      <c r="L33" s="530"/>
      <c r="M33" s="563">
        <v>2359</v>
      </c>
      <c r="N33" s="1023"/>
      <c r="O33" s="712"/>
    </row>
    <row r="34" spans="1:15" ht="15.75" thickBot="1">
      <c r="A34" s="559" t="s">
        <v>649</v>
      </c>
      <c r="B34" s="631">
        <v>557</v>
      </c>
      <c r="C34" s="549">
        <v>0</v>
      </c>
      <c r="D34" s="709">
        <v>0</v>
      </c>
      <c r="E34" s="709">
        <v>0</v>
      </c>
      <c r="F34" s="710">
        <v>0</v>
      </c>
      <c r="G34" s="582">
        <f t="shared" si="5"/>
        <v>0</v>
      </c>
      <c r="H34" s="562"/>
      <c r="I34" s="554"/>
      <c r="J34" s="706">
        <f t="shared" si="3"/>
        <v>0</v>
      </c>
      <c r="K34" s="605" t="e">
        <f t="shared" si="4"/>
        <v>#DIV/0!</v>
      </c>
      <c r="L34" s="530"/>
      <c r="M34" s="563">
        <v>0</v>
      </c>
      <c r="N34" s="1023"/>
      <c r="O34" s="712"/>
    </row>
    <row r="35" spans="1:15" ht="15.75" thickBot="1">
      <c r="A35" s="559" t="s">
        <v>651</v>
      </c>
      <c r="B35" s="631">
        <v>551</v>
      </c>
      <c r="C35" s="549">
        <v>52</v>
      </c>
      <c r="D35" s="709">
        <v>63</v>
      </c>
      <c r="E35" s="709">
        <v>63</v>
      </c>
      <c r="F35" s="710">
        <v>16</v>
      </c>
      <c r="G35" s="582">
        <f t="shared" si="5"/>
        <v>19</v>
      </c>
      <c r="H35" s="562"/>
      <c r="I35" s="554"/>
      <c r="J35" s="706">
        <f t="shared" si="3"/>
        <v>35</v>
      </c>
      <c r="K35" s="605">
        <f t="shared" si="4"/>
        <v>55.555555555555557</v>
      </c>
      <c r="L35" s="530"/>
      <c r="M35" s="563">
        <v>35</v>
      </c>
      <c r="N35" s="1023"/>
      <c r="O35" s="712"/>
    </row>
    <row r="36" spans="1:15" ht="15.75" thickBot="1">
      <c r="A36" s="520" t="s">
        <v>653</v>
      </c>
      <c r="B36" s="634" t="s">
        <v>654</v>
      </c>
      <c r="C36" s="635">
        <v>691</v>
      </c>
      <c r="D36" s="722">
        <v>484</v>
      </c>
      <c r="E36" s="722">
        <v>484</v>
      </c>
      <c r="F36" s="723">
        <v>33</v>
      </c>
      <c r="G36" s="582">
        <f t="shared" si="5"/>
        <v>107</v>
      </c>
      <c r="H36" s="568"/>
      <c r="I36" s="554"/>
      <c r="J36" s="706">
        <f t="shared" si="3"/>
        <v>140</v>
      </c>
      <c r="K36" s="605">
        <f t="shared" si="4"/>
        <v>28.925619834710741</v>
      </c>
      <c r="L36" s="530"/>
      <c r="M36" s="597">
        <v>140</v>
      </c>
      <c r="N36" s="1025"/>
      <c r="O36" s="725"/>
    </row>
    <row r="37" spans="1:15" ht="15.75" thickBot="1">
      <c r="A37" s="640" t="s">
        <v>655</v>
      </c>
      <c r="B37" s="641"/>
      <c r="C37" s="726">
        <f t="shared" ref="C37:I37" si="6">SUM(C27:C36)</f>
        <v>21737</v>
      </c>
      <c r="D37" s="727">
        <f t="shared" si="6"/>
        <v>22732</v>
      </c>
      <c r="E37" s="727">
        <f t="shared" si="6"/>
        <v>22732</v>
      </c>
      <c r="F37" s="646">
        <f t="shared" si="6"/>
        <v>5595</v>
      </c>
      <c r="G37" s="646">
        <f t="shared" si="6"/>
        <v>5710</v>
      </c>
      <c r="H37" s="646">
        <f t="shared" si="6"/>
        <v>0</v>
      </c>
      <c r="I37" s="646">
        <f t="shared" si="6"/>
        <v>0</v>
      </c>
      <c r="J37" s="706">
        <f t="shared" si="3"/>
        <v>11305</v>
      </c>
      <c r="K37" s="605">
        <f t="shared" si="4"/>
        <v>49.731655815590358</v>
      </c>
      <c r="L37" s="530"/>
      <c r="M37" s="646">
        <f>SUM(M27:M36)</f>
        <v>11305</v>
      </c>
      <c r="N37" s="729">
        <f>SUM(N27:N36)</f>
        <v>0</v>
      </c>
      <c r="O37" s="662">
        <f>SUM(O27:O36)</f>
        <v>0</v>
      </c>
    </row>
    <row r="38" spans="1:15" ht="15.75" thickBot="1">
      <c r="A38" s="547" t="s">
        <v>657</v>
      </c>
      <c r="B38" s="623">
        <v>601</v>
      </c>
      <c r="C38" s="648">
        <v>1878</v>
      </c>
      <c r="D38" s="718">
        <v>185</v>
      </c>
      <c r="E38" s="718">
        <v>185</v>
      </c>
      <c r="F38" s="705">
        <v>0</v>
      </c>
      <c r="G38" s="582">
        <f t="shared" si="5"/>
        <v>0</v>
      </c>
      <c r="H38" s="582"/>
      <c r="I38" s="554"/>
      <c r="J38" s="706">
        <f t="shared" si="3"/>
        <v>0</v>
      </c>
      <c r="K38" s="605">
        <f t="shared" si="4"/>
        <v>0</v>
      </c>
      <c r="L38" s="530"/>
      <c r="M38" s="585">
        <v>0</v>
      </c>
      <c r="N38" s="730"/>
      <c r="O38" s="721"/>
    </row>
    <row r="39" spans="1:15" ht="15.75" thickBot="1">
      <c r="A39" s="559" t="s">
        <v>659</v>
      </c>
      <c r="B39" s="631">
        <v>602</v>
      </c>
      <c r="C39" s="549">
        <v>83</v>
      </c>
      <c r="D39" s="709">
        <v>2250</v>
      </c>
      <c r="E39" s="709">
        <v>2250</v>
      </c>
      <c r="F39" s="710">
        <v>553</v>
      </c>
      <c r="G39" s="582">
        <f t="shared" si="5"/>
        <v>650</v>
      </c>
      <c r="H39" s="562"/>
      <c r="I39" s="554"/>
      <c r="J39" s="706">
        <f t="shared" si="3"/>
        <v>1203</v>
      </c>
      <c r="K39" s="605">
        <f t="shared" si="4"/>
        <v>53.466666666666661</v>
      </c>
      <c r="L39" s="530"/>
      <c r="M39" s="563">
        <v>1203</v>
      </c>
      <c r="N39" s="1023"/>
      <c r="O39" s="712"/>
    </row>
    <row r="40" spans="1:15" ht="15.75" thickBot="1">
      <c r="A40" s="559" t="s">
        <v>661</v>
      </c>
      <c r="B40" s="631">
        <v>604</v>
      </c>
      <c r="C40" s="549">
        <v>0</v>
      </c>
      <c r="D40" s="709">
        <v>0</v>
      </c>
      <c r="E40" s="709">
        <v>0</v>
      </c>
      <c r="F40" s="710">
        <v>0</v>
      </c>
      <c r="G40" s="582">
        <f t="shared" si="5"/>
        <v>0</v>
      </c>
      <c r="H40" s="562"/>
      <c r="I40" s="554"/>
      <c r="J40" s="706">
        <f t="shared" si="3"/>
        <v>0</v>
      </c>
      <c r="K40" s="605" t="e">
        <f t="shared" si="4"/>
        <v>#DIV/0!</v>
      </c>
      <c r="L40" s="530"/>
      <c r="M40" s="563">
        <v>0</v>
      </c>
      <c r="N40" s="1023"/>
      <c r="O40" s="712"/>
    </row>
    <row r="41" spans="1:15" ht="15.75" thickBot="1">
      <c r="A41" s="559" t="s">
        <v>663</v>
      </c>
      <c r="B41" s="631" t="s">
        <v>665</v>
      </c>
      <c r="C41" s="549">
        <v>19624</v>
      </c>
      <c r="D41" s="709">
        <v>20050</v>
      </c>
      <c r="E41" s="709">
        <v>20050</v>
      </c>
      <c r="F41" s="710">
        <v>4983</v>
      </c>
      <c r="G41" s="582">
        <f t="shared" si="5"/>
        <v>5027</v>
      </c>
      <c r="H41" s="562"/>
      <c r="I41" s="554"/>
      <c r="J41" s="706">
        <f t="shared" si="3"/>
        <v>10010</v>
      </c>
      <c r="K41" s="605">
        <f t="shared" si="4"/>
        <v>49.925187032418954</v>
      </c>
      <c r="L41" s="530"/>
      <c r="M41" s="563">
        <v>10010</v>
      </c>
      <c r="N41" s="1023"/>
      <c r="O41" s="712"/>
    </row>
    <row r="42" spans="1:15" ht="15.75" thickBot="1">
      <c r="A42" s="520" t="s">
        <v>666</v>
      </c>
      <c r="B42" s="634" t="s">
        <v>667</v>
      </c>
      <c r="C42" s="565">
        <v>195</v>
      </c>
      <c r="D42" s="722">
        <v>247</v>
      </c>
      <c r="E42" s="722">
        <v>247</v>
      </c>
      <c r="F42" s="723">
        <v>59</v>
      </c>
      <c r="G42" s="715">
        <f t="shared" si="5"/>
        <v>33</v>
      </c>
      <c r="H42" s="568"/>
      <c r="I42" s="554"/>
      <c r="J42" s="706">
        <f t="shared" si="3"/>
        <v>92</v>
      </c>
      <c r="K42" s="605">
        <f t="shared" si="4"/>
        <v>37.246963562753038</v>
      </c>
      <c r="L42" s="530"/>
      <c r="M42" s="597">
        <v>92</v>
      </c>
      <c r="N42" s="1025"/>
      <c r="O42" s="725"/>
    </row>
    <row r="43" spans="1:15" ht="15.75" thickBot="1">
      <c r="A43" s="640" t="s">
        <v>668</v>
      </c>
      <c r="B43" s="641" t="s">
        <v>601</v>
      </c>
      <c r="C43" s="726">
        <f t="shared" ref="C43:I43" si="7">SUM(C38:C42)</f>
        <v>21780</v>
      </c>
      <c r="D43" s="727">
        <f t="shared" si="7"/>
        <v>22732</v>
      </c>
      <c r="E43" s="727">
        <f t="shared" si="7"/>
        <v>22732</v>
      </c>
      <c r="F43" s="646">
        <f t="shared" si="7"/>
        <v>5595</v>
      </c>
      <c r="G43" s="733">
        <f t="shared" si="7"/>
        <v>5710</v>
      </c>
      <c r="H43" s="646">
        <f t="shared" si="7"/>
        <v>0</v>
      </c>
      <c r="I43" s="728">
        <f t="shared" si="7"/>
        <v>0</v>
      </c>
      <c r="J43" s="706">
        <f t="shared" si="3"/>
        <v>11305</v>
      </c>
      <c r="K43" s="605">
        <f t="shared" si="4"/>
        <v>49.731655815590358</v>
      </c>
      <c r="L43" s="530"/>
      <c r="M43" s="646">
        <f>SUM(M38:M42)</f>
        <v>11305</v>
      </c>
      <c r="N43" s="729">
        <f>SUM(N38:N42)</f>
        <v>0</v>
      </c>
      <c r="O43" s="662">
        <f>SUM(O38:O42)</f>
        <v>0</v>
      </c>
    </row>
    <row r="44" spans="1:15" ht="5.25" customHeight="1" thickBot="1">
      <c r="A44" s="520"/>
      <c r="B44" s="650"/>
      <c r="C44" s="1017"/>
      <c r="D44" s="734"/>
      <c r="E44" s="734"/>
      <c r="F44" s="1018"/>
      <c r="G44" s="817"/>
      <c r="H44" s="818">
        <f>N44-G44</f>
        <v>0</v>
      </c>
      <c r="I44" s="817"/>
      <c r="J44" s="706">
        <f t="shared" si="3"/>
        <v>0</v>
      </c>
      <c r="K44" s="605" t="e">
        <f t="shared" si="4"/>
        <v>#DIV/0!</v>
      </c>
      <c r="L44" s="530"/>
      <c r="M44" s="656"/>
      <c r="N44" s="736"/>
      <c r="O44" s="736"/>
    </row>
    <row r="45" spans="1:15" ht="15.75" thickBot="1">
      <c r="A45" s="658" t="s">
        <v>670</v>
      </c>
      <c r="B45" s="641" t="s">
        <v>601</v>
      </c>
      <c r="C45" s="646">
        <f t="shared" ref="C45:I45" si="8">C43-C41</f>
        <v>2156</v>
      </c>
      <c r="D45" s="726">
        <f t="shared" si="8"/>
        <v>2682</v>
      </c>
      <c r="E45" s="726">
        <f t="shared" si="8"/>
        <v>2682</v>
      </c>
      <c r="F45" s="646">
        <f t="shared" si="8"/>
        <v>612</v>
      </c>
      <c r="G45" s="733">
        <f t="shared" si="8"/>
        <v>683</v>
      </c>
      <c r="H45" s="646">
        <f t="shared" si="8"/>
        <v>0</v>
      </c>
      <c r="I45" s="647">
        <f t="shared" si="8"/>
        <v>0</v>
      </c>
      <c r="J45" s="706">
        <f t="shared" si="3"/>
        <v>1295</v>
      </c>
      <c r="K45" s="605">
        <f t="shared" si="4"/>
        <v>48.284862043251302</v>
      </c>
      <c r="L45" s="530"/>
      <c r="M45" s="646">
        <f>M43-M41</f>
        <v>1295</v>
      </c>
      <c r="N45" s="729">
        <f>N43-N41</f>
        <v>0</v>
      </c>
      <c r="O45" s="662">
        <f>O43-O41</f>
        <v>0</v>
      </c>
    </row>
    <row r="46" spans="1:15" ht="15.75" thickBot="1">
      <c r="A46" s="640" t="s">
        <v>671</v>
      </c>
      <c r="B46" s="641" t="s">
        <v>601</v>
      </c>
      <c r="C46" s="646">
        <f t="shared" ref="C46:I46" si="9">C43-C37</f>
        <v>43</v>
      </c>
      <c r="D46" s="726">
        <f t="shared" si="9"/>
        <v>0</v>
      </c>
      <c r="E46" s="726">
        <f t="shared" si="9"/>
        <v>0</v>
      </c>
      <c r="F46" s="646">
        <f t="shared" si="9"/>
        <v>0</v>
      </c>
      <c r="G46" s="733">
        <f t="shared" si="9"/>
        <v>0</v>
      </c>
      <c r="H46" s="646">
        <f t="shared" si="9"/>
        <v>0</v>
      </c>
      <c r="I46" s="647">
        <f t="shared" si="9"/>
        <v>0</v>
      </c>
      <c r="J46" s="706">
        <f t="shared" si="3"/>
        <v>0</v>
      </c>
      <c r="K46" s="605" t="e">
        <f t="shared" si="4"/>
        <v>#DIV/0!</v>
      </c>
      <c r="L46" s="530"/>
      <c r="M46" s="646">
        <f>M43-M37</f>
        <v>0</v>
      </c>
      <c r="N46" s="729">
        <f>N43-N37</f>
        <v>0</v>
      </c>
      <c r="O46" s="662">
        <f>O43-O37</f>
        <v>0</v>
      </c>
    </row>
    <row r="47" spans="1:15" ht="15.75" thickBot="1">
      <c r="A47" s="660" t="s">
        <v>673</v>
      </c>
      <c r="B47" s="661" t="s">
        <v>601</v>
      </c>
      <c r="C47" s="646">
        <f t="shared" ref="C47:I47" si="10">C46-C41</f>
        <v>-19581</v>
      </c>
      <c r="D47" s="726">
        <f t="shared" si="10"/>
        <v>-20050</v>
      </c>
      <c r="E47" s="726">
        <f t="shared" si="10"/>
        <v>-20050</v>
      </c>
      <c r="F47" s="646">
        <f t="shared" si="10"/>
        <v>-4983</v>
      </c>
      <c r="G47" s="733">
        <f t="shared" si="10"/>
        <v>-5027</v>
      </c>
      <c r="H47" s="646">
        <f t="shared" si="10"/>
        <v>0</v>
      </c>
      <c r="I47" s="647">
        <f t="shared" si="10"/>
        <v>0</v>
      </c>
      <c r="J47" s="706">
        <f t="shared" si="3"/>
        <v>-10010</v>
      </c>
      <c r="K47" s="662">
        <f t="shared" si="4"/>
        <v>49.925187032418954</v>
      </c>
      <c r="L47" s="530"/>
      <c r="M47" s="646">
        <f>M46-M41</f>
        <v>-10010</v>
      </c>
      <c r="N47" s="729">
        <f>N46-N41</f>
        <v>0</v>
      </c>
      <c r="O47" s="662">
        <f>O46-O41</f>
        <v>0</v>
      </c>
    </row>
    <row r="50" spans="1:10" ht="14.25">
      <c r="A50" s="663" t="s">
        <v>674</v>
      </c>
    </row>
    <row r="51" spans="1:10" s="666" customFormat="1" ht="14.25">
      <c r="A51" s="664" t="s">
        <v>675</v>
      </c>
      <c r="B51" s="665"/>
      <c r="E51" s="667"/>
      <c r="F51" s="667"/>
      <c r="G51" s="667"/>
      <c r="H51" s="667"/>
      <c r="I51" s="667"/>
      <c r="J51" s="667"/>
    </row>
    <row r="52" spans="1:10" s="666" customFormat="1" ht="14.25">
      <c r="A52" s="668" t="s">
        <v>676</v>
      </c>
      <c r="B52" s="665"/>
      <c r="E52" s="667"/>
      <c r="F52" s="667"/>
      <c r="G52" s="667"/>
      <c r="H52" s="667"/>
      <c r="I52" s="667"/>
      <c r="J52" s="667"/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488" t="s">
        <v>729</v>
      </c>
    </row>
    <row r="58" spans="1:10">
      <c r="A58" s="488" t="s">
        <v>730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E24" sqref="E24"/>
    </sheetView>
  </sheetViews>
  <sheetFormatPr defaultColWidth="8.7109375" defaultRowHeight="12.75"/>
  <cols>
    <col min="1" max="1" width="37.7109375" style="488" customWidth="1"/>
    <col min="2" max="2" width="13.5703125" style="488" hidden="1" customWidth="1"/>
    <col min="3" max="4" width="10.85546875" style="488" hidden="1" customWidth="1"/>
    <col min="5" max="5" width="7.28515625" style="489" customWidth="1"/>
    <col min="6" max="7" width="11.5703125" style="488" customWidth="1"/>
    <col min="8" max="8" width="11.5703125" style="490" customWidth="1"/>
    <col min="9" max="9" width="11.42578125" style="490" customWidth="1"/>
    <col min="10" max="10" width="9.85546875" style="490" customWidth="1"/>
    <col min="11" max="11" width="9.140625" style="490" customWidth="1"/>
    <col min="12" max="12" width="9.28515625" style="490" customWidth="1"/>
    <col min="13" max="13" width="9.140625" style="490" customWidth="1"/>
    <col min="14" max="14" width="12" style="488" customWidth="1"/>
    <col min="15" max="15" width="8.7109375" style="488"/>
    <col min="16" max="16" width="11.85546875" style="488" customWidth="1"/>
    <col min="17" max="17" width="12.5703125" style="488" customWidth="1"/>
    <col min="18" max="18" width="11.85546875" style="488" customWidth="1"/>
    <col min="19" max="19" width="12" style="488" customWidth="1"/>
    <col min="20" max="16384" width="8.7109375" style="488"/>
  </cols>
  <sheetData>
    <row r="1" spans="1:19" ht="24" customHeight="1">
      <c r="A1" s="1423" t="s">
        <v>680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  <c r="M1" s="1423"/>
      <c r="N1" s="1423"/>
      <c r="O1" s="1423"/>
      <c r="P1" s="1423"/>
      <c r="Q1" s="1423"/>
      <c r="R1" s="1423"/>
      <c r="S1" s="487"/>
    </row>
    <row r="3" spans="1:19" ht="18.75">
      <c r="A3" s="672" t="s">
        <v>577</v>
      </c>
      <c r="I3" s="493"/>
      <c r="J3" s="493"/>
    </row>
    <row r="4" spans="1:19" ht="21.75" customHeight="1">
      <c r="A4" s="494"/>
      <c r="B4" s="530"/>
      <c r="I4" s="493"/>
      <c r="J4" s="493"/>
    </row>
    <row r="5" spans="1:19">
      <c r="A5" s="495"/>
      <c r="I5" s="493"/>
      <c r="J5" s="493"/>
    </row>
    <row r="6" spans="1:19" ht="6" customHeight="1">
      <c r="B6" s="497"/>
      <c r="C6" s="497"/>
      <c r="D6" s="497"/>
      <c r="E6" s="496"/>
      <c r="F6" s="497"/>
      <c r="I6" s="493"/>
      <c r="J6" s="493"/>
    </row>
    <row r="7" spans="1:19" ht="24.75" customHeight="1">
      <c r="A7" s="675" t="s">
        <v>578</v>
      </c>
      <c r="B7" s="1306">
        <v>4205</v>
      </c>
      <c r="C7" s="1307"/>
      <c r="D7" s="1307"/>
      <c r="E7" s="499"/>
      <c r="F7" s="1403" t="s">
        <v>731</v>
      </c>
      <c r="G7" s="1403"/>
      <c r="H7" s="1403"/>
      <c r="I7" s="1403"/>
      <c r="J7" s="1404"/>
      <c r="K7" s="1404"/>
      <c r="L7" s="1404"/>
      <c r="M7" s="1404"/>
      <c r="N7" s="1404"/>
      <c r="O7" s="1404"/>
      <c r="P7" s="1404"/>
      <c r="Q7" s="1404"/>
      <c r="R7" s="1404"/>
    </row>
    <row r="8" spans="1:19" ht="23.25" customHeight="1" thickBot="1">
      <c r="A8" s="495" t="s">
        <v>580</v>
      </c>
      <c r="I8" s="493"/>
      <c r="J8" s="493"/>
    </row>
    <row r="9" spans="1:19" ht="13.5" thickBot="1">
      <c r="A9" s="501"/>
      <c r="B9" s="1308"/>
      <c r="C9" s="1308"/>
      <c r="D9" s="1308"/>
      <c r="E9" s="502"/>
      <c r="F9" s="503" t="s">
        <v>7</v>
      </c>
      <c r="G9" s="504" t="s">
        <v>582</v>
      </c>
      <c r="H9" s="505" t="s">
        <v>583</v>
      </c>
      <c r="I9" s="1387" t="s">
        <v>584</v>
      </c>
      <c r="J9" s="1388"/>
      <c r="K9" s="1388"/>
      <c r="L9" s="1389"/>
      <c r="M9" s="506" t="s">
        <v>682</v>
      </c>
      <c r="N9" s="507" t="s">
        <v>586</v>
      </c>
      <c r="P9" s="502" t="s">
        <v>587</v>
      </c>
      <c r="Q9" s="502" t="s">
        <v>588</v>
      </c>
      <c r="R9" s="502" t="s">
        <v>587</v>
      </c>
    </row>
    <row r="10" spans="1:19" ht="13.5" thickBot="1">
      <c r="A10" s="508" t="s">
        <v>54</v>
      </c>
      <c r="B10" s="509" t="s">
        <v>589</v>
      </c>
      <c r="C10" s="509" t="s">
        <v>732</v>
      </c>
      <c r="D10" s="509" t="s">
        <v>733</v>
      </c>
      <c r="E10" s="509" t="s">
        <v>683</v>
      </c>
      <c r="F10" s="510" t="s">
        <v>684</v>
      </c>
      <c r="G10" s="511">
        <v>2018</v>
      </c>
      <c r="H10" s="512">
        <v>2018</v>
      </c>
      <c r="I10" s="513" t="s">
        <v>591</v>
      </c>
      <c r="J10" s="744" t="s">
        <v>592</v>
      </c>
      <c r="K10" s="744" t="s">
        <v>593</v>
      </c>
      <c r="L10" s="745" t="s">
        <v>594</v>
      </c>
      <c r="M10" s="517" t="s">
        <v>595</v>
      </c>
      <c r="N10" s="518" t="s">
        <v>596</v>
      </c>
      <c r="P10" s="519" t="s">
        <v>685</v>
      </c>
      <c r="Q10" s="509" t="s">
        <v>686</v>
      </c>
      <c r="R10" s="509" t="s">
        <v>687</v>
      </c>
    </row>
    <row r="11" spans="1:19">
      <c r="A11" s="520" t="s">
        <v>688</v>
      </c>
      <c r="B11" s="1309"/>
      <c r="C11" s="1310">
        <v>104</v>
      </c>
      <c r="D11" s="1310">
        <v>104</v>
      </c>
      <c r="E11" s="521"/>
      <c r="F11" s="522">
        <v>33</v>
      </c>
      <c r="G11" s="523">
        <v>33</v>
      </c>
      <c r="H11" s="523">
        <v>33</v>
      </c>
      <c r="I11" s="1311">
        <v>33</v>
      </c>
      <c r="J11" s="533">
        <f>P11</f>
        <v>33</v>
      </c>
      <c r="K11" s="533"/>
      <c r="L11" s="527"/>
      <c r="M11" s="528" t="s">
        <v>601</v>
      </c>
      <c r="N11" s="529" t="s">
        <v>601</v>
      </c>
      <c r="O11" s="530"/>
      <c r="P11" s="1002">
        <v>33</v>
      </c>
      <c r="Q11" s="686"/>
      <c r="R11" s="686"/>
    </row>
    <row r="12" spans="1:19" ht="13.5" thickBot="1">
      <c r="A12" s="534" t="s">
        <v>689</v>
      </c>
      <c r="B12" s="1312"/>
      <c r="C12" s="1313">
        <v>101</v>
      </c>
      <c r="D12" s="1313">
        <v>104</v>
      </c>
      <c r="E12" s="535"/>
      <c r="F12" s="536">
        <v>31.78</v>
      </c>
      <c r="G12" s="537">
        <v>33</v>
      </c>
      <c r="H12" s="537">
        <v>32</v>
      </c>
      <c r="I12" s="1314">
        <v>31.82</v>
      </c>
      <c r="J12" s="1007">
        <f t="shared" ref="J12:J23" si="0">P12</f>
        <v>33.299999999999997</v>
      </c>
      <c r="K12" s="539"/>
      <c r="L12" s="541"/>
      <c r="M12" s="542"/>
      <c r="N12" s="543" t="s">
        <v>601</v>
      </c>
      <c r="O12" s="530"/>
      <c r="P12" s="1004">
        <v>33.299999999999997</v>
      </c>
      <c r="Q12" s="689"/>
      <c r="R12" s="689"/>
    </row>
    <row r="13" spans="1:19">
      <c r="A13" s="547" t="s">
        <v>690</v>
      </c>
      <c r="B13" s="1315" t="s">
        <v>604</v>
      </c>
      <c r="C13" s="1316">
        <v>37915</v>
      </c>
      <c r="D13" s="1316">
        <v>39774</v>
      </c>
      <c r="E13" s="548" t="s">
        <v>691</v>
      </c>
      <c r="F13" s="549">
        <v>8626</v>
      </c>
      <c r="G13" s="691" t="s">
        <v>601</v>
      </c>
      <c r="H13" s="691" t="s">
        <v>601</v>
      </c>
      <c r="I13" s="551">
        <v>8638.8799999999992</v>
      </c>
      <c r="J13" s="552">
        <f t="shared" si="0"/>
        <v>8628</v>
      </c>
      <c r="K13" s="553"/>
      <c r="L13" s="554"/>
      <c r="M13" s="555" t="s">
        <v>601</v>
      </c>
      <c r="N13" s="556" t="s">
        <v>601</v>
      </c>
      <c r="O13" s="530"/>
      <c r="P13" s="557">
        <v>8628</v>
      </c>
      <c r="Q13" s="692"/>
      <c r="R13" s="692"/>
    </row>
    <row r="14" spans="1:19">
      <c r="A14" s="559" t="s">
        <v>692</v>
      </c>
      <c r="B14" s="1317" t="s">
        <v>607</v>
      </c>
      <c r="C14" s="1318">
        <v>-16164</v>
      </c>
      <c r="D14" s="1318">
        <v>-17825</v>
      </c>
      <c r="E14" s="548" t="s">
        <v>693</v>
      </c>
      <c r="F14" s="549">
        <v>8146</v>
      </c>
      <c r="G14" s="693" t="s">
        <v>601</v>
      </c>
      <c r="H14" s="693" t="s">
        <v>601</v>
      </c>
      <c r="I14" s="561">
        <v>8169.0240000000003</v>
      </c>
      <c r="J14" s="562">
        <f t="shared" si="0"/>
        <v>8168</v>
      </c>
      <c r="K14" s="553"/>
      <c r="L14" s="554"/>
      <c r="M14" s="555" t="s">
        <v>601</v>
      </c>
      <c r="N14" s="556" t="s">
        <v>601</v>
      </c>
      <c r="O14" s="530"/>
      <c r="P14" s="563">
        <v>8168</v>
      </c>
      <c r="Q14" s="692"/>
      <c r="R14" s="692"/>
    </row>
    <row r="15" spans="1:19">
      <c r="A15" s="559" t="s">
        <v>609</v>
      </c>
      <c r="B15" s="1317" t="s">
        <v>610</v>
      </c>
      <c r="C15" s="1318">
        <v>604</v>
      </c>
      <c r="D15" s="1318">
        <v>619</v>
      </c>
      <c r="E15" s="548" t="s">
        <v>611</v>
      </c>
      <c r="F15" s="549">
        <v>79</v>
      </c>
      <c r="G15" s="693" t="s">
        <v>601</v>
      </c>
      <c r="H15" s="693" t="s">
        <v>601</v>
      </c>
      <c r="I15" s="561">
        <v>112.44499999999999</v>
      </c>
      <c r="J15" s="562">
        <f t="shared" si="0"/>
        <v>90.6</v>
      </c>
      <c r="K15" s="553"/>
      <c r="L15" s="554"/>
      <c r="M15" s="555" t="s">
        <v>601</v>
      </c>
      <c r="N15" s="556" t="s">
        <v>601</v>
      </c>
      <c r="O15" s="530"/>
      <c r="P15" s="563">
        <v>90.6</v>
      </c>
      <c r="Q15" s="692"/>
      <c r="R15" s="692"/>
    </row>
    <row r="16" spans="1:19">
      <c r="A16" s="559" t="s">
        <v>612</v>
      </c>
      <c r="B16" s="1317" t="s">
        <v>613</v>
      </c>
      <c r="C16" s="1318">
        <v>221</v>
      </c>
      <c r="D16" s="1318">
        <v>610</v>
      </c>
      <c r="E16" s="548" t="s">
        <v>601</v>
      </c>
      <c r="F16" s="549">
        <v>843</v>
      </c>
      <c r="G16" s="693" t="s">
        <v>601</v>
      </c>
      <c r="H16" s="693" t="s">
        <v>601</v>
      </c>
      <c r="I16" s="561">
        <v>3114.22</v>
      </c>
      <c r="J16" s="562">
        <f t="shared" si="0"/>
        <v>2012.5</v>
      </c>
      <c r="K16" s="553"/>
      <c r="L16" s="554"/>
      <c r="M16" s="555" t="s">
        <v>601</v>
      </c>
      <c r="N16" s="556" t="s">
        <v>601</v>
      </c>
      <c r="O16" s="530"/>
      <c r="P16" s="563">
        <v>2012.5</v>
      </c>
      <c r="Q16" s="692"/>
      <c r="R16" s="692"/>
    </row>
    <row r="17" spans="1:18" ht="13.5" thickBot="1">
      <c r="A17" s="520" t="s">
        <v>614</v>
      </c>
      <c r="B17" s="1319" t="s">
        <v>615</v>
      </c>
      <c r="C17" s="1320">
        <v>2021</v>
      </c>
      <c r="D17" s="1320">
        <v>852</v>
      </c>
      <c r="E17" s="564" t="s">
        <v>616</v>
      </c>
      <c r="F17" s="565">
        <v>2357</v>
      </c>
      <c r="G17" s="695" t="s">
        <v>601</v>
      </c>
      <c r="H17" s="695" t="s">
        <v>601</v>
      </c>
      <c r="I17" s="567">
        <v>3690.0329999999999</v>
      </c>
      <c r="J17" s="568">
        <f t="shared" si="0"/>
        <v>4962.6000000000004</v>
      </c>
      <c r="K17" s="569"/>
      <c r="L17" s="570"/>
      <c r="M17" s="571" t="s">
        <v>601</v>
      </c>
      <c r="N17" s="529" t="s">
        <v>601</v>
      </c>
      <c r="O17" s="530"/>
      <c r="P17" s="572">
        <v>4962.6000000000004</v>
      </c>
      <c r="Q17" s="697"/>
      <c r="R17" s="697"/>
    </row>
    <row r="18" spans="1:18" ht="15.75" thickBot="1">
      <c r="A18" s="574" t="s">
        <v>617</v>
      </c>
      <c r="B18" s="1321"/>
      <c r="C18" s="1322">
        <v>24618</v>
      </c>
      <c r="D18" s="1322">
        <v>24087</v>
      </c>
      <c r="E18" s="575"/>
      <c r="F18" s="698">
        <f>F13-F14+F15+F16+F17</f>
        <v>3759</v>
      </c>
      <c r="G18" s="577" t="s">
        <v>601</v>
      </c>
      <c r="H18" s="577" t="s">
        <v>601</v>
      </c>
      <c r="I18" s="577">
        <f>I13-I14+I15+I16+I17</f>
        <v>7386.5539999999983</v>
      </c>
      <c r="J18" s="577">
        <f t="shared" ref="J18:L18" si="1">J13-J14+J15+J16+J17</f>
        <v>7525.7000000000007</v>
      </c>
      <c r="K18" s="577">
        <f t="shared" si="1"/>
        <v>0</v>
      </c>
      <c r="L18" s="577">
        <f t="shared" si="1"/>
        <v>0</v>
      </c>
      <c r="M18" s="578" t="s">
        <v>601</v>
      </c>
      <c r="N18" s="579" t="s">
        <v>601</v>
      </c>
      <c r="O18" s="530"/>
      <c r="P18" s="580">
        <f>P13-P14+P15+P16+P17</f>
        <v>7525.7000000000007</v>
      </c>
      <c r="Q18" s="580">
        <f t="shared" ref="Q18:R18" si="2">Q13-Q14+Q15+Q16+Q17</f>
        <v>0</v>
      </c>
      <c r="R18" s="580">
        <f t="shared" si="2"/>
        <v>0</v>
      </c>
    </row>
    <row r="19" spans="1:18">
      <c r="A19" s="520" t="s">
        <v>618</v>
      </c>
      <c r="B19" s="1315" t="s">
        <v>619</v>
      </c>
      <c r="C19" s="1316">
        <v>7043</v>
      </c>
      <c r="D19" s="1316">
        <v>7240</v>
      </c>
      <c r="E19" s="564">
        <v>401</v>
      </c>
      <c r="F19" s="565">
        <v>480</v>
      </c>
      <c r="G19" s="691" t="s">
        <v>601</v>
      </c>
      <c r="H19" s="691" t="s">
        <v>601</v>
      </c>
      <c r="I19" s="567">
        <v>469.851</v>
      </c>
      <c r="J19" s="582">
        <f t="shared" si="0"/>
        <v>460.3</v>
      </c>
      <c r="K19" s="626"/>
      <c r="L19" s="627"/>
      <c r="M19" s="571" t="s">
        <v>601</v>
      </c>
      <c r="N19" s="529" t="s">
        <v>601</v>
      </c>
      <c r="O19" s="530"/>
      <c r="P19" s="585">
        <v>460.3</v>
      </c>
      <c r="Q19" s="697"/>
      <c r="R19" s="697"/>
    </row>
    <row r="20" spans="1:18">
      <c r="A20" s="559" t="s">
        <v>620</v>
      </c>
      <c r="B20" s="1317" t="s">
        <v>621</v>
      </c>
      <c r="C20" s="1318">
        <v>1001</v>
      </c>
      <c r="D20" s="1318">
        <v>820</v>
      </c>
      <c r="E20" s="548" t="s">
        <v>622</v>
      </c>
      <c r="F20" s="549">
        <v>390</v>
      </c>
      <c r="G20" s="693" t="s">
        <v>601</v>
      </c>
      <c r="H20" s="693" t="s">
        <v>601</v>
      </c>
      <c r="I20" s="561">
        <v>436.75299999999999</v>
      </c>
      <c r="J20" s="562">
        <f t="shared" si="0"/>
        <v>501.3</v>
      </c>
      <c r="K20" s="553"/>
      <c r="L20" s="554"/>
      <c r="M20" s="555" t="s">
        <v>601</v>
      </c>
      <c r="N20" s="556" t="s">
        <v>601</v>
      </c>
      <c r="O20" s="530"/>
      <c r="P20" s="563">
        <v>501.3</v>
      </c>
      <c r="Q20" s="692"/>
      <c r="R20" s="692"/>
    </row>
    <row r="21" spans="1:18">
      <c r="A21" s="559" t="s">
        <v>623</v>
      </c>
      <c r="B21" s="1323" t="s">
        <v>624</v>
      </c>
      <c r="C21" s="1318">
        <v>14718</v>
      </c>
      <c r="D21" s="1318">
        <v>14718</v>
      </c>
      <c r="E21" s="548" t="s">
        <v>601</v>
      </c>
      <c r="F21" s="549">
        <v>457</v>
      </c>
      <c r="G21" s="693" t="s">
        <v>601</v>
      </c>
      <c r="H21" s="693" t="s">
        <v>601</v>
      </c>
      <c r="I21" s="561">
        <v>762.25599999999997</v>
      </c>
      <c r="J21" s="562">
        <f t="shared" si="0"/>
        <v>271.60000000000002</v>
      </c>
      <c r="K21" s="553"/>
      <c r="L21" s="554"/>
      <c r="M21" s="555" t="s">
        <v>601</v>
      </c>
      <c r="N21" s="556" t="s">
        <v>601</v>
      </c>
      <c r="O21" s="530"/>
      <c r="P21" s="563">
        <v>271.60000000000002</v>
      </c>
      <c r="Q21" s="692"/>
      <c r="R21" s="692"/>
    </row>
    <row r="22" spans="1:18">
      <c r="A22" s="559" t="s">
        <v>625</v>
      </c>
      <c r="B22" s="1323" t="s">
        <v>626</v>
      </c>
      <c r="C22" s="1318">
        <v>1758</v>
      </c>
      <c r="D22" s="1318">
        <v>1762</v>
      </c>
      <c r="E22" s="548" t="s">
        <v>601</v>
      </c>
      <c r="F22" s="549">
        <v>2354</v>
      </c>
      <c r="G22" s="693" t="s">
        <v>601</v>
      </c>
      <c r="H22" s="693" t="s">
        <v>601</v>
      </c>
      <c r="I22" s="561">
        <v>5640.5829999999996</v>
      </c>
      <c r="J22" s="562">
        <f t="shared" si="0"/>
        <v>6292.7</v>
      </c>
      <c r="K22" s="553"/>
      <c r="L22" s="554"/>
      <c r="M22" s="555" t="s">
        <v>601</v>
      </c>
      <c r="N22" s="556" t="s">
        <v>601</v>
      </c>
      <c r="O22" s="530"/>
      <c r="P22" s="563">
        <v>6292.7</v>
      </c>
      <c r="Q22" s="692"/>
      <c r="R22" s="692"/>
    </row>
    <row r="23" spans="1:18" ht="13.5" thickBot="1">
      <c r="A23" s="534" t="s">
        <v>627</v>
      </c>
      <c r="B23" s="1324" t="s">
        <v>628</v>
      </c>
      <c r="C23" s="1325">
        <v>0</v>
      </c>
      <c r="D23" s="1325">
        <v>0</v>
      </c>
      <c r="E23" s="590" t="s">
        <v>601</v>
      </c>
      <c r="F23" s="549">
        <v>0</v>
      </c>
      <c r="G23" s="695" t="s">
        <v>601</v>
      </c>
      <c r="H23" s="695" t="s">
        <v>601</v>
      </c>
      <c r="I23" s="701">
        <v>0</v>
      </c>
      <c r="J23" s="592">
        <f t="shared" si="0"/>
        <v>0</v>
      </c>
      <c r="K23" s="569"/>
      <c r="L23" s="570"/>
      <c r="M23" s="595" t="s">
        <v>601</v>
      </c>
      <c r="N23" s="596" t="s">
        <v>601</v>
      </c>
      <c r="O23" s="530"/>
      <c r="P23" s="597">
        <v>0</v>
      </c>
      <c r="Q23" s="703"/>
      <c r="R23" s="703"/>
    </row>
    <row r="24" spans="1:18" ht="15.75" thickBot="1">
      <c r="A24" s="1326" t="s">
        <v>629</v>
      </c>
      <c r="B24" s="1315" t="s">
        <v>630</v>
      </c>
      <c r="C24" s="1316">
        <v>12472</v>
      </c>
      <c r="D24" s="1316">
        <v>13728</v>
      </c>
      <c r="E24" s="599" t="s">
        <v>601</v>
      </c>
      <c r="F24" s="600">
        <v>16688</v>
      </c>
      <c r="G24" s="704">
        <v>17274</v>
      </c>
      <c r="H24" s="704">
        <v>18108.608</v>
      </c>
      <c r="I24" s="705">
        <v>4327.375</v>
      </c>
      <c r="J24" s="552">
        <f>P24-I24</f>
        <v>4360.625</v>
      </c>
      <c r="K24" s="552"/>
      <c r="L24" s="603"/>
      <c r="M24" s="706">
        <f t="shared" ref="M24:M47" si="3">SUM(I24:L24)</f>
        <v>8688</v>
      </c>
      <c r="N24" s="605">
        <f t="shared" ref="N24:N47" si="4">(M24/H24)*100</f>
        <v>47.977183006004658</v>
      </c>
      <c r="O24" s="530"/>
      <c r="P24" s="1327">
        <v>8688</v>
      </c>
      <c r="Q24" s="779"/>
      <c r="R24" s="780"/>
    </row>
    <row r="25" spans="1:18" ht="15.75" thickBot="1">
      <c r="A25" s="559" t="s">
        <v>631</v>
      </c>
      <c r="B25" s="1317" t="s">
        <v>632</v>
      </c>
      <c r="C25" s="1318">
        <v>0</v>
      </c>
      <c r="D25" s="1318">
        <v>0</v>
      </c>
      <c r="E25" s="609" t="s">
        <v>601</v>
      </c>
      <c r="F25" s="549">
        <v>0</v>
      </c>
      <c r="G25" s="709">
        <v>0</v>
      </c>
      <c r="H25" s="709">
        <v>0</v>
      </c>
      <c r="I25" s="710">
        <v>0</v>
      </c>
      <c r="J25" s="582">
        <f t="shared" ref="J25:J42" si="5">P25-I25</f>
        <v>0</v>
      </c>
      <c r="K25" s="562"/>
      <c r="L25" s="553"/>
      <c r="M25" s="706">
        <f t="shared" si="3"/>
        <v>0</v>
      </c>
      <c r="N25" s="605" t="e">
        <f t="shared" si="4"/>
        <v>#DIV/0!</v>
      </c>
      <c r="O25" s="530"/>
      <c r="P25" s="563">
        <v>0</v>
      </c>
      <c r="Q25" s="787"/>
      <c r="R25" s="788"/>
    </row>
    <row r="26" spans="1:18" ht="15.75" thickBot="1">
      <c r="A26" s="534" t="s">
        <v>633</v>
      </c>
      <c r="B26" s="1328" t="s">
        <v>632</v>
      </c>
      <c r="C26" s="1325">
        <v>0</v>
      </c>
      <c r="D26" s="1325">
        <v>1215</v>
      </c>
      <c r="E26" s="615">
        <v>672</v>
      </c>
      <c r="F26" s="616">
        <v>3200</v>
      </c>
      <c r="G26" s="713">
        <v>3200</v>
      </c>
      <c r="H26" s="713">
        <v>3200</v>
      </c>
      <c r="I26" s="714">
        <v>741.13099999999997</v>
      </c>
      <c r="J26" s="715">
        <f t="shared" si="5"/>
        <v>818.86900000000003</v>
      </c>
      <c r="K26" s="592"/>
      <c r="L26" s="619"/>
      <c r="M26" s="706">
        <f t="shared" si="3"/>
        <v>1560</v>
      </c>
      <c r="N26" s="605">
        <f t="shared" si="4"/>
        <v>48.75</v>
      </c>
      <c r="O26" s="530"/>
      <c r="P26" s="572">
        <v>1560</v>
      </c>
      <c r="Q26" s="796"/>
      <c r="R26" s="797"/>
    </row>
    <row r="27" spans="1:18" ht="15.75" thickBot="1">
      <c r="A27" s="547" t="s">
        <v>634</v>
      </c>
      <c r="B27" s="1315" t="s">
        <v>635</v>
      </c>
      <c r="C27" s="1316">
        <v>6341</v>
      </c>
      <c r="D27" s="1316">
        <v>6960</v>
      </c>
      <c r="E27" s="623">
        <v>501</v>
      </c>
      <c r="F27" s="549">
        <v>1788</v>
      </c>
      <c r="G27" s="718">
        <v>1558</v>
      </c>
      <c r="H27" s="718">
        <v>1558</v>
      </c>
      <c r="I27" s="719">
        <v>421.37</v>
      </c>
      <c r="J27" s="627">
        <f t="shared" si="5"/>
        <v>504.63</v>
      </c>
      <c r="K27" s="582"/>
      <c r="L27" s="627"/>
      <c r="M27" s="706">
        <f t="shared" si="3"/>
        <v>926</v>
      </c>
      <c r="N27" s="605">
        <f t="shared" si="4"/>
        <v>59.435173299101407</v>
      </c>
      <c r="O27" s="530"/>
      <c r="P27" s="585">
        <v>926</v>
      </c>
      <c r="Q27" s="802"/>
      <c r="R27" s="803"/>
    </row>
    <row r="28" spans="1:18" ht="15.75" thickBot="1">
      <c r="A28" s="559" t="s">
        <v>636</v>
      </c>
      <c r="B28" s="1317" t="s">
        <v>637</v>
      </c>
      <c r="C28" s="1318">
        <v>1745</v>
      </c>
      <c r="D28" s="1318">
        <v>2223</v>
      </c>
      <c r="E28" s="631">
        <v>502</v>
      </c>
      <c r="F28" s="549">
        <v>838</v>
      </c>
      <c r="G28" s="709">
        <v>840</v>
      </c>
      <c r="H28" s="709">
        <v>840</v>
      </c>
      <c r="I28" s="710">
        <v>318.11700000000002</v>
      </c>
      <c r="J28" s="627">
        <f t="shared" si="5"/>
        <v>129.88299999999998</v>
      </c>
      <c r="K28" s="562"/>
      <c r="L28" s="554"/>
      <c r="M28" s="706">
        <f t="shared" si="3"/>
        <v>448</v>
      </c>
      <c r="N28" s="605">
        <f t="shared" si="4"/>
        <v>53.333333333333336</v>
      </c>
      <c r="O28" s="530"/>
      <c r="P28" s="563">
        <v>448</v>
      </c>
      <c r="Q28" s="787"/>
      <c r="R28" s="788"/>
    </row>
    <row r="29" spans="1:18" ht="15.75" thickBot="1">
      <c r="A29" s="559" t="s">
        <v>638</v>
      </c>
      <c r="B29" s="1317" t="s">
        <v>639</v>
      </c>
      <c r="C29" s="1318">
        <v>0</v>
      </c>
      <c r="D29" s="1318">
        <v>0</v>
      </c>
      <c r="E29" s="631">
        <v>504</v>
      </c>
      <c r="F29" s="549">
        <v>0</v>
      </c>
      <c r="G29" s="709">
        <v>0</v>
      </c>
      <c r="H29" s="709">
        <v>0</v>
      </c>
      <c r="I29" s="710">
        <v>0</v>
      </c>
      <c r="J29" s="627">
        <f t="shared" si="5"/>
        <v>0</v>
      </c>
      <c r="K29" s="562"/>
      <c r="L29" s="554"/>
      <c r="M29" s="706">
        <f t="shared" si="3"/>
        <v>0</v>
      </c>
      <c r="N29" s="605" t="e">
        <f t="shared" si="4"/>
        <v>#DIV/0!</v>
      </c>
      <c r="O29" s="530"/>
      <c r="P29" s="563">
        <v>0</v>
      </c>
      <c r="Q29" s="787"/>
      <c r="R29" s="788"/>
    </row>
    <row r="30" spans="1:18" ht="15.75" thickBot="1">
      <c r="A30" s="559" t="s">
        <v>640</v>
      </c>
      <c r="B30" s="1317" t="s">
        <v>641</v>
      </c>
      <c r="C30" s="1318">
        <v>428</v>
      </c>
      <c r="D30" s="1318">
        <v>253</v>
      </c>
      <c r="E30" s="631">
        <v>511</v>
      </c>
      <c r="F30" s="549">
        <v>668</v>
      </c>
      <c r="G30" s="709">
        <v>698</v>
      </c>
      <c r="H30" s="709">
        <v>698</v>
      </c>
      <c r="I30" s="710">
        <v>73.268000000000001</v>
      </c>
      <c r="J30" s="627">
        <f t="shared" si="5"/>
        <v>98.262</v>
      </c>
      <c r="K30" s="562"/>
      <c r="L30" s="554"/>
      <c r="M30" s="706">
        <f t="shared" si="3"/>
        <v>171.53</v>
      </c>
      <c r="N30" s="605">
        <f t="shared" si="4"/>
        <v>24.574498567335244</v>
      </c>
      <c r="O30" s="530"/>
      <c r="P30" s="563">
        <v>171.53</v>
      </c>
      <c r="Q30" s="787"/>
      <c r="R30" s="788"/>
    </row>
    <row r="31" spans="1:18" ht="15.75" thickBot="1">
      <c r="A31" s="559" t="s">
        <v>642</v>
      </c>
      <c r="B31" s="1317" t="s">
        <v>643</v>
      </c>
      <c r="C31" s="1318">
        <v>1057</v>
      </c>
      <c r="D31" s="1318">
        <v>1451</v>
      </c>
      <c r="E31" s="631">
        <v>518</v>
      </c>
      <c r="F31" s="549">
        <v>949</v>
      </c>
      <c r="G31" s="709">
        <v>826</v>
      </c>
      <c r="H31" s="709">
        <v>826</v>
      </c>
      <c r="I31" s="710">
        <v>337.83</v>
      </c>
      <c r="J31" s="627">
        <f t="shared" si="5"/>
        <v>390.17</v>
      </c>
      <c r="K31" s="562"/>
      <c r="L31" s="554"/>
      <c r="M31" s="706">
        <f t="shared" si="3"/>
        <v>728</v>
      </c>
      <c r="N31" s="605">
        <f t="shared" si="4"/>
        <v>88.135593220338976</v>
      </c>
      <c r="O31" s="530"/>
      <c r="P31" s="563">
        <v>728</v>
      </c>
      <c r="Q31" s="787"/>
      <c r="R31" s="788"/>
    </row>
    <row r="32" spans="1:18" ht="15.75" thickBot="1">
      <c r="A32" s="559" t="s">
        <v>644</v>
      </c>
      <c r="B32" s="1329" t="s">
        <v>645</v>
      </c>
      <c r="C32" s="1318">
        <v>10408</v>
      </c>
      <c r="D32" s="1318">
        <v>11792</v>
      </c>
      <c r="E32" s="631">
        <v>521</v>
      </c>
      <c r="F32" s="549">
        <v>10198</v>
      </c>
      <c r="G32" s="709">
        <v>10867</v>
      </c>
      <c r="H32" s="709">
        <v>11261.87</v>
      </c>
      <c r="I32" s="710">
        <v>2707.4540000000002</v>
      </c>
      <c r="J32" s="627">
        <f t="shared" si="5"/>
        <v>2767.8960000000002</v>
      </c>
      <c r="K32" s="562"/>
      <c r="L32" s="554"/>
      <c r="M32" s="706">
        <f t="shared" si="3"/>
        <v>5475.35</v>
      </c>
      <c r="N32" s="605">
        <f t="shared" si="4"/>
        <v>48.618479879451634</v>
      </c>
      <c r="O32" s="530"/>
      <c r="P32" s="563">
        <v>5475.35</v>
      </c>
      <c r="Q32" s="787"/>
      <c r="R32" s="788"/>
    </row>
    <row r="33" spans="1:18" ht="15.75" thickBot="1">
      <c r="A33" s="559" t="s">
        <v>646</v>
      </c>
      <c r="B33" s="1329" t="s">
        <v>647</v>
      </c>
      <c r="C33" s="1318">
        <v>3640</v>
      </c>
      <c r="D33" s="1318">
        <v>4174</v>
      </c>
      <c r="E33" s="631" t="s">
        <v>648</v>
      </c>
      <c r="F33" s="549">
        <v>3864</v>
      </c>
      <c r="G33" s="709">
        <v>3952</v>
      </c>
      <c r="H33" s="709">
        <v>4392</v>
      </c>
      <c r="I33" s="710">
        <v>1056.396</v>
      </c>
      <c r="J33" s="627">
        <f t="shared" si="5"/>
        <v>1056.104</v>
      </c>
      <c r="K33" s="562"/>
      <c r="L33" s="554"/>
      <c r="M33" s="706">
        <f t="shared" si="3"/>
        <v>2112.5</v>
      </c>
      <c r="N33" s="605">
        <f t="shared" si="4"/>
        <v>48.098816029143897</v>
      </c>
      <c r="O33" s="530"/>
      <c r="P33" s="563">
        <v>2112.5</v>
      </c>
      <c r="Q33" s="787"/>
      <c r="R33" s="788"/>
    </row>
    <row r="34" spans="1:18" ht="15.75" thickBot="1">
      <c r="A34" s="559" t="s">
        <v>649</v>
      </c>
      <c r="B34" s="1317" t="s">
        <v>650</v>
      </c>
      <c r="C34" s="1318">
        <v>0</v>
      </c>
      <c r="D34" s="1318">
        <v>0</v>
      </c>
      <c r="E34" s="631">
        <v>557</v>
      </c>
      <c r="F34" s="549">
        <v>0</v>
      </c>
      <c r="G34" s="709">
        <v>0</v>
      </c>
      <c r="H34" s="709">
        <v>0</v>
      </c>
      <c r="I34" s="710">
        <v>0</v>
      </c>
      <c r="J34" s="627">
        <f t="shared" si="5"/>
        <v>0</v>
      </c>
      <c r="K34" s="562"/>
      <c r="L34" s="554"/>
      <c r="M34" s="706">
        <f t="shared" si="3"/>
        <v>0</v>
      </c>
      <c r="N34" s="605" t="e">
        <f t="shared" si="4"/>
        <v>#DIV/0!</v>
      </c>
      <c r="O34" s="530"/>
      <c r="P34" s="563">
        <v>0</v>
      </c>
      <c r="Q34" s="787"/>
      <c r="R34" s="788"/>
    </row>
    <row r="35" spans="1:18" ht="15.75" thickBot="1">
      <c r="A35" s="559" t="s">
        <v>651</v>
      </c>
      <c r="B35" s="1317" t="s">
        <v>652</v>
      </c>
      <c r="C35" s="1318">
        <v>1711</v>
      </c>
      <c r="D35" s="1318">
        <v>1801</v>
      </c>
      <c r="E35" s="631">
        <v>551</v>
      </c>
      <c r="F35" s="549">
        <v>43</v>
      </c>
      <c r="G35" s="709">
        <v>42</v>
      </c>
      <c r="H35" s="709">
        <v>42</v>
      </c>
      <c r="I35" s="710">
        <v>10</v>
      </c>
      <c r="J35" s="627">
        <f t="shared" si="5"/>
        <v>9.5760000000000005</v>
      </c>
      <c r="K35" s="562"/>
      <c r="L35" s="554"/>
      <c r="M35" s="706">
        <f t="shared" si="3"/>
        <v>19.576000000000001</v>
      </c>
      <c r="N35" s="605">
        <f t="shared" si="4"/>
        <v>46.609523809523814</v>
      </c>
      <c r="O35" s="530"/>
      <c r="P35" s="563">
        <v>19.576000000000001</v>
      </c>
      <c r="Q35" s="787"/>
      <c r="R35" s="788"/>
    </row>
    <row r="36" spans="1:18" ht="15.75" thickBot="1">
      <c r="A36" s="520" t="s">
        <v>653</v>
      </c>
      <c r="B36" s="1330"/>
      <c r="C36" s="1320">
        <v>569</v>
      </c>
      <c r="D36" s="1320">
        <v>614</v>
      </c>
      <c r="E36" s="634" t="s">
        <v>654</v>
      </c>
      <c r="F36" s="635">
        <v>190</v>
      </c>
      <c r="G36" s="722">
        <v>316</v>
      </c>
      <c r="H36" s="722">
        <v>316</v>
      </c>
      <c r="I36" s="723">
        <v>-23.97</v>
      </c>
      <c r="J36" s="627">
        <f t="shared" si="5"/>
        <v>109.97</v>
      </c>
      <c r="K36" s="568"/>
      <c r="L36" s="554"/>
      <c r="M36" s="706">
        <f t="shared" si="3"/>
        <v>86</v>
      </c>
      <c r="N36" s="605">
        <f t="shared" si="4"/>
        <v>27.215189873417721</v>
      </c>
      <c r="O36" s="530"/>
      <c r="P36" s="597">
        <v>86</v>
      </c>
      <c r="Q36" s="810"/>
      <c r="R36" s="811"/>
    </row>
    <row r="37" spans="1:18" ht="15.75" thickBot="1">
      <c r="A37" s="640" t="s">
        <v>655</v>
      </c>
      <c r="B37" s="1331" t="s">
        <v>656</v>
      </c>
      <c r="C37" s="1332">
        <f>SUM(C27:C36)</f>
        <v>25899</v>
      </c>
      <c r="D37" s="1332">
        <f>SUM(D27:D36)</f>
        <v>29268</v>
      </c>
      <c r="E37" s="641"/>
      <c r="F37" s="726">
        <f t="shared" ref="F37:L37" si="6">SUM(F27:F36)</f>
        <v>18538</v>
      </c>
      <c r="G37" s="727">
        <f t="shared" si="6"/>
        <v>19099</v>
      </c>
      <c r="H37" s="727">
        <f t="shared" si="6"/>
        <v>19933.870000000003</v>
      </c>
      <c r="I37" s="646">
        <f t="shared" si="6"/>
        <v>4900.4650000000001</v>
      </c>
      <c r="J37" s="646">
        <f t="shared" si="6"/>
        <v>5066.4910000000009</v>
      </c>
      <c r="K37" s="646">
        <f t="shared" si="6"/>
        <v>0</v>
      </c>
      <c r="L37" s="728">
        <f t="shared" si="6"/>
        <v>0</v>
      </c>
      <c r="M37" s="706">
        <f t="shared" si="3"/>
        <v>9966.9560000000019</v>
      </c>
      <c r="N37" s="605">
        <f t="shared" si="4"/>
        <v>50.000105348334266</v>
      </c>
      <c r="O37" s="530"/>
      <c r="P37" s="646">
        <f>SUM(P27:P36)</f>
        <v>9966.9560000000001</v>
      </c>
      <c r="Q37" s="647">
        <f>SUM(Q27:Q36)</f>
        <v>0</v>
      </c>
      <c r="R37" s="646">
        <f>SUM(R27:R36)</f>
        <v>0</v>
      </c>
    </row>
    <row r="38" spans="1:18" ht="15.75" thickBot="1">
      <c r="A38" s="547" t="s">
        <v>657</v>
      </c>
      <c r="B38" s="1315" t="s">
        <v>658</v>
      </c>
      <c r="C38" s="1316">
        <v>0</v>
      </c>
      <c r="D38" s="1316">
        <v>0</v>
      </c>
      <c r="E38" s="623">
        <v>601</v>
      </c>
      <c r="F38" s="648">
        <v>0</v>
      </c>
      <c r="G38" s="718">
        <v>0</v>
      </c>
      <c r="H38" s="718">
        <v>0</v>
      </c>
      <c r="I38" s="705">
        <v>0</v>
      </c>
      <c r="J38" s="627">
        <f t="shared" si="5"/>
        <v>0</v>
      </c>
      <c r="K38" s="582"/>
      <c r="L38" s="554"/>
      <c r="M38" s="706">
        <f t="shared" si="3"/>
        <v>0</v>
      </c>
      <c r="N38" s="605" t="e">
        <f t="shared" si="4"/>
        <v>#DIV/0!</v>
      </c>
      <c r="O38" s="530"/>
      <c r="P38" s="585">
        <v>0</v>
      </c>
      <c r="Q38" s="802"/>
      <c r="R38" s="803"/>
    </row>
    <row r="39" spans="1:18" ht="15.75" thickBot="1">
      <c r="A39" s="559" t="s">
        <v>659</v>
      </c>
      <c r="B39" s="1317" t="s">
        <v>660</v>
      </c>
      <c r="C39" s="1318">
        <v>1190</v>
      </c>
      <c r="D39" s="1318">
        <v>1857</v>
      </c>
      <c r="E39" s="631">
        <v>602</v>
      </c>
      <c r="F39" s="549">
        <v>456</v>
      </c>
      <c r="G39" s="709">
        <v>444</v>
      </c>
      <c r="H39" s="709">
        <v>444</v>
      </c>
      <c r="I39" s="710">
        <v>138.82900000000001</v>
      </c>
      <c r="J39" s="627">
        <f t="shared" si="5"/>
        <v>120.971</v>
      </c>
      <c r="K39" s="562"/>
      <c r="L39" s="554"/>
      <c r="M39" s="706">
        <f t="shared" si="3"/>
        <v>259.8</v>
      </c>
      <c r="N39" s="605">
        <f t="shared" si="4"/>
        <v>58.513513513513516</v>
      </c>
      <c r="O39" s="530"/>
      <c r="P39" s="563">
        <v>259.8</v>
      </c>
      <c r="Q39" s="787"/>
      <c r="R39" s="788"/>
    </row>
    <row r="40" spans="1:18" ht="15.75" thickBot="1">
      <c r="A40" s="559" t="s">
        <v>661</v>
      </c>
      <c r="B40" s="1317" t="s">
        <v>662</v>
      </c>
      <c r="C40" s="1318">
        <v>0</v>
      </c>
      <c r="D40" s="1318">
        <v>0</v>
      </c>
      <c r="E40" s="631">
        <v>604</v>
      </c>
      <c r="F40" s="549">
        <v>0</v>
      </c>
      <c r="G40" s="709">
        <v>0</v>
      </c>
      <c r="H40" s="709">
        <v>0</v>
      </c>
      <c r="I40" s="710">
        <v>0</v>
      </c>
      <c r="J40" s="627">
        <f t="shared" si="5"/>
        <v>0</v>
      </c>
      <c r="K40" s="562"/>
      <c r="L40" s="554"/>
      <c r="M40" s="706">
        <f t="shared" si="3"/>
        <v>0</v>
      </c>
      <c r="N40" s="605" t="e">
        <f t="shared" si="4"/>
        <v>#DIV/0!</v>
      </c>
      <c r="O40" s="530"/>
      <c r="P40" s="563">
        <v>0</v>
      </c>
      <c r="Q40" s="787"/>
      <c r="R40" s="788"/>
    </row>
    <row r="41" spans="1:18" ht="15.75" thickBot="1">
      <c r="A41" s="559" t="s">
        <v>663</v>
      </c>
      <c r="B41" s="1317" t="s">
        <v>664</v>
      </c>
      <c r="C41" s="1318">
        <v>12472</v>
      </c>
      <c r="D41" s="1318">
        <v>13728</v>
      </c>
      <c r="E41" s="631" t="s">
        <v>665</v>
      </c>
      <c r="F41" s="549">
        <v>16688</v>
      </c>
      <c r="G41" s="709">
        <v>17274</v>
      </c>
      <c r="H41" s="709">
        <v>18109</v>
      </c>
      <c r="I41" s="710">
        <v>4327.375</v>
      </c>
      <c r="J41" s="627">
        <f t="shared" si="5"/>
        <v>4554.625</v>
      </c>
      <c r="K41" s="562"/>
      <c r="L41" s="554"/>
      <c r="M41" s="706">
        <f t="shared" si="3"/>
        <v>8882</v>
      </c>
      <c r="N41" s="605">
        <f t="shared" si="4"/>
        <v>49.047434977083221</v>
      </c>
      <c r="O41" s="530"/>
      <c r="P41" s="563">
        <v>8882</v>
      </c>
      <c r="Q41" s="787"/>
      <c r="R41" s="788"/>
    </row>
    <row r="42" spans="1:18" ht="15.75" thickBot="1">
      <c r="A42" s="520" t="s">
        <v>666</v>
      </c>
      <c r="B42" s="1330"/>
      <c r="C42" s="1320">
        <v>12330</v>
      </c>
      <c r="D42" s="1320">
        <v>13218</v>
      </c>
      <c r="E42" s="634" t="s">
        <v>667</v>
      </c>
      <c r="F42" s="565">
        <v>1471</v>
      </c>
      <c r="G42" s="722">
        <v>1381</v>
      </c>
      <c r="H42" s="722">
        <v>1381</v>
      </c>
      <c r="I42" s="723">
        <v>434.26</v>
      </c>
      <c r="J42" s="627">
        <f t="shared" si="5"/>
        <v>390.45500000000004</v>
      </c>
      <c r="K42" s="568"/>
      <c r="L42" s="554"/>
      <c r="M42" s="706">
        <f t="shared" si="3"/>
        <v>824.71500000000003</v>
      </c>
      <c r="N42" s="605">
        <f t="shared" si="4"/>
        <v>59.718682114409852</v>
      </c>
      <c r="O42" s="530"/>
      <c r="P42" s="597">
        <v>824.71500000000003</v>
      </c>
      <c r="Q42" s="810"/>
      <c r="R42" s="811"/>
    </row>
    <row r="43" spans="1:18" ht="15.75" thickBot="1">
      <c r="A43" s="640" t="s">
        <v>668</v>
      </c>
      <c r="B43" s="1331" t="s">
        <v>669</v>
      </c>
      <c r="C43" s="1332">
        <f>SUM(C38:C42)</f>
        <v>25992</v>
      </c>
      <c r="D43" s="1332">
        <f>SUM(D38:D42)</f>
        <v>28803</v>
      </c>
      <c r="E43" s="641" t="s">
        <v>601</v>
      </c>
      <c r="F43" s="726">
        <f t="shared" ref="F43:L43" si="7">SUM(F38:F42)</f>
        <v>18615</v>
      </c>
      <c r="G43" s="727">
        <f t="shared" si="7"/>
        <v>19099</v>
      </c>
      <c r="H43" s="727">
        <f t="shared" si="7"/>
        <v>19934</v>
      </c>
      <c r="I43" s="646">
        <f t="shared" si="7"/>
        <v>4900.4639999999999</v>
      </c>
      <c r="J43" s="733">
        <f t="shared" si="7"/>
        <v>5066.0509999999995</v>
      </c>
      <c r="K43" s="646">
        <f t="shared" si="7"/>
        <v>0</v>
      </c>
      <c r="L43" s="728">
        <f t="shared" si="7"/>
        <v>0</v>
      </c>
      <c r="M43" s="706">
        <f t="shared" si="3"/>
        <v>9966.5149999999994</v>
      </c>
      <c r="N43" s="605">
        <f t="shared" si="4"/>
        <v>49.997566971004311</v>
      </c>
      <c r="O43" s="530"/>
      <c r="P43" s="646">
        <f>SUM(P38:P42)</f>
        <v>9966.5149999999994</v>
      </c>
      <c r="Q43" s="647">
        <f>SUM(Q38:Q42)</f>
        <v>0</v>
      </c>
      <c r="R43" s="646">
        <f>SUM(R38:R42)</f>
        <v>0</v>
      </c>
    </row>
    <row r="44" spans="1:18" ht="5.25" customHeight="1" thickBot="1">
      <c r="A44" s="520"/>
      <c r="B44" s="1333"/>
      <c r="C44" s="1334"/>
      <c r="D44" s="1334"/>
      <c r="E44" s="650"/>
      <c r="F44" s="1017"/>
      <c r="G44" s="734"/>
      <c r="H44" s="734"/>
      <c r="I44" s="1018"/>
      <c r="J44" s="817"/>
      <c r="K44" s="818">
        <f>Q44-J44</f>
        <v>0</v>
      </c>
      <c r="L44" s="817"/>
      <c r="M44" s="706">
        <f t="shared" si="3"/>
        <v>0</v>
      </c>
      <c r="N44" s="605" t="e">
        <f t="shared" si="4"/>
        <v>#DIV/0!</v>
      </c>
      <c r="O44" s="530"/>
      <c r="P44" s="656"/>
      <c r="Q44" s="657"/>
      <c r="R44" s="657"/>
    </row>
    <row r="45" spans="1:18" ht="15.75" thickBot="1">
      <c r="A45" s="658" t="s">
        <v>670</v>
      </c>
      <c r="B45" s="1331" t="s">
        <v>632</v>
      </c>
      <c r="C45" s="1332">
        <f>+C43-C41</f>
        <v>13520</v>
      </c>
      <c r="D45" s="1332">
        <f>+D43-D41</f>
        <v>15075</v>
      </c>
      <c r="E45" s="641" t="s">
        <v>601</v>
      </c>
      <c r="F45" s="646">
        <f t="shared" ref="F45:L45" si="8">F43-F41</f>
        <v>1927</v>
      </c>
      <c r="G45" s="726">
        <f t="shared" si="8"/>
        <v>1825</v>
      </c>
      <c r="H45" s="726">
        <f t="shared" si="8"/>
        <v>1825</v>
      </c>
      <c r="I45" s="646">
        <f t="shared" si="8"/>
        <v>573.08899999999994</v>
      </c>
      <c r="J45" s="733">
        <f t="shared" si="8"/>
        <v>511.42599999999948</v>
      </c>
      <c r="K45" s="646">
        <f t="shared" si="8"/>
        <v>0</v>
      </c>
      <c r="L45" s="647">
        <f t="shared" si="8"/>
        <v>0</v>
      </c>
      <c r="M45" s="706">
        <f t="shared" si="3"/>
        <v>1084.5149999999994</v>
      </c>
      <c r="N45" s="605">
        <f t="shared" si="4"/>
        <v>59.425479452054766</v>
      </c>
      <c r="O45" s="530"/>
      <c r="P45" s="646">
        <f>P43-P41</f>
        <v>1084.5149999999994</v>
      </c>
      <c r="Q45" s="647">
        <f>Q43-Q41</f>
        <v>0</v>
      </c>
      <c r="R45" s="646">
        <f>R43-R41</f>
        <v>0</v>
      </c>
    </row>
    <row r="46" spans="1:18" ht="15.75" thickBot="1">
      <c r="A46" s="640" t="s">
        <v>671</v>
      </c>
      <c r="B46" s="1331" t="s">
        <v>672</v>
      </c>
      <c r="C46" s="1332">
        <f>+C43-C37</f>
        <v>93</v>
      </c>
      <c r="D46" s="1332">
        <f>+D43-D37</f>
        <v>-465</v>
      </c>
      <c r="E46" s="641" t="s">
        <v>601</v>
      </c>
      <c r="F46" s="646">
        <f t="shared" ref="F46:L46" si="9">F43-F37</f>
        <v>77</v>
      </c>
      <c r="G46" s="726">
        <f t="shared" si="9"/>
        <v>0</v>
      </c>
      <c r="H46" s="726">
        <f t="shared" si="9"/>
        <v>0.12999999999738066</v>
      </c>
      <c r="I46" s="646">
        <f t="shared" si="9"/>
        <v>-1.0000000002037268E-3</v>
      </c>
      <c r="J46" s="733">
        <f t="shared" si="9"/>
        <v>-0.44000000000141881</v>
      </c>
      <c r="K46" s="646">
        <f t="shared" si="9"/>
        <v>0</v>
      </c>
      <c r="L46" s="647">
        <f t="shared" si="9"/>
        <v>0</v>
      </c>
      <c r="M46" s="706">
        <f t="shared" si="3"/>
        <v>-0.44100000000162254</v>
      </c>
      <c r="N46" s="605">
        <f t="shared" si="4"/>
        <v>-339.23076923885247</v>
      </c>
      <c r="O46" s="530"/>
      <c r="P46" s="646">
        <f>P43-P37</f>
        <v>-0.44100000000071304</v>
      </c>
      <c r="Q46" s="647">
        <f>Q43-Q37</f>
        <v>0</v>
      </c>
      <c r="R46" s="646">
        <f>R43-R37</f>
        <v>0</v>
      </c>
    </row>
    <row r="47" spans="1:18" ht="15.75" thickBot="1">
      <c r="A47" s="660" t="s">
        <v>673</v>
      </c>
      <c r="B47" s="1335" t="s">
        <v>632</v>
      </c>
      <c r="C47" s="1336">
        <f>+C46-C41</f>
        <v>-12379</v>
      </c>
      <c r="D47" s="1336">
        <f>+D46-D41</f>
        <v>-14193</v>
      </c>
      <c r="E47" s="661" t="s">
        <v>601</v>
      </c>
      <c r="F47" s="646">
        <f t="shared" ref="F47:L47" si="10">F46-F41</f>
        <v>-16611</v>
      </c>
      <c r="G47" s="726">
        <f t="shared" si="10"/>
        <v>-17274</v>
      </c>
      <c r="H47" s="726">
        <f t="shared" si="10"/>
        <v>-18108.870000000003</v>
      </c>
      <c r="I47" s="646">
        <f t="shared" si="10"/>
        <v>-4327.3760000000002</v>
      </c>
      <c r="J47" s="733">
        <f t="shared" si="10"/>
        <v>-4555.0650000000014</v>
      </c>
      <c r="K47" s="646">
        <f t="shared" si="10"/>
        <v>0</v>
      </c>
      <c r="L47" s="647">
        <f t="shared" si="10"/>
        <v>0</v>
      </c>
      <c r="M47" s="706">
        <f t="shared" si="3"/>
        <v>-8882.4410000000025</v>
      </c>
      <c r="N47" s="662">
        <f t="shared" si="4"/>
        <v>49.050222349599956</v>
      </c>
      <c r="O47" s="530"/>
      <c r="P47" s="646">
        <f>P46-P41</f>
        <v>-8882.4410000000007</v>
      </c>
      <c r="Q47" s="647">
        <f>Q46-Q41</f>
        <v>0</v>
      </c>
      <c r="R47" s="646">
        <f>R46-R41</f>
        <v>0</v>
      </c>
    </row>
    <row r="50" spans="1:13" ht="14.25">
      <c r="A50" s="663" t="s">
        <v>674</v>
      </c>
    </row>
    <row r="51" spans="1:13" s="666" customFormat="1" ht="14.25">
      <c r="A51" s="664" t="s">
        <v>675</v>
      </c>
      <c r="E51" s="665"/>
      <c r="H51" s="667"/>
      <c r="I51" s="667"/>
      <c r="J51" s="667"/>
      <c r="K51" s="667"/>
      <c r="L51" s="667"/>
      <c r="M51" s="667"/>
    </row>
    <row r="52" spans="1:13" s="666" customFormat="1" ht="14.25">
      <c r="A52" s="668" t="s">
        <v>676</v>
      </c>
      <c r="E52" s="665"/>
      <c r="H52" s="667"/>
      <c r="I52" s="667"/>
      <c r="J52" s="667"/>
      <c r="K52" s="667"/>
      <c r="L52" s="667"/>
      <c r="M52" s="667"/>
    </row>
    <row r="53" spans="1:13" s="670" customFormat="1" ht="14.25">
      <c r="A53" s="668" t="s">
        <v>677</v>
      </c>
      <c r="E53" s="669"/>
      <c r="H53" s="671"/>
      <c r="I53" s="671"/>
      <c r="J53" s="671"/>
      <c r="K53" s="671"/>
      <c r="L53" s="671"/>
      <c r="M53" s="671"/>
    </row>
    <row r="55" spans="1:13">
      <c r="A55" s="1337"/>
    </row>
    <row r="56" spans="1:13">
      <c r="A56" s="488" t="s">
        <v>734</v>
      </c>
    </row>
    <row r="58" spans="1:13">
      <c r="A58" s="488" t="s">
        <v>735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opLeftCell="A4" zoomScaleNormal="100" workbookViewId="0">
      <selection activeCell="C24" sqref="C24"/>
    </sheetView>
  </sheetViews>
  <sheetFormatPr defaultColWidth="8.7109375" defaultRowHeight="12.75"/>
  <cols>
    <col min="1" max="1" width="37.7109375" style="1241" customWidth="1"/>
    <col min="2" max="2" width="13.5703125" style="480" hidden="1" customWidth="1"/>
    <col min="3" max="3" width="7.28515625" style="481" customWidth="1"/>
    <col min="4" max="5" width="11.5703125" style="480" customWidth="1"/>
    <col min="6" max="6" width="11.5703125" style="482" customWidth="1"/>
    <col min="7" max="7" width="11.42578125" style="482" customWidth="1"/>
    <col min="8" max="8" width="9.85546875" style="482" customWidth="1"/>
    <col min="9" max="9" width="9.140625" style="482" customWidth="1"/>
    <col min="10" max="10" width="9.28515625" style="482" customWidth="1"/>
    <col min="11" max="11" width="9.140625" style="482" customWidth="1"/>
    <col min="12" max="12" width="12.42578125" style="480" customWidth="1"/>
    <col min="13" max="13" width="8.7109375" style="480"/>
    <col min="14" max="14" width="11.85546875" style="480" customWidth="1"/>
    <col min="15" max="15" width="12.5703125" style="480" customWidth="1"/>
    <col min="16" max="16" width="11.85546875" style="480" customWidth="1"/>
    <col min="17" max="17" width="12" style="480" customWidth="1"/>
    <col min="18" max="16384" width="8.7109375" style="480"/>
  </cols>
  <sheetData>
    <row r="1" spans="1:17" ht="24" customHeight="1">
      <c r="A1" s="1372"/>
      <c r="B1" s="1409"/>
      <c r="C1" s="1409"/>
      <c r="D1" s="1409"/>
      <c r="E1" s="1409"/>
      <c r="F1" s="1409"/>
      <c r="G1" s="1409"/>
      <c r="H1" s="1409"/>
      <c r="I1" s="1409"/>
      <c r="J1" s="1409"/>
      <c r="K1" s="1409"/>
      <c r="L1" s="1409"/>
      <c r="M1" s="1409"/>
      <c r="N1" s="1409"/>
      <c r="O1" s="1409"/>
      <c r="P1" s="1409"/>
      <c r="Q1" s="282"/>
    </row>
    <row r="2" spans="1:17">
      <c r="P2" s="287"/>
    </row>
    <row r="3" spans="1:17" ht="18.75">
      <c r="A3" s="288" t="s">
        <v>736</v>
      </c>
      <c r="G3" s="289"/>
      <c r="H3" s="289"/>
    </row>
    <row r="4" spans="1:17" ht="21.75" customHeight="1">
      <c r="A4" s="290"/>
      <c r="B4" s="473"/>
      <c r="G4" s="289"/>
      <c r="H4" s="289"/>
    </row>
    <row r="5" spans="1:17">
      <c r="A5" s="292"/>
      <c r="G5" s="289"/>
      <c r="H5" s="289"/>
    </row>
    <row r="6" spans="1:17" ht="6" customHeight="1" thickBot="1">
      <c r="B6" s="1294"/>
      <c r="C6" s="1295"/>
      <c r="D6" s="1294"/>
      <c r="G6" s="289"/>
      <c r="H6" s="289"/>
    </row>
    <row r="7" spans="1:17" ht="24.75" customHeight="1" thickBot="1">
      <c r="A7" s="295" t="s">
        <v>578</v>
      </c>
      <c r="B7" s="296"/>
      <c r="C7" s="1293"/>
      <c r="D7" s="1415" t="s">
        <v>737</v>
      </c>
      <c r="E7" s="1416"/>
      <c r="F7" s="1416"/>
      <c r="G7" s="1416"/>
      <c r="H7" s="1417"/>
      <c r="I7" s="1417"/>
      <c r="J7" s="1417"/>
      <c r="K7" s="1417"/>
      <c r="L7" s="1418"/>
      <c r="P7" s="298"/>
    </row>
    <row r="8" spans="1:17" ht="23.25" customHeight="1" thickBot="1">
      <c r="A8" s="292" t="s">
        <v>580</v>
      </c>
      <c r="G8" s="289"/>
      <c r="H8" s="289"/>
    </row>
    <row r="9" spans="1:17" ht="13.5" thickBot="1">
      <c r="A9" s="1378" t="s">
        <v>54</v>
      </c>
      <c r="B9" s="1292"/>
      <c r="C9" s="1413" t="s">
        <v>581</v>
      </c>
      <c r="D9" s="300" t="s">
        <v>7</v>
      </c>
      <c r="E9" s="301" t="s">
        <v>582</v>
      </c>
      <c r="F9" s="302" t="s">
        <v>583</v>
      </c>
      <c r="G9" s="1382" t="s">
        <v>584</v>
      </c>
      <c r="H9" s="1410"/>
      <c r="I9" s="1410"/>
      <c r="J9" s="1411"/>
      <c r="K9" s="303" t="s">
        <v>585</v>
      </c>
      <c r="L9" s="304" t="s">
        <v>586</v>
      </c>
      <c r="N9" s="305" t="s">
        <v>587</v>
      </c>
      <c r="O9" s="305" t="s">
        <v>588</v>
      </c>
      <c r="P9" s="305" t="s">
        <v>587</v>
      </c>
    </row>
    <row r="10" spans="1:17" ht="13.5" thickBot="1">
      <c r="A10" s="1412"/>
      <c r="B10" s="1291" t="s">
        <v>589</v>
      </c>
      <c r="C10" s="1414"/>
      <c r="D10" s="307" t="s">
        <v>590</v>
      </c>
      <c r="E10" s="308">
        <v>2018</v>
      </c>
      <c r="F10" s="309">
        <v>2018</v>
      </c>
      <c r="G10" s="310" t="s">
        <v>591</v>
      </c>
      <c r="H10" s="311" t="s">
        <v>592</v>
      </c>
      <c r="I10" s="311" t="s">
        <v>593</v>
      </c>
      <c r="J10" s="312" t="s">
        <v>594</v>
      </c>
      <c r="K10" s="313" t="s">
        <v>595</v>
      </c>
      <c r="L10" s="314" t="s">
        <v>596</v>
      </c>
      <c r="N10" s="315" t="s">
        <v>597</v>
      </c>
      <c r="O10" s="316" t="s">
        <v>598</v>
      </c>
      <c r="P10" s="316" t="s">
        <v>599</v>
      </c>
    </row>
    <row r="11" spans="1:17">
      <c r="A11" s="317" t="s">
        <v>600</v>
      </c>
      <c r="B11" s="1290"/>
      <c r="C11" s="1289"/>
      <c r="D11" s="1338">
        <v>93</v>
      </c>
      <c r="E11" s="321">
        <v>93</v>
      </c>
      <c r="F11" s="321">
        <v>93</v>
      </c>
      <c r="G11" s="322">
        <v>82</v>
      </c>
      <c r="H11" s="1288">
        <f>N11</f>
        <v>81</v>
      </c>
      <c r="I11" s="1288"/>
      <c r="J11" s="323"/>
      <c r="K11" s="325" t="s">
        <v>601</v>
      </c>
      <c r="L11" s="326" t="s">
        <v>601</v>
      </c>
      <c r="M11" s="473"/>
      <c r="N11" s="1287">
        <v>81</v>
      </c>
      <c r="O11" s="320"/>
      <c r="P11" s="320"/>
    </row>
    <row r="12" spans="1:17" ht="13.5" thickBot="1">
      <c r="A12" s="328" t="s">
        <v>602</v>
      </c>
      <c r="B12" s="1286"/>
      <c r="C12" s="1285"/>
      <c r="D12" s="1339">
        <v>74</v>
      </c>
      <c r="E12" s="332">
        <v>74</v>
      </c>
      <c r="F12" s="332">
        <v>73</v>
      </c>
      <c r="G12" s="333">
        <v>74</v>
      </c>
      <c r="H12" s="1283">
        <f t="shared" ref="H12:H23" si="0">N12</f>
        <v>73</v>
      </c>
      <c r="I12" s="1282"/>
      <c r="J12" s="340"/>
      <c r="K12" s="337"/>
      <c r="L12" s="338" t="s">
        <v>601</v>
      </c>
      <c r="M12" s="473"/>
      <c r="N12" s="1281">
        <v>73</v>
      </c>
      <c r="O12" s="331"/>
      <c r="P12" s="331"/>
    </row>
    <row r="13" spans="1:17">
      <c r="A13" s="341" t="s">
        <v>690</v>
      </c>
      <c r="B13" s="1259" t="s">
        <v>604</v>
      </c>
      <c r="C13" s="1280" t="s">
        <v>691</v>
      </c>
      <c r="D13" s="1340">
        <v>17930</v>
      </c>
      <c r="E13" s="345" t="s">
        <v>601</v>
      </c>
      <c r="F13" s="345" t="s">
        <v>601</v>
      </c>
      <c r="G13" s="346">
        <v>18141</v>
      </c>
      <c r="H13" s="1279">
        <f t="shared" si="0"/>
        <v>18290</v>
      </c>
      <c r="I13" s="1279"/>
      <c r="J13" s="347"/>
      <c r="K13" s="349" t="s">
        <v>601</v>
      </c>
      <c r="L13" s="349" t="s">
        <v>601</v>
      </c>
      <c r="M13" s="473"/>
      <c r="N13" s="350">
        <v>18290</v>
      </c>
      <c r="O13" s="344"/>
      <c r="P13" s="344"/>
    </row>
    <row r="14" spans="1:17">
      <c r="A14" s="351" t="s">
        <v>692</v>
      </c>
      <c r="B14" s="383" t="s">
        <v>607</v>
      </c>
      <c r="C14" s="1271" t="s">
        <v>693</v>
      </c>
      <c r="D14" s="1340">
        <v>16813</v>
      </c>
      <c r="E14" s="354" t="s">
        <v>601</v>
      </c>
      <c r="F14" s="354" t="s">
        <v>601</v>
      </c>
      <c r="G14" s="346">
        <v>16975</v>
      </c>
      <c r="H14" s="1270">
        <f t="shared" si="0"/>
        <v>17171</v>
      </c>
      <c r="I14" s="1270"/>
      <c r="J14" s="355"/>
      <c r="K14" s="349" t="s">
        <v>601</v>
      </c>
      <c r="L14" s="349" t="s">
        <v>601</v>
      </c>
      <c r="M14" s="473"/>
      <c r="N14" s="357">
        <v>17171</v>
      </c>
      <c r="O14" s="344"/>
      <c r="P14" s="344"/>
    </row>
    <row r="15" spans="1:17">
      <c r="A15" s="351" t="s">
        <v>609</v>
      </c>
      <c r="B15" s="383" t="s">
        <v>610</v>
      </c>
      <c r="C15" s="1271" t="s">
        <v>611</v>
      </c>
      <c r="D15" s="1340">
        <v>310</v>
      </c>
      <c r="E15" s="354" t="s">
        <v>601</v>
      </c>
      <c r="F15" s="354" t="s">
        <v>601</v>
      </c>
      <c r="G15" s="346">
        <v>392</v>
      </c>
      <c r="H15" s="1270">
        <f t="shared" si="0"/>
        <v>284</v>
      </c>
      <c r="I15" s="1270"/>
      <c r="J15" s="355"/>
      <c r="K15" s="349" t="s">
        <v>601</v>
      </c>
      <c r="L15" s="349" t="s">
        <v>601</v>
      </c>
      <c r="M15" s="473"/>
      <c r="N15" s="357">
        <v>284</v>
      </c>
      <c r="O15" s="344"/>
      <c r="P15" s="344"/>
    </row>
    <row r="16" spans="1:17">
      <c r="A16" s="351" t="s">
        <v>612</v>
      </c>
      <c r="B16" s="383" t="s">
        <v>613</v>
      </c>
      <c r="C16" s="1271" t="s">
        <v>601</v>
      </c>
      <c r="D16" s="1340">
        <v>2575</v>
      </c>
      <c r="E16" s="354" t="s">
        <v>601</v>
      </c>
      <c r="F16" s="354" t="s">
        <v>601</v>
      </c>
      <c r="G16" s="346">
        <v>17008</v>
      </c>
      <c r="H16" s="1270">
        <f t="shared" si="0"/>
        <v>22980</v>
      </c>
      <c r="I16" s="1270"/>
      <c r="J16" s="355"/>
      <c r="K16" s="349" t="s">
        <v>601</v>
      </c>
      <c r="L16" s="349" t="s">
        <v>601</v>
      </c>
      <c r="M16" s="473"/>
      <c r="N16" s="357">
        <v>22980</v>
      </c>
      <c r="O16" s="344"/>
      <c r="P16" s="344"/>
    </row>
    <row r="17" spans="1:16" ht="13.5" thickBot="1">
      <c r="A17" s="360" t="s">
        <v>614</v>
      </c>
      <c r="B17" s="361" t="s">
        <v>615</v>
      </c>
      <c r="C17" s="1278" t="s">
        <v>616</v>
      </c>
      <c r="D17" s="1341">
        <v>9109</v>
      </c>
      <c r="E17" s="364" t="s">
        <v>601</v>
      </c>
      <c r="F17" s="364" t="s">
        <v>601</v>
      </c>
      <c r="G17" s="346">
        <v>11438</v>
      </c>
      <c r="H17" s="1268">
        <f t="shared" si="0"/>
        <v>13534</v>
      </c>
      <c r="I17" s="1277"/>
      <c r="J17" s="388"/>
      <c r="K17" s="326" t="s">
        <v>601</v>
      </c>
      <c r="L17" s="326" t="s">
        <v>601</v>
      </c>
      <c r="M17" s="473"/>
      <c r="N17" s="422">
        <v>13534</v>
      </c>
      <c r="O17" s="363"/>
      <c r="P17" s="363"/>
    </row>
    <row r="18" spans="1:16" ht="13.5" thickBot="1">
      <c r="A18" s="368" t="s">
        <v>617</v>
      </c>
      <c r="B18" s="369"/>
      <c r="C18" s="370"/>
      <c r="D18" s="1342">
        <f>D13-D14+D15+D16+D17</f>
        <v>13111</v>
      </c>
      <c r="E18" s="372" t="s">
        <v>601</v>
      </c>
      <c r="F18" s="372" t="s">
        <v>601</v>
      </c>
      <c r="G18" s="372">
        <f>G13-G14+G15+G16+G17</f>
        <v>30004</v>
      </c>
      <c r="H18" s="372">
        <f t="shared" ref="H18:J18" si="1">H13-H14+H15+H16+H17</f>
        <v>37917</v>
      </c>
      <c r="I18" s="372">
        <f t="shared" si="1"/>
        <v>0</v>
      </c>
      <c r="J18" s="372">
        <f t="shared" si="1"/>
        <v>0</v>
      </c>
      <c r="K18" s="373" t="s">
        <v>601</v>
      </c>
      <c r="L18" s="373" t="s">
        <v>601</v>
      </c>
      <c r="M18" s="473"/>
      <c r="N18" s="371">
        <f>N13-N14+N15+N16+N17</f>
        <v>37917</v>
      </c>
      <c r="O18" s="371">
        <f t="shared" ref="O18:P18" si="2">O13-O14+O15+O16+O17</f>
        <v>0</v>
      </c>
      <c r="P18" s="371">
        <f t="shared" si="2"/>
        <v>0</v>
      </c>
    </row>
    <row r="19" spans="1:16">
      <c r="A19" s="360" t="s">
        <v>618</v>
      </c>
      <c r="B19" s="1259" t="s">
        <v>619</v>
      </c>
      <c r="C19" s="1273">
        <v>401</v>
      </c>
      <c r="D19" s="1341">
        <v>1143</v>
      </c>
      <c r="E19" s="345" t="s">
        <v>601</v>
      </c>
      <c r="F19" s="345" t="s">
        <v>601</v>
      </c>
      <c r="G19" s="375">
        <v>1192</v>
      </c>
      <c r="H19" s="1272">
        <f t="shared" si="0"/>
        <v>1145</v>
      </c>
      <c r="I19" s="347"/>
      <c r="J19" s="348"/>
      <c r="K19" s="326" t="s">
        <v>601</v>
      </c>
      <c r="L19" s="326" t="s">
        <v>601</v>
      </c>
      <c r="M19" s="473"/>
      <c r="N19" s="1258">
        <v>1145</v>
      </c>
      <c r="O19" s="363"/>
      <c r="P19" s="363"/>
    </row>
    <row r="20" spans="1:16">
      <c r="A20" s="351" t="s">
        <v>620</v>
      </c>
      <c r="B20" s="383" t="s">
        <v>621</v>
      </c>
      <c r="C20" s="1271" t="s">
        <v>622</v>
      </c>
      <c r="D20" s="1340">
        <v>3788</v>
      </c>
      <c r="E20" s="354" t="s">
        <v>601</v>
      </c>
      <c r="F20" s="354" t="s">
        <v>601</v>
      </c>
      <c r="G20" s="379">
        <v>3712</v>
      </c>
      <c r="H20" s="1270">
        <f t="shared" si="0"/>
        <v>2277</v>
      </c>
      <c r="I20" s="355"/>
      <c r="J20" s="356"/>
      <c r="K20" s="349" t="s">
        <v>601</v>
      </c>
      <c r="L20" s="349" t="s">
        <v>601</v>
      </c>
      <c r="M20" s="473"/>
      <c r="N20" s="357">
        <v>2277</v>
      </c>
      <c r="O20" s="344"/>
      <c r="P20" s="344"/>
    </row>
    <row r="21" spans="1:16">
      <c r="A21" s="351" t="s">
        <v>623</v>
      </c>
      <c r="B21" s="383" t="s">
        <v>624</v>
      </c>
      <c r="C21" s="1271" t="s">
        <v>601</v>
      </c>
      <c r="D21" s="1340">
        <v>679</v>
      </c>
      <c r="E21" s="354" t="s">
        <v>601</v>
      </c>
      <c r="F21" s="354" t="s">
        <v>601</v>
      </c>
      <c r="G21" s="379">
        <v>894</v>
      </c>
      <c r="H21" s="1270">
        <f t="shared" si="0"/>
        <v>606</v>
      </c>
      <c r="I21" s="355"/>
      <c r="J21" s="356"/>
      <c r="K21" s="349" t="s">
        <v>601</v>
      </c>
      <c r="L21" s="349" t="s">
        <v>601</v>
      </c>
      <c r="M21" s="473"/>
      <c r="N21" s="357">
        <v>606</v>
      </c>
      <c r="O21" s="344"/>
      <c r="P21" s="344"/>
    </row>
    <row r="22" spans="1:16">
      <c r="A22" s="351" t="s">
        <v>625</v>
      </c>
      <c r="B22" s="383" t="s">
        <v>626</v>
      </c>
      <c r="C22" s="1271" t="s">
        <v>601</v>
      </c>
      <c r="D22" s="1340">
        <v>6673</v>
      </c>
      <c r="E22" s="354" t="s">
        <v>601</v>
      </c>
      <c r="F22" s="354" t="s">
        <v>601</v>
      </c>
      <c r="G22" s="379">
        <v>22734</v>
      </c>
      <c r="H22" s="1270">
        <f t="shared" si="0"/>
        <v>31003</v>
      </c>
      <c r="I22" s="355"/>
      <c r="J22" s="356"/>
      <c r="K22" s="349" t="s">
        <v>601</v>
      </c>
      <c r="L22" s="349" t="s">
        <v>601</v>
      </c>
      <c r="M22" s="473"/>
      <c r="N22" s="357">
        <v>31003</v>
      </c>
      <c r="O22" s="344"/>
      <c r="P22" s="344"/>
    </row>
    <row r="23" spans="1:16" ht="13.5" thickBot="1">
      <c r="A23" s="328" t="s">
        <v>627</v>
      </c>
      <c r="B23" s="384" t="s">
        <v>628</v>
      </c>
      <c r="C23" s="1269" t="s">
        <v>601</v>
      </c>
      <c r="D23" s="1340">
        <v>0</v>
      </c>
      <c r="E23" s="364" t="s">
        <v>601</v>
      </c>
      <c r="F23" s="364" t="s">
        <v>601</v>
      </c>
      <c r="G23" s="387">
        <v>0</v>
      </c>
      <c r="H23" s="1268">
        <f t="shared" si="0"/>
        <v>0</v>
      </c>
      <c r="I23" s="388"/>
      <c r="J23" s="366"/>
      <c r="K23" s="390" t="s">
        <v>601</v>
      </c>
      <c r="L23" s="390" t="s">
        <v>601</v>
      </c>
      <c r="M23" s="473"/>
      <c r="N23" s="1253"/>
      <c r="O23" s="386"/>
      <c r="P23" s="386"/>
    </row>
    <row r="24" spans="1:16" ht="15">
      <c r="A24" s="341" t="s">
        <v>629</v>
      </c>
      <c r="B24" s="1259" t="s">
        <v>630</v>
      </c>
      <c r="C24" s="392" t="s">
        <v>601</v>
      </c>
      <c r="D24" s="1343">
        <v>39832</v>
      </c>
      <c r="E24" s="394">
        <v>37517</v>
      </c>
      <c r="F24" s="1344">
        <v>41888</v>
      </c>
      <c r="G24" s="396">
        <v>10625</v>
      </c>
      <c r="H24" s="347">
        <f>N24-G24</f>
        <v>10737</v>
      </c>
      <c r="I24" s="348"/>
      <c r="J24" s="347"/>
      <c r="K24" s="430">
        <f t="shared" ref="K24:K47" si="3">SUM(G24:J24)</f>
        <v>21362</v>
      </c>
      <c r="L24" s="399">
        <f t="shared" ref="L24:L47" si="4">(K24/F24)*100</f>
        <v>50.997899159663859</v>
      </c>
      <c r="M24" s="473"/>
      <c r="N24" s="350">
        <v>21362</v>
      </c>
      <c r="O24" s="1266"/>
      <c r="P24" s="393"/>
    </row>
    <row r="25" spans="1:16" ht="15">
      <c r="A25" s="351" t="s">
        <v>631</v>
      </c>
      <c r="B25" s="383" t="s">
        <v>632</v>
      </c>
      <c r="C25" s="402" t="s">
        <v>601</v>
      </c>
      <c r="D25" s="1340">
        <v>4490</v>
      </c>
      <c r="E25" s="404">
        <v>0</v>
      </c>
      <c r="F25" s="1345">
        <v>0</v>
      </c>
      <c r="G25" s="406">
        <v>0</v>
      </c>
      <c r="H25" s="355">
        <f t="shared" ref="H25:H42" si="5">N25-G25</f>
        <v>0</v>
      </c>
      <c r="I25" s="1254"/>
      <c r="J25" s="407"/>
      <c r="K25" s="436">
        <f t="shared" si="3"/>
        <v>0</v>
      </c>
      <c r="L25" s="410" t="e">
        <f t="shared" si="4"/>
        <v>#DIV/0!</v>
      </c>
      <c r="M25" s="473"/>
      <c r="N25" s="357"/>
      <c r="O25" s="1256"/>
      <c r="P25" s="403"/>
    </row>
    <row r="26" spans="1:16" ht="15.75" thickBot="1">
      <c r="A26" s="328" t="s">
        <v>633</v>
      </c>
      <c r="B26" s="384" t="s">
        <v>632</v>
      </c>
      <c r="C26" s="413">
        <v>672</v>
      </c>
      <c r="D26" s="1346">
        <v>6160</v>
      </c>
      <c r="E26" s="415">
        <v>10517</v>
      </c>
      <c r="F26" s="1347">
        <v>10805</v>
      </c>
      <c r="G26" s="417">
        <v>2610</v>
      </c>
      <c r="H26" s="388">
        <f t="shared" si="5"/>
        <v>2610</v>
      </c>
      <c r="I26" s="1264"/>
      <c r="J26" s="418"/>
      <c r="K26" s="446">
        <f t="shared" si="3"/>
        <v>5220</v>
      </c>
      <c r="L26" s="421">
        <f t="shared" si="4"/>
        <v>48.310967144840347</v>
      </c>
      <c r="M26" s="473"/>
      <c r="N26" s="422">
        <v>5220</v>
      </c>
      <c r="O26" s="1263"/>
      <c r="P26" s="414"/>
    </row>
    <row r="27" spans="1:16" ht="15">
      <c r="A27" s="341" t="s">
        <v>634</v>
      </c>
      <c r="B27" s="1259" t="s">
        <v>635</v>
      </c>
      <c r="C27" s="425">
        <v>501</v>
      </c>
      <c r="D27" s="1340">
        <v>6600</v>
      </c>
      <c r="E27" s="427">
        <v>6300</v>
      </c>
      <c r="F27" s="427">
        <v>6871</v>
      </c>
      <c r="G27" s="1262">
        <v>1604</v>
      </c>
      <c r="H27" s="347">
        <f t="shared" si="5"/>
        <v>1751</v>
      </c>
      <c r="I27" s="1254"/>
      <c r="J27" s="408"/>
      <c r="K27" s="430">
        <f t="shared" si="3"/>
        <v>3355</v>
      </c>
      <c r="L27" s="399">
        <f t="shared" si="4"/>
        <v>48.82840925629457</v>
      </c>
      <c r="M27" s="473"/>
      <c r="N27" s="1258">
        <v>3355</v>
      </c>
      <c r="O27" s="1257"/>
      <c r="P27" s="426"/>
    </row>
    <row r="28" spans="1:16" ht="15">
      <c r="A28" s="351" t="s">
        <v>636</v>
      </c>
      <c r="B28" s="383" t="s">
        <v>637</v>
      </c>
      <c r="C28" s="433">
        <v>502</v>
      </c>
      <c r="D28" s="1340">
        <v>2026</v>
      </c>
      <c r="E28" s="404">
        <v>3522</v>
      </c>
      <c r="F28" s="404">
        <v>3522</v>
      </c>
      <c r="G28" s="406">
        <v>1002</v>
      </c>
      <c r="H28" s="355">
        <f t="shared" si="5"/>
        <v>504</v>
      </c>
      <c r="I28" s="1254"/>
      <c r="J28" s="408"/>
      <c r="K28" s="436">
        <f t="shared" si="3"/>
        <v>1506</v>
      </c>
      <c r="L28" s="410">
        <f t="shared" si="4"/>
        <v>42.759795570698465</v>
      </c>
      <c r="M28" s="473"/>
      <c r="N28" s="357">
        <v>1506</v>
      </c>
      <c r="O28" s="1256"/>
      <c r="P28" s="403"/>
    </row>
    <row r="29" spans="1:16" ht="15">
      <c r="A29" s="351" t="s">
        <v>638</v>
      </c>
      <c r="B29" s="383" t="s">
        <v>639</v>
      </c>
      <c r="C29" s="433">
        <v>504</v>
      </c>
      <c r="D29" s="1340">
        <v>0</v>
      </c>
      <c r="E29" s="404">
        <v>0</v>
      </c>
      <c r="F29" s="404">
        <v>0</v>
      </c>
      <c r="G29" s="406">
        <v>0</v>
      </c>
      <c r="H29" s="355">
        <f t="shared" si="5"/>
        <v>0</v>
      </c>
      <c r="I29" s="1254"/>
      <c r="J29" s="408"/>
      <c r="K29" s="436">
        <f t="shared" si="3"/>
        <v>0</v>
      </c>
      <c r="L29" s="410" t="e">
        <f t="shared" si="4"/>
        <v>#DIV/0!</v>
      </c>
      <c r="M29" s="473"/>
      <c r="N29" s="357"/>
      <c r="O29" s="1256"/>
      <c r="P29" s="403"/>
    </row>
    <row r="30" spans="1:16" ht="15">
      <c r="A30" s="351" t="s">
        <v>640</v>
      </c>
      <c r="B30" s="383" t="s">
        <v>641</v>
      </c>
      <c r="C30" s="433">
        <v>511</v>
      </c>
      <c r="D30" s="1340">
        <v>3140</v>
      </c>
      <c r="E30" s="404">
        <v>2610</v>
      </c>
      <c r="F30" s="404">
        <v>2610</v>
      </c>
      <c r="G30" s="406">
        <v>208</v>
      </c>
      <c r="H30" s="355">
        <f t="shared" si="5"/>
        <v>53</v>
      </c>
      <c r="I30" s="1254"/>
      <c r="J30" s="408"/>
      <c r="K30" s="436">
        <f t="shared" si="3"/>
        <v>261</v>
      </c>
      <c r="L30" s="410">
        <f t="shared" si="4"/>
        <v>10</v>
      </c>
      <c r="M30" s="473"/>
      <c r="N30" s="357">
        <v>261</v>
      </c>
      <c r="O30" s="1256"/>
      <c r="P30" s="403"/>
    </row>
    <row r="31" spans="1:16" ht="15">
      <c r="A31" s="351" t="s">
        <v>642</v>
      </c>
      <c r="B31" s="383" t="s">
        <v>643</v>
      </c>
      <c r="C31" s="433">
        <v>518</v>
      </c>
      <c r="D31" s="1340">
        <v>2317</v>
      </c>
      <c r="E31" s="404">
        <v>2100</v>
      </c>
      <c r="F31" s="404">
        <v>2100</v>
      </c>
      <c r="G31" s="406">
        <v>552</v>
      </c>
      <c r="H31" s="355">
        <f t="shared" si="5"/>
        <v>535</v>
      </c>
      <c r="I31" s="1254"/>
      <c r="J31" s="408"/>
      <c r="K31" s="436">
        <f t="shared" si="3"/>
        <v>1087</v>
      </c>
      <c r="L31" s="410">
        <f t="shared" si="4"/>
        <v>51.761904761904766</v>
      </c>
      <c r="M31" s="473"/>
      <c r="N31" s="357">
        <v>1087</v>
      </c>
      <c r="O31" s="1256"/>
      <c r="P31" s="403"/>
    </row>
    <row r="32" spans="1:16" ht="15">
      <c r="A32" s="351" t="s">
        <v>644</v>
      </c>
      <c r="B32" s="438" t="s">
        <v>645</v>
      </c>
      <c r="C32" s="433">
        <v>521</v>
      </c>
      <c r="D32" s="1340">
        <v>21787</v>
      </c>
      <c r="E32" s="404">
        <v>19505</v>
      </c>
      <c r="F32" s="404">
        <v>22425</v>
      </c>
      <c r="G32" s="406">
        <v>5850</v>
      </c>
      <c r="H32" s="355">
        <f t="shared" si="5"/>
        <v>5925</v>
      </c>
      <c r="I32" s="1254"/>
      <c r="J32" s="408"/>
      <c r="K32" s="436">
        <f t="shared" si="3"/>
        <v>11775</v>
      </c>
      <c r="L32" s="410">
        <f t="shared" si="4"/>
        <v>52.508361204013376</v>
      </c>
      <c r="M32" s="473"/>
      <c r="N32" s="357">
        <v>11775</v>
      </c>
      <c r="O32" s="1256"/>
      <c r="P32" s="403"/>
    </row>
    <row r="33" spans="1:16" ht="15">
      <c r="A33" s="351" t="s">
        <v>646</v>
      </c>
      <c r="B33" s="438" t="s">
        <v>647</v>
      </c>
      <c r="C33" s="433" t="s">
        <v>648</v>
      </c>
      <c r="D33" s="1340">
        <v>7807</v>
      </c>
      <c r="E33" s="404">
        <v>7088</v>
      </c>
      <c r="F33" s="404">
        <v>7625</v>
      </c>
      <c r="G33" s="406">
        <v>2089</v>
      </c>
      <c r="H33" s="355">
        <f t="shared" si="5"/>
        <v>2138</v>
      </c>
      <c r="I33" s="1254"/>
      <c r="J33" s="408"/>
      <c r="K33" s="436">
        <f t="shared" si="3"/>
        <v>4227</v>
      </c>
      <c r="L33" s="410">
        <f t="shared" si="4"/>
        <v>55.436065573770485</v>
      </c>
      <c r="M33" s="473"/>
      <c r="N33" s="357">
        <v>4227</v>
      </c>
      <c r="O33" s="1256"/>
      <c r="P33" s="403"/>
    </row>
    <row r="34" spans="1:16" ht="15">
      <c r="A34" s="351" t="s">
        <v>649</v>
      </c>
      <c r="B34" s="383" t="s">
        <v>650</v>
      </c>
      <c r="C34" s="433">
        <v>557</v>
      </c>
      <c r="D34" s="1340">
        <v>0</v>
      </c>
      <c r="E34" s="404">
        <v>0</v>
      </c>
      <c r="F34" s="404">
        <v>0</v>
      </c>
      <c r="G34" s="406"/>
      <c r="H34" s="355">
        <f t="shared" si="5"/>
        <v>0</v>
      </c>
      <c r="I34" s="1254"/>
      <c r="J34" s="408"/>
      <c r="K34" s="436">
        <f t="shared" si="3"/>
        <v>0</v>
      </c>
      <c r="L34" s="410" t="e">
        <f t="shared" si="4"/>
        <v>#DIV/0!</v>
      </c>
      <c r="M34" s="473"/>
      <c r="N34" s="357"/>
      <c r="O34" s="1256"/>
      <c r="P34" s="403"/>
    </row>
    <row r="35" spans="1:16" ht="15">
      <c r="A35" s="351" t="s">
        <v>651</v>
      </c>
      <c r="B35" s="383" t="s">
        <v>652</v>
      </c>
      <c r="C35" s="433">
        <v>551</v>
      </c>
      <c r="D35" s="1340">
        <v>153</v>
      </c>
      <c r="E35" s="404">
        <v>163</v>
      </c>
      <c r="F35" s="404">
        <v>185</v>
      </c>
      <c r="G35" s="406">
        <v>43.6</v>
      </c>
      <c r="H35" s="355">
        <f t="shared" si="5"/>
        <v>47.4</v>
      </c>
      <c r="I35" s="1254"/>
      <c r="J35" s="408"/>
      <c r="K35" s="436">
        <f t="shared" si="3"/>
        <v>91</v>
      </c>
      <c r="L35" s="410">
        <f t="shared" si="4"/>
        <v>49.189189189189193</v>
      </c>
      <c r="M35" s="473"/>
      <c r="N35" s="357">
        <v>91</v>
      </c>
      <c r="O35" s="1256"/>
      <c r="P35" s="403"/>
    </row>
    <row r="36" spans="1:16" ht="15.75" thickBot="1">
      <c r="A36" s="439" t="s">
        <v>653</v>
      </c>
      <c r="B36" s="361"/>
      <c r="C36" s="441" t="s">
        <v>654</v>
      </c>
      <c r="D36" s="1348">
        <v>1586</v>
      </c>
      <c r="E36" s="443">
        <v>540</v>
      </c>
      <c r="F36" s="443">
        <v>540</v>
      </c>
      <c r="G36" s="1255">
        <v>200</v>
      </c>
      <c r="H36" s="355">
        <f t="shared" si="5"/>
        <v>248</v>
      </c>
      <c r="I36" s="1254"/>
      <c r="J36" s="408"/>
      <c r="K36" s="446">
        <f t="shared" si="3"/>
        <v>448</v>
      </c>
      <c r="L36" s="421">
        <f t="shared" si="4"/>
        <v>82.962962962962962</v>
      </c>
      <c r="M36" s="473"/>
      <c r="N36" s="1253">
        <v>448</v>
      </c>
      <c r="O36" s="1252"/>
      <c r="P36" s="442"/>
    </row>
    <row r="37" spans="1:16" ht="15.75" thickBot="1">
      <c r="A37" s="449" t="s">
        <v>655</v>
      </c>
      <c r="B37" s="450" t="s">
        <v>656</v>
      </c>
      <c r="C37" s="451"/>
      <c r="D37" s="464">
        <f>SUM(D27:D36)</f>
        <v>45416</v>
      </c>
      <c r="E37" s="453">
        <f t="shared" ref="E37:J37" si="6">SUM(E27:E36)</f>
        <v>41828</v>
      </c>
      <c r="F37" s="453">
        <f t="shared" si="6"/>
        <v>45878</v>
      </c>
      <c r="G37" s="453">
        <f t="shared" si="6"/>
        <v>11548.6</v>
      </c>
      <c r="H37" s="453">
        <f t="shared" si="6"/>
        <v>11201.4</v>
      </c>
      <c r="I37" s="453">
        <f t="shared" si="6"/>
        <v>0</v>
      </c>
      <c r="J37" s="453">
        <f t="shared" si="6"/>
        <v>0</v>
      </c>
      <c r="K37" s="452">
        <f t="shared" si="3"/>
        <v>22750</v>
      </c>
      <c r="L37" s="454">
        <f t="shared" si="4"/>
        <v>49.588037839487335</v>
      </c>
      <c r="M37" s="473"/>
      <c r="N37" s="452">
        <f>N27+N28+N29+N30+N31+N32+N33+N34+N35+N36</f>
        <v>22750</v>
      </c>
      <c r="O37" s="452">
        <f t="shared" ref="O37:P37" si="7">O27+O28+O29+O30+O31+O32+O33+O34+O35+O36</f>
        <v>0</v>
      </c>
      <c r="P37" s="452">
        <f t="shared" si="7"/>
        <v>0</v>
      </c>
    </row>
    <row r="38" spans="1:16" ht="15">
      <c r="A38" s="456" t="s">
        <v>657</v>
      </c>
      <c r="B38" s="1259" t="s">
        <v>658</v>
      </c>
      <c r="C38" s="425">
        <v>601</v>
      </c>
      <c r="D38" s="1349">
        <v>4092</v>
      </c>
      <c r="E38" s="427">
        <v>2085</v>
      </c>
      <c r="F38" s="427">
        <v>2085</v>
      </c>
      <c r="G38" s="396">
        <v>803</v>
      </c>
      <c r="H38" s="355">
        <f t="shared" si="5"/>
        <v>890</v>
      </c>
      <c r="I38" s="1254"/>
      <c r="J38" s="408"/>
      <c r="K38" s="430">
        <f t="shared" si="3"/>
        <v>1693</v>
      </c>
      <c r="L38" s="399">
        <f t="shared" si="4"/>
        <v>81.199040767386094</v>
      </c>
      <c r="M38" s="473"/>
      <c r="N38" s="1258">
        <v>1693</v>
      </c>
      <c r="O38" s="1257"/>
      <c r="P38" s="426"/>
    </row>
    <row r="39" spans="1:16" ht="15">
      <c r="A39" s="459" t="s">
        <v>659</v>
      </c>
      <c r="B39" s="383" t="s">
        <v>660</v>
      </c>
      <c r="C39" s="433">
        <v>602</v>
      </c>
      <c r="D39" s="1340">
        <v>3836</v>
      </c>
      <c r="E39" s="404">
        <v>2126</v>
      </c>
      <c r="F39" s="404">
        <v>1926</v>
      </c>
      <c r="G39" s="406">
        <v>669</v>
      </c>
      <c r="H39" s="355">
        <f t="shared" si="5"/>
        <v>838</v>
      </c>
      <c r="I39" s="1254"/>
      <c r="J39" s="408"/>
      <c r="K39" s="436">
        <f t="shared" si="3"/>
        <v>1507</v>
      </c>
      <c r="L39" s="410">
        <f t="shared" si="4"/>
        <v>78.245067497403937</v>
      </c>
      <c r="M39" s="473"/>
      <c r="N39" s="357">
        <v>1507</v>
      </c>
      <c r="O39" s="1256"/>
      <c r="P39" s="403"/>
    </row>
    <row r="40" spans="1:16" ht="15">
      <c r="A40" s="459" t="s">
        <v>661</v>
      </c>
      <c r="B40" s="383" t="s">
        <v>662</v>
      </c>
      <c r="C40" s="433">
        <v>604</v>
      </c>
      <c r="D40" s="1340">
        <v>0</v>
      </c>
      <c r="E40" s="404"/>
      <c r="F40" s="404">
        <v>0</v>
      </c>
      <c r="G40" s="406">
        <v>0</v>
      </c>
      <c r="H40" s="355">
        <f t="shared" si="5"/>
        <v>0</v>
      </c>
      <c r="I40" s="1254"/>
      <c r="J40" s="408"/>
      <c r="K40" s="436">
        <f t="shared" si="3"/>
        <v>0</v>
      </c>
      <c r="L40" s="410" t="e">
        <f t="shared" si="4"/>
        <v>#DIV/0!</v>
      </c>
      <c r="M40" s="473"/>
      <c r="N40" s="357"/>
      <c r="O40" s="1256"/>
      <c r="P40" s="403"/>
    </row>
    <row r="41" spans="1:16" ht="15">
      <c r="A41" s="459" t="s">
        <v>663</v>
      </c>
      <c r="B41" s="383" t="s">
        <v>664</v>
      </c>
      <c r="C41" s="433" t="s">
        <v>665</v>
      </c>
      <c r="D41" s="1340">
        <v>35342</v>
      </c>
      <c r="E41" s="404">
        <v>37517</v>
      </c>
      <c r="F41" s="404">
        <v>41567</v>
      </c>
      <c r="G41" s="406">
        <v>10625</v>
      </c>
      <c r="H41" s="355">
        <f t="shared" si="5"/>
        <v>10737</v>
      </c>
      <c r="I41" s="1254"/>
      <c r="J41" s="408"/>
      <c r="K41" s="436">
        <f t="shared" si="3"/>
        <v>21362</v>
      </c>
      <c r="L41" s="410">
        <f t="shared" si="4"/>
        <v>51.391729015805808</v>
      </c>
      <c r="M41" s="473"/>
      <c r="N41" s="357">
        <v>21362</v>
      </c>
      <c r="O41" s="1256"/>
      <c r="P41" s="403"/>
    </row>
    <row r="42" spans="1:16" ht="15.75" thickBot="1">
      <c r="A42" s="460" t="s">
        <v>666</v>
      </c>
      <c r="B42" s="361"/>
      <c r="C42" s="441" t="s">
        <v>667</v>
      </c>
      <c r="D42" s="1341">
        <v>2154</v>
      </c>
      <c r="E42" s="443">
        <v>100</v>
      </c>
      <c r="F42" s="443">
        <v>300</v>
      </c>
      <c r="G42" s="1255">
        <v>98</v>
      </c>
      <c r="H42" s="388">
        <f t="shared" si="5"/>
        <v>150</v>
      </c>
      <c r="I42" s="1254"/>
      <c r="J42" s="408"/>
      <c r="K42" s="446">
        <f t="shared" si="3"/>
        <v>248</v>
      </c>
      <c r="L42" s="463">
        <f t="shared" si="4"/>
        <v>82.666666666666671</v>
      </c>
      <c r="M42" s="473"/>
      <c r="N42" s="1253">
        <v>248</v>
      </c>
      <c r="O42" s="1252"/>
      <c r="P42" s="442"/>
    </row>
    <row r="43" spans="1:16" ht="15.75" thickBot="1">
      <c r="A43" s="449" t="s">
        <v>668</v>
      </c>
      <c r="B43" s="450" t="s">
        <v>669</v>
      </c>
      <c r="C43" s="451" t="s">
        <v>601</v>
      </c>
      <c r="D43" s="464">
        <f t="shared" ref="D43:J43" si="8">SUM(D38:D42)</f>
        <v>45424</v>
      </c>
      <c r="E43" s="453">
        <f t="shared" si="8"/>
        <v>41828</v>
      </c>
      <c r="F43" s="453">
        <f t="shared" si="8"/>
        <v>45878</v>
      </c>
      <c r="G43" s="452">
        <f t="shared" si="8"/>
        <v>12195</v>
      </c>
      <c r="H43" s="1251">
        <f t="shared" si="8"/>
        <v>12615</v>
      </c>
      <c r="I43" s="452">
        <f t="shared" si="8"/>
        <v>0</v>
      </c>
      <c r="J43" s="1250">
        <f t="shared" si="8"/>
        <v>0</v>
      </c>
      <c r="K43" s="452">
        <f t="shared" si="3"/>
        <v>24810</v>
      </c>
      <c r="L43" s="454">
        <f t="shared" si="4"/>
        <v>54.078207419678279</v>
      </c>
      <c r="M43" s="473"/>
      <c r="N43" s="452">
        <f>SUM(N38:N42)</f>
        <v>24810</v>
      </c>
      <c r="O43" s="455">
        <f>SUM(O38:O42)</f>
        <v>0</v>
      </c>
      <c r="P43" s="452">
        <f>SUM(P38:P42)</f>
        <v>0</v>
      </c>
    </row>
    <row r="44" spans="1:16" ht="5.25" customHeight="1" thickBot="1">
      <c r="A44" s="460"/>
      <c r="B44" s="1249"/>
      <c r="C44" s="466"/>
      <c r="D44" s="1248"/>
      <c r="E44" s="468"/>
      <c r="F44" s="468"/>
      <c r="G44" s="1247"/>
      <c r="H44" s="1245"/>
      <c r="I44" s="1246"/>
      <c r="J44" s="1245"/>
      <c r="K44" s="1242"/>
      <c r="L44" s="399"/>
      <c r="M44" s="473"/>
      <c r="N44" s="1244"/>
      <c r="O44" s="467"/>
      <c r="P44" s="467"/>
    </row>
    <row r="45" spans="1:16" ht="15.75" thickBot="1">
      <c r="A45" s="472" t="s">
        <v>670</v>
      </c>
      <c r="B45" s="450" t="s">
        <v>632</v>
      </c>
      <c r="C45" s="451" t="s">
        <v>601</v>
      </c>
      <c r="D45" s="452">
        <f t="shared" ref="D45:J45" si="9">D43-D41</f>
        <v>10082</v>
      </c>
      <c r="E45" s="464">
        <f t="shared" si="9"/>
        <v>4311</v>
      </c>
      <c r="F45" s="464">
        <f t="shared" si="9"/>
        <v>4311</v>
      </c>
      <c r="G45" s="452">
        <f t="shared" si="9"/>
        <v>1570</v>
      </c>
      <c r="H45" s="1243">
        <f t="shared" si="9"/>
        <v>1878</v>
      </c>
      <c r="I45" s="452">
        <f t="shared" si="9"/>
        <v>0</v>
      </c>
      <c r="J45" s="455">
        <f t="shared" si="9"/>
        <v>0</v>
      </c>
      <c r="K45" s="1242">
        <f t="shared" si="3"/>
        <v>3448</v>
      </c>
      <c r="L45" s="399">
        <f t="shared" si="4"/>
        <v>79.981442820691257</v>
      </c>
      <c r="M45" s="473"/>
      <c r="N45" s="452">
        <f>N43-N41</f>
        <v>3448</v>
      </c>
      <c r="O45" s="455">
        <f>O43-O41</f>
        <v>0</v>
      </c>
      <c r="P45" s="452">
        <f>P43-P41</f>
        <v>0</v>
      </c>
    </row>
    <row r="46" spans="1:16" ht="15.75" thickBot="1">
      <c r="A46" s="449" t="s">
        <v>671</v>
      </c>
      <c r="B46" s="450" t="s">
        <v>672</v>
      </c>
      <c r="C46" s="451" t="s">
        <v>601</v>
      </c>
      <c r="D46" s="452">
        <f t="shared" ref="D46:J46" si="10">D43-D37</f>
        <v>8</v>
      </c>
      <c r="E46" s="464">
        <f t="shared" si="10"/>
        <v>0</v>
      </c>
      <c r="F46" s="464">
        <f t="shared" si="10"/>
        <v>0</v>
      </c>
      <c r="G46" s="452">
        <f t="shared" si="10"/>
        <v>646.39999999999964</v>
      </c>
      <c r="H46" s="1243">
        <f t="shared" si="10"/>
        <v>1413.6000000000004</v>
      </c>
      <c r="I46" s="452">
        <f t="shared" si="10"/>
        <v>0</v>
      </c>
      <c r="J46" s="455">
        <f t="shared" si="10"/>
        <v>0</v>
      </c>
      <c r="K46" s="1242">
        <f t="shared" si="3"/>
        <v>2060</v>
      </c>
      <c r="L46" s="399" t="e">
        <f t="shared" si="4"/>
        <v>#DIV/0!</v>
      </c>
      <c r="M46" s="473"/>
      <c r="N46" s="452">
        <f>N43-N37</f>
        <v>2060</v>
      </c>
      <c r="O46" s="455">
        <f>O43-O37</f>
        <v>0</v>
      </c>
      <c r="P46" s="452">
        <f>P43-P37</f>
        <v>0</v>
      </c>
    </row>
    <row r="47" spans="1:16" ht="15.75" thickBot="1">
      <c r="A47" s="475" t="s">
        <v>673</v>
      </c>
      <c r="B47" s="476" t="s">
        <v>632</v>
      </c>
      <c r="C47" s="477" t="s">
        <v>601</v>
      </c>
      <c r="D47" s="452">
        <f t="shared" ref="D47:J47" si="11">D46-D41</f>
        <v>-35334</v>
      </c>
      <c r="E47" s="464">
        <f t="shared" si="11"/>
        <v>-37517</v>
      </c>
      <c r="F47" s="464">
        <f t="shared" si="11"/>
        <v>-41567</v>
      </c>
      <c r="G47" s="452">
        <f t="shared" si="11"/>
        <v>-9978.6</v>
      </c>
      <c r="H47" s="1243">
        <f t="shared" si="11"/>
        <v>-9323.4</v>
      </c>
      <c r="I47" s="452">
        <f t="shared" si="11"/>
        <v>0</v>
      </c>
      <c r="J47" s="455">
        <f t="shared" si="11"/>
        <v>0</v>
      </c>
      <c r="K47" s="1242">
        <f t="shared" si="3"/>
        <v>-19302</v>
      </c>
      <c r="L47" s="454">
        <f t="shared" si="4"/>
        <v>46.435874612072077</v>
      </c>
      <c r="M47" s="473"/>
      <c r="N47" s="452">
        <f>N46-N41</f>
        <v>-19302</v>
      </c>
      <c r="O47" s="455">
        <f>O46-O41</f>
        <v>0</v>
      </c>
      <c r="P47" s="452">
        <f>P46-P41</f>
        <v>0</v>
      </c>
    </row>
    <row r="50" spans="1:11" ht="14.25">
      <c r="A50" s="478" t="s">
        <v>674</v>
      </c>
    </row>
    <row r="51" spans="1:11" ht="14.25">
      <c r="A51" s="479" t="s">
        <v>675</v>
      </c>
    </row>
    <row r="52" spans="1:11" ht="14.25">
      <c r="A52" s="483" t="s">
        <v>676</v>
      </c>
    </row>
    <row r="53" spans="1:11" s="484" customFormat="1" ht="14.25">
      <c r="A53" s="483" t="s">
        <v>677</v>
      </c>
      <c r="C53" s="485"/>
      <c r="F53" s="486"/>
      <c r="G53" s="486"/>
      <c r="H53" s="486"/>
      <c r="I53" s="486"/>
      <c r="J53" s="486"/>
      <c r="K53" s="486"/>
    </row>
    <row r="58" spans="1:11">
      <c r="A58" s="1350" t="s">
        <v>738</v>
      </c>
    </row>
    <row r="59" spans="1:11">
      <c r="A59" s="1241" t="s">
        <v>739</v>
      </c>
    </row>
    <row r="60" spans="1:11">
      <c r="A60" s="1241" t="s">
        <v>740</v>
      </c>
    </row>
    <row r="61" spans="1:11">
      <c r="A61" s="1241" t="s">
        <v>741</v>
      </c>
    </row>
    <row r="62" spans="1:11">
      <c r="A62" s="480" t="s">
        <v>742</v>
      </c>
    </row>
    <row r="63" spans="1:11">
      <c r="A63" s="480"/>
    </row>
    <row r="64" spans="1:11">
      <c r="A64" s="1350" t="s">
        <v>743</v>
      </c>
    </row>
    <row r="65" spans="1:1">
      <c r="A65" s="1241" t="s">
        <v>744</v>
      </c>
    </row>
    <row r="69" spans="1:1">
      <c r="A69" s="1241" t="s">
        <v>745</v>
      </c>
    </row>
    <row r="71" spans="1:1">
      <c r="A71" s="1241" t="s">
        <v>746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7" zoomScaleNormal="100" workbookViewId="0">
      <selection activeCell="A32" sqref="A32"/>
    </sheetView>
  </sheetViews>
  <sheetFormatPr defaultColWidth="8.7109375" defaultRowHeight="12.75"/>
  <cols>
    <col min="1" max="1" width="37.7109375" style="488" customWidth="1"/>
    <col min="2" max="2" width="7.28515625" style="489" customWidth="1"/>
    <col min="3" max="4" width="11.5703125" style="488" customWidth="1"/>
    <col min="5" max="5" width="11.5703125" style="490" customWidth="1"/>
    <col min="6" max="6" width="11.42578125" style="490" customWidth="1"/>
    <col min="7" max="7" width="9.85546875" style="490" customWidth="1"/>
    <col min="8" max="8" width="9.140625" style="490" customWidth="1"/>
    <col min="9" max="9" width="9.28515625" style="490" customWidth="1"/>
    <col min="10" max="10" width="9.140625" style="490" customWidth="1"/>
    <col min="11" max="11" width="12.28515625" style="488" customWidth="1"/>
    <col min="12" max="12" width="8.7109375" style="488"/>
    <col min="13" max="13" width="11.85546875" style="488" customWidth="1"/>
    <col min="14" max="14" width="12.5703125" style="488" customWidth="1"/>
    <col min="15" max="15" width="11.85546875" style="488" customWidth="1"/>
    <col min="16" max="16" width="12" style="488" customWidth="1"/>
    <col min="17" max="16384" width="8.7109375" style="488"/>
  </cols>
  <sheetData>
    <row r="1" spans="1:16" ht="24" customHeight="1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O2" s="491"/>
    </row>
    <row r="3" spans="1:16" ht="18.75">
      <c r="A3" s="672" t="s">
        <v>577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 thickBot="1">
      <c r="B6" s="496"/>
      <c r="C6" s="497"/>
      <c r="F6" s="493"/>
      <c r="G6" s="493"/>
    </row>
    <row r="7" spans="1:16" ht="24.75" customHeight="1" thickBot="1">
      <c r="A7" s="675" t="s">
        <v>578</v>
      </c>
      <c r="B7" s="499"/>
      <c r="C7" s="1424" t="s">
        <v>747</v>
      </c>
      <c r="D7" s="1421"/>
      <c r="E7" s="1421"/>
      <c r="F7" s="1421"/>
      <c r="G7" s="1421"/>
      <c r="H7" s="1421"/>
      <c r="I7" s="1421"/>
      <c r="J7" s="1421"/>
      <c r="K7" s="1421"/>
      <c r="L7" s="1421"/>
      <c r="M7" s="1421"/>
      <c r="N7" s="1421"/>
      <c r="O7" s="1422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703</v>
      </c>
      <c r="K9" s="507" t="s">
        <v>586</v>
      </c>
      <c r="M9" s="502" t="s">
        <v>587</v>
      </c>
      <c r="N9" s="502" t="s">
        <v>588</v>
      </c>
      <c r="O9" s="502" t="s">
        <v>587</v>
      </c>
    </row>
    <row r="10" spans="1:16" ht="13.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743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M10" s="519" t="s">
        <v>685</v>
      </c>
      <c r="N10" s="509" t="s">
        <v>686</v>
      </c>
      <c r="O10" s="509" t="s">
        <v>687</v>
      </c>
    </row>
    <row r="11" spans="1:16">
      <c r="A11" s="520" t="s">
        <v>688</v>
      </c>
      <c r="B11" s="521"/>
      <c r="C11" s="522">
        <v>36</v>
      </c>
      <c r="D11" s="523">
        <v>38</v>
      </c>
      <c r="E11" s="523">
        <v>37</v>
      </c>
      <c r="F11" s="524">
        <v>37</v>
      </c>
      <c r="G11" s="525">
        <f>M11</f>
        <v>38</v>
      </c>
      <c r="H11" s="526"/>
      <c r="I11" s="527"/>
      <c r="J11" s="528" t="s">
        <v>601</v>
      </c>
      <c r="K11" s="529" t="s">
        <v>601</v>
      </c>
      <c r="L11" s="530"/>
      <c r="M11" s="1002">
        <v>38</v>
      </c>
      <c r="N11" s="686"/>
      <c r="O11" s="686"/>
    </row>
    <row r="12" spans="1:16" ht="13.5" thickBot="1">
      <c r="A12" s="534" t="s">
        <v>689</v>
      </c>
      <c r="B12" s="535"/>
      <c r="C12" s="536">
        <v>34.4</v>
      </c>
      <c r="D12" s="537">
        <v>36</v>
      </c>
      <c r="E12" s="537">
        <v>35</v>
      </c>
      <c r="F12" s="538">
        <v>34.86</v>
      </c>
      <c r="G12" s="539">
        <f t="shared" ref="G12:G23" si="0">M12</f>
        <v>35.47</v>
      </c>
      <c r="H12" s="540"/>
      <c r="I12" s="541"/>
      <c r="J12" s="542"/>
      <c r="K12" s="543" t="s">
        <v>601</v>
      </c>
      <c r="L12" s="530"/>
      <c r="M12" s="1004">
        <v>35.47</v>
      </c>
      <c r="N12" s="689"/>
      <c r="O12" s="689"/>
    </row>
    <row r="13" spans="1:16">
      <c r="A13" s="547" t="s">
        <v>690</v>
      </c>
      <c r="B13" s="548" t="s">
        <v>691</v>
      </c>
      <c r="C13" s="549">
        <v>11726</v>
      </c>
      <c r="D13" s="691" t="s">
        <v>601</v>
      </c>
      <c r="E13" s="691" t="s">
        <v>601</v>
      </c>
      <c r="F13" s="551">
        <v>11750</v>
      </c>
      <c r="G13" s="552">
        <f t="shared" si="0"/>
        <v>11769</v>
      </c>
      <c r="H13" s="553"/>
      <c r="I13" s="554"/>
      <c r="J13" s="555" t="s">
        <v>601</v>
      </c>
      <c r="K13" s="556" t="s">
        <v>601</v>
      </c>
      <c r="L13" s="530"/>
      <c r="M13" s="557">
        <v>11769</v>
      </c>
      <c r="N13" s="692"/>
      <c r="O13" s="692"/>
    </row>
    <row r="14" spans="1:16">
      <c r="A14" s="559" t="s">
        <v>692</v>
      </c>
      <c r="B14" s="548" t="s">
        <v>693</v>
      </c>
      <c r="C14" s="549">
        <v>10980</v>
      </c>
      <c r="D14" s="693" t="s">
        <v>601</v>
      </c>
      <c r="E14" s="693" t="s">
        <v>601</v>
      </c>
      <c r="F14" s="561">
        <v>11025</v>
      </c>
      <c r="G14" s="562">
        <f t="shared" si="0"/>
        <v>10958</v>
      </c>
      <c r="H14" s="553"/>
      <c r="I14" s="554"/>
      <c r="J14" s="555" t="s">
        <v>601</v>
      </c>
      <c r="K14" s="556" t="s">
        <v>601</v>
      </c>
      <c r="L14" s="530"/>
      <c r="M14" s="563">
        <v>10958</v>
      </c>
      <c r="N14" s="692"/>
      <c r="O14" s="692"/>
    </row>
    <row r="15" spans="1:16">
      <c r="A15" s="559" t="s">
        <v>609</v>
      </c>
      <c r="B15" s="548" t="s">
        <v>611</v>
      </c>
      <c r="C15" s="549">
        <v>68</v>
      </c>
      <c r="D15" s="693" t="s">
        <v>601</v>
      </c>
      <c r="E15" s="693" t="s">
        <v>601</v>
      </c>
      <c r="F15" s="561">
        <v>89</v>
      </c>
      <c r="G15" s="562">
        <f t="shared" si="0"/>
        <v>40</v>
      </c>
      <c r="H15" s="553"/>
      <c r="I15" s="554"/>
      <c r="J15" s="555" t="s">
        <v>601</v>
      </c>
      <c r="K15" s="556" t="s">
        <v>601</v>
      </c>
      <c r="L15" s="530"/>
      <c r="M15" s="563">
        <v>40</v>
      </c>
      <c r="N15" s="692"/>
      <c r="O15" s="692"/>
    </row>
    <row r="16" spans="1:16">
      <c r="A16" s="559" t="s">
        <v>612</v>
      </c>
      <c r="B16" s="548" t="s">
        <v>601</v>
      </c>
      <c r="C16" s="549">
        <v>1339</v>
      </c>
      <c r="D16" s="693" t="s">
        <v>601</v>
      </c>
      <c r="E16" s="693" t="s">
        <v>601</v>
      </c>
      <c r="F16" s="561">
        <v>7605</v>
      </c>
      <c r="G16" s="562">
        <f t="shared" si="0"/>
        <v>10769</v>
      </c>
      <c r="H16" s="553"/>
      <c r="I16" s="554"/>
      <c r="J16" s="555" t="s">
        <v>601</v>
      </c>
      <c r="K16" s="556" t="s">
        <v>601</v>
      </c>
      <c r="L16" s="530"/>
      <c r="M16" s="563">
        <v>10769</v>
      </c>
      <c r="N16" s="692"/>
      <c r="O16" s="692"/>
    </row>
    <row r="17" spans="1:15" ht="13.5" thickBot="1">
      <c r="A17" s="520" t="s">
        <v>614</v>
      </c>
      <c r="B17" s="564" t="s">
        <v>616</v>
      </c>
      <c r="C17" s="565">
        <v>2405</v>
      </c>
      <c r="D17" s="695" t="s">
        <v>601</v>
      </c>
      <c r="E17" s="695" t="s">
        <v>601</v>
      </c>
      <c r="F17" s="567">
        <v>3963</v>
      </c>
      <c r="G17" s="568">
        <f t="shared" si="0"/>
        <v>5576</v>
      </c>
      <c r="H17" s="569"/>
      <c r="I17" s="570"/>
      <c r="J17" s="571" t="s">
        <v>601</v>
      </c>
      <c r="K17" s="529" t="s">
        <v>601</v>
      </c>
      <c r="L17" s="530"/>
      <c r="M17" s="572">
        <v>5576</v>
      </c>
      <c r="N17" s="697"/>
      <c r="O17" s="697"/>
    </row>
    <row r="18" spans="1:15" ht="15.75" thickBot="1">
      <c r="A18" s="574" t="s">
        <v>617</v>
      </c>
      <c r="B18" s="575"/>
      <c r="C18" s="698">
        <v>4558</v>
      </c>
      <c r="D18" s="577" t="s">
        <v>601</v>
      </c>
      <c r="E18" s="577" t="s">
        <v>601</v>
      </c>
      <c r="F18" s="577">
        <f>F13-F14+F15+F16+F17</f>
        <v>12382</v>
      </c>
      <c r="G18" s="577">
        <f t="shared" ref="G18:I18" si="1">G13-G14+G15+G16+G17</f>
        <v>17196</v>
      </c>
      <c r="H18" s="577">
        <f t="shared" si="1"/>
        <v>0</v>
      </c>
      <c r="I18" s="577">
        <f t="shared" si="1"/>
        <v>0</v>
      </c>
      <c r="J18" s="578" t="s">
        <v>601</v>
      </c>
      <c r="K18" s="579" t="s">
        <v>601</v>
      </c>
      <c r="L18" s="530"/>
      <c r="M18" s="699">
        <f>M13-M14+M15+M16+M17</f>
        <v>17196</v>
      </c>
      <c r="N18" s="699">
        <f t="shared" ref="N18:O18" si="2">N13-N14+N15+N16+N17</f>
        <v>0</v>
      </c>
      <c r="O18" s="699">
        <f t="shared" si="2"/>
        <v>0</v>
      </c>
    </row>
    <row r="19" spans="1:15">
      <c r="A19" s="520" t="s">
        <v>618</v>
      </c>
      <c r="B19" s="564">
        <v>401</v>
      </c>
      <c r="C19" s="565">
        <v>791</v>
      </c>
      <c r="D19" s="691" t="s">
        <v>601</v>
      </c>
      <c r="E19" s="691" t="s">
        <v>601</v>
      </c>
      <c r="F19" s="567">
        <v>770</v>
      </c>
      <c r="G19" s="582">
        <f t="shared" si="0"/>
        <v>856</v>
      </c>
      <c r="H19" s="626"/>
      <c r="I19" s="627"/>
      <c r="J19" s="571" t="s">
        <v>601</v>
      </c>
      <c r="K19" s="529" t="s">
        <v>601</v>
      </c>
      <c r="L19" s="530"/>
      <c r="M19" s="585">
        <v>856</v>
      </c>
      <c r="N19" s="697"/>
      <c r="O19" s="697"/>
    </row>
    <row r="20" spans="1:15">
      <c r="A20" s="559" t="s">
        <v>620</v>
      </c>
      <c r="B20" s="548" t="s">
        <v>622</v>
      </c>
      <c r="C20" s="549">
        <v>360</v>
      </c>
      <c r="D20" s="693" t="s">
        <v>601</v>
      </c>
      <c r="E20" s="693" t="s">
        <v>601</v>
      </c>
      <c r="F20" s="561">
        <v>428</v>
      </c>
      <c r="G20" s="562">
        <f t="shared" si="0"/>
        <v>317</v>
      </c>
      <c r="H20" s="553"/>
      <c r="I20" s="554"/>
      <c r="J20" s="555" t="s">
        <v>601</v>
      </c>
      <c r="K20" s="556" t="s">
        <v>601</v>
      </c>
      <c r="L20" s="530"/>
      <c r="M20" s="563">
        <v>317</v>
      </c>
      <c r="N20" s="692"/>
      <c r="O20" s="692"/>
    </row>
    <row r="21" spans="1:15">
      <c r="A21" s="559" t="s">
        <v>623</v>
      </c>
      <c r="B21" s="548" t="s">
        <v>601</v>
      </c>
      <c r="C21" s="549">
        <v>0</v>
      </c>
      <c r="D21" s="693" t="s">
        <v>601</v>
      </c>
      <c r="E21" s="693" t="s">
        <v>601</v>
      </c>
      <c r="F21" s="561">
        <v>0</v>
      </c>
      <c r="G21" s="562">
        <f t="shared" si="0"/>
        <v>0</v>
      </c>
      <c r="H21" s="553"/>
      <c r="I21" s="554"/>
      <c r="J21" s="555" t="s">
        <v>601</v>
      </c>
      <c r="K21" s="556" t="s">
        <v>601</v>
      </c>
      <c r="L21" s="530"/>
      <c r="M21" s="563">
        <v>0</v>
      </c>
      <c r="N21" s="692"/>
      <c r="O21" s="692"/>
    </row>
    <row r="22" spans="1:15">
      <c r="A22" s="559" t="s">
        <v>625</v>
      </c>
      <c r="B22" s="548" t="s">
        <v>601</v>
      </c>
      <c r="C22" s="549">
        <v>3397</v>
      </c>
      <c r="D22" s="693" t="s">
        <v>601</v>
      </c>
      <c r="E22" s="693" t="s">
        <v>601</v>
      </c>
      <c r="F22" s="561">
        <v>11117</v>
      </c>
      <c r="G22" s="562">
        <f t="shared" si="0"/>
        <v>15573</v>
      </c>
      <c r="H22" s="553"/>
      <c r="I22" s="554"/>
      <c r="J22" s="555" t="s">
        <v>601</v>
      </c>
      <c r="K22" s="556" t="s">
        <v>601</v>
      </c>
      <c r="L22" s="530"/>
      <c r="M22" s="563">
        <v>15573</v>
      </c>
      <c r="N22" s="692"/>
      <c r="O22" s="692"/>
    </row>
    <row r="23" spans="1:15" ht="13.5" thickBot="1">
      <c r="A23" s="534" t="s">
        <v>627</v>
      </c>
      <c r="B23" s="590" t="s">
        <v>601</v>
      </c>
      <c r="C23" s="549">
        <v>0</v>
      </c>
      <c r="D23" s="695" t="s">
        <v>601</v>
      </c>
      <c r="E23" s="695" t="s">
        <v>601</v>
      </c>
      <c r="F23" s="701">
        <v>0</v>
      </c>
      <c r="G23" s="592">
        <f t="shared" si="0"/>
        <v>0</v>
      </c>
      <c r="H23" s="569"/>
      <c r="I23" s="570"/>
      <c r="J23" s="595" t="s">
        <v>601</v>
      </c>
      <c r="K23" s="596" t="s">
        <v>601</v>
      </c>
      <c r="L23" s="530"/>
      <c r="M23" s="597">
        <v>0</v>
      </c>
      <c r="N23" s="703"/>
      <c r="O23" s="703"/>
    </row>
    <row r="24" spans="1:15" ht="15.75" thickBot="1">
      <c r="A24" s="547" t="s">
        <v>629</v>
      </c>
      <c r="B24" s="599" t="s">
        <v>601</v>
      </c>
      <c r="C24" s="600">
        <v>19043</v>
      </c>
      <c r="D24" s="704">
        <v>20368</v>
      </c>
      <c r="E24" s="704">
        <v>20626</v>
      </c>
      <c r="F24" s="1011">
        <v>4993</v>
      </c>
      <c r="G24" s="582">
        <f>M24-F24</f>
        <v>5057</v>
      </c>
      <c r="H24" s="603"/>
      <c r="I24" s="603"/>
      <c r="J24" s="706">
        <f t="shared" ref="J24:J47" si="3">SUM(F24:I24)</f>
        <v>10050</v>
      </c>
      <c r="K24" s="605">
        <f t="shared" ref="K24:K47" si="4">(J24/E24)*100</f>
        <v>48.724910307379041</v>
      </c>
      <c r="L24" s="530"/>
      <c r="M24" s="557">
        <v>10050</v>
      </c>
      <c r="N24" s="779"/>
      <c r="O24" s="780"/>
    </row>
    <row r="25" spans="1:15" ht="15.75" thickBot="1">
      <c r="A25" s="559" t="s">
        <v>631</v>
      </c>
      <c r="B25" s="609" t="s">
        <v>601</v>
      </c>
      <c r="C25" s="549">
        <v>0</v>
      </c>
      <c r="D25" s="709">
        <v>0</v>
      </c>
      <c r="E25" s="709">
        <v>0</v>
      </c>
      <c r="F25" s="1012">
        <v>0</v>
      </c>
      <c r="G25" s="562">
        <f t="shared" ref="G25:G42" si="5">M25-F25</f>
        <v>0</v>
      </c>
      <c r="H25" s="553"/>
      <c r="I25" s="553"/>
      <c r="J25" s="706">
        <f t="shared" si="3"/>
        <v>0</v>
      </c>
      <c r="K25" s="605" t="e">
        <f t="shared" si="4"/>
        <v>#DIV/0!</v>
      </c>
      <c r="L25" s="530"/>
      <c r="M25" s="563">
        <v>0</v>
      </c>
      <c r="N25" s="787"/>
      <c r="O25" s="788"/>
    </row>
    <row r="26" spans="1:15" ht="15.75" thickBot="1">
      <c r="A26" s="534" t="s">
        <v>633</v>
      </c>
      <c r="B26" s="615">
        <v>672</v>
      </c>
      <c r="C26" s="616">
        <v>4200</v>
      </c>
      <c r="D26" s="713">
        <v>4200</v>
      </c>
      <c r="E26" s="713">
        <v>4200</v>
      </c>
      <c r="F26" s="1013">
        <v>1050</v>
      </c>
      <c r="G26" s="592">
        <f t="shared" si="5"/>
        <v>1050</v>
      </c>
      <c r="H26" s="619"/>
      <c r="I26" s="619"/>
      <c r="J26" s="706">
        <f t="shared" si="3"/>
        <v>2100</v>
      </c>
      <c r="K26" s="605">
        <f t="shared" si="4"/>
        <v>50</v>
      </c>
      <c r="L26" s="530"/>
      <c r="M26" s="572">
        <v>2100</v>
      </c>
      <c r="N26" s="796"/>
      <c r="O26" s="797"/>
    </row>
    <row r="27" spans="1:15" ht="15.75" thickBot="1">
      <c r="A27" s="547" t="s">
        <v>634</v>
      </c>
      <c r="B27" s="623">
        <v>501</v>
      </c>
      <c r="C27" s="549">
        <v>2785</v>
      </c>
      <c r="D27" s="718">
        <v>2750</v>
      </c>
      <c r="E27" s="718">
        <v>3001</v>
      </c>
      <c r="F27" s="1014">
        <v>615</v>
      </c>
      <c r="G27" s="552">
        <f t="shared" si="5"/>
        <v>739</v>
      </c>
      <c r="H27" s="626"/>
      <c r="I27" s="627"/>
      <c r="J27" s="706">
        <f t="shared" si="3"/>
        <v>1354</v>
      </c>
      <c r="K27" s="605">
        <f t="shared" si="4"/>
        <v>45.118293902032661</v>
      </c>
      <c r="L27" s="530"/>
      <c r="M27" s="585">
        <v>1354</v>
      </c>
      <c r="N27" s="802"/>
      <c r="O27" s="803"/>
    </row>
    <row r="28" spans="1:15" ht="15.75" thickBot="1">
      <c r="A28" s="559" t="s">
        <v>636</v>
      </c>
      <c r="B28" s="631">
        <v>502</v>
      </c>
      <c r="C28" s="549">
        <v>1612</v>
      </c>
      <c r="D28" s="709">
        <v>1712</v>
      </c>
      <c r="E28" s="709">
        <v>1712</v>
      </c>
      <c r="F28" s="1012">
        <v>688</v>
      </c>
      <c r="G28" s="562">
        <f t="shared" si="5"/>
        <v>194</v>
      </c>
      <c r="H28" s="553"/>
      <c r="I28" s="554"/>
      <c r="J28" s="706">
        <f t="shared" si="3"/>
        <v>882</v>
      </c>
      <c r="K28" s="605">
        <f t="shared" si="4"/>
        <v>51.518691588785046</v>
      </c>
      <c r="L28" s="530"/>
      <c r="M28" s="563">
        <v>882</v>
      </c>
      <c r="N28" s="787"/>
      <c r="O28" s="788"/>
    </row>
    <row r="29" spans="1:15" ht="15.75" thickBot="1">
      <c r="A29" s="559" t="s">
        <v>638</v>
      </c>
      <c r="B29" s="631">
        <v>504</v>
      </c>
      <c r="C29" s="549">
        <v>0</v>
      </c>
      <c r="D29" s="709">
        <v>0</v>
      </c>
      <c r="E29" s="709">
        <v>0</v>
      </c>
      <c r="F29" s="1012">
        <v>0</v>
      </c>
      <c r="G29" s="562">
        <f t="shared" si="5"/>
        <v>0</v>
      </c>
      <c r="H29" s="553"/>
      <c r="I29" s="554"/>
      <c r="J29" s="706">
        <f t="shared" si="3"/>
        <v>0</v>
      </c>
      <c r="K29" s="605" t="e">
        <f t="shared" si="4"/>
        <v>#DIV/0!</v>
      </c>
      <c r="L29" s="530"/>
      <c r="M29" s="563">
        <v>0</v>
      </c>
      <c r="N29" s="787"/>
      <c r="O29" s="788"/>
    </row>
    <row r="30" spans="1:15" ht="15.75" thickBot="1">
      <c r="A30" s="559" t="s">
        <v>640</v>
      </c>
      <c r="B30" s="631">
        <v>511</v>
      </c>
      <c r="C30" s="549">
        <v>765</v>
      </c>
      <c r="D30" s="709">
        <v>700</v>
      </c>
      <c r="E30" s="709">
        <v>700</v>
      </c>
      <c r="F30" s="1012">
        <v>11</v>
      </c>
      <c r="G30" s="562">
        <f t="shared" si="5"/>
        <v>37</v>
      </c>
      <c r="H30" s="553"/>
      <c r="I30" s="554"/>
      <c r="J30" s="706">
        <f t="shared" si="3"/>
        <v>48</v>
      </c>
      <c r="K30" s="605">
        <f t="shared" si="4"/>
        <v>6.8571428571428577</v>
      </c>
      <c r="L30" s="530"/>
      <c r="M30" s="563">
        <v>48</v>
      </c>
      <c r="N30" s="787"/>
      <c r="O30" s="788"/>
    </row>
    <row r="31" spans="1:15" ht="15.75" thickBot="1">
      <c r="A31" s="559" t="s">
        <v>642</v>
      </c>
      <c r="B31" s="631">
        <v>518</v>
      </c>
      <c r="C31" s="549">
        <v>909</v>
      </c>
      <c r="D31" s="709">
        <v>890</v>
      </c>
      <c r="E31" s="709">
        <v>890</v>
      </c>
      <c r="F31" s="1012">
        <v>249</v>
      </c>
      <c r="G31" s="562">
        <f t="shared" si="5"/>
        <v>359</v>
      </c>
      <c r="H31" s="553"/>
      <c r="I31" s="554"/>
      <c r="J31" s="706">
        <f t="shared" si="3"/>
        <v>608</v>
      </c>
      <c r="K31" s="605">
        <f t="shared" si="4"/>
        <v>68.31460674157303</v>
      </c>
      <c r="L31" s="530"/>
      <c r="M31" s="563">
        <v>608</v>
      </c>
      <c r="N31" s="787"/>
      <c r="O31" s="788"/>
    </row>
    <row r="32" spans="1:15" ht="15.75" thickBot="1">
      <c r="A32" s="559" t="s">
        <v>644</v>
      </c>
      <c r="B32" s="631">
        <v>521</v>
      </c>
      <c r="C32" s="549">
        <v>11025</v>
      </c>
      <c r="D32" s="709">
        <v>11947</v>
      </c>
      <c r="E32" s="709">
        <v>11957</v>
      </c>
      <c r="F32" s="1012">
        <v>2986</v>
      </c>
      <c r="G32" s="562">
        <f t="shared" si="5"/>
        <v>2983</v>
      </c>
      <c r="H32" s="553"/>
      <c r="I32" s="554"/>
      <c r="J32" s="706">
        <f t="shared" si="3"/>
        <v>5969</v>
      </c>
      <c r="K32" s="605">
        <f t="shared" si="4"/>
        <v>49.920548632600145</v>
      </c>
      <c r="L32" s="530"/>
      <c r="M32" s="563">
        <v>5969</v>
      </c>
      <c r="N32" s="787"/>
      <c r="O32" s="788"/>
    </row>
    <row r="33" spans="1:15" ht="15.75" thickBot="1">
      <c r="A33" s="559" t="s">
        <v>646</v>
      </c>
      <c r="B33" s="631" t="s">
        <v>648</v>
      </c>
      <c r="C33" s="549">
        <v>3996</v>
      </c>
      <c r="D33" s="709">
        <v>4341</v>
      </c>
      <c r="E33" s="709">
        <v>4352</v>
      </c>
      <c r="F33" s="1012">
        <v>1082</v>
      </c>
      <c r="G33" s="562">
        <f t="shared" si="5"/>
        <v>1075</v>
      </c>
      <c r="H33" s="553"/>
      <c r="I33" s="554"/>
      <c r="J33" s="706">
        <f t="shared" si="3"/>
        <v>2157</v>
      </c>
      <c r="K33" s="605">
        <f t="shared" si="4"/>
        <v>49.563419117647058</v>
      </c>
      <c r="L33" s="530"/>
      <c r="M33" s="563">
        <v>2157</v>
      </c>
      <c r="N33" s="787"/>
      <c r="O33" s="788"/>
    </row>
    <row r="34" spans="1:15" ht="15.75" thickBot="1">
      <c r="A34" s="559" t="s">
        <v>649</v>
      </c>
      <c r="B34" s="631">
        <v>557</v>
      </c>
      <c r="C34" s="549">
        <v>0</v>
      </c>
      <c r="D34" s="709">
        <v>0</v>
      </c>
      <c r="E34" s="709">
        <v>0</v>
      </c>
      <c r="F34" s="1012">
        <v>0</v>
      </c>
      <c r="G34" s="562">
        <f t="shared" si="5"/>
        <v>0</v>
      </c>
      <c r="H34" s="553"/>
      <c r="I34" s="554"/>
      <c r="J34" s="706">
        <f t="shared" si="3"/>
        <v>0</v>
      </c>
      <c r="K34" s="605" t="e">
        <f t="shared" si="4"/>
        <v>#DIV/0!</v>
      </c>
      <c r="L34" s="530"/>
      <c r="M34" s="563">
        <v>0</v>
      </c>
      <c r="N34" s="787"/>
      <c r="O34" s="788"/>
    </row>
    <row r="35" spans="1:15" ht="15.75" thickBot="1">
      <c r="A35" s="559" t="s">
        <v>651</v>
      </c>
      <c r="B35" s="631">
        <v>551</v>
      </c>
      <c r="C35" s="549">
        <v>80</v>
      </c>
      <c r="D35" s="709">
        <v>80</v>
      </c>
      <c r="E35" s="709">
        <v>87</v>
      </c>
      <c r="F35" s="1012">
        <v>21</v>
      </c>
      <c r="G35" s="562">
        <f t="shared" si="5"/>
        <v>22</v>
      </c>
      <c r="H35" s="553"/>
      <c r="I35" s="554"/>
      <c r="J35" s="706">
        <f t="shared" si="3"/>
        <v>43</v>
      </c>
      <c r="K35" s="605">
        <f t="shared" si="4"/>
        <v>49.425287356321839</v>
      </c>
      <c r="L35" s="530"/>
      <c r="M35" s="563">
        <v>43</v>
      </c>
      <c r="N35" s="787"/>
      <c r="O35" s="788"/>
    </row>
    <row r="36" spans="1:15" ht="15.75" thickBot="1">
      <c r="A36" s="520" t="s">
        <v>653</v>
      </c>
      <c r="B36" s="634" t="s">
        <v>654</v>
      </c>
      <c r="C36" s="635">
        <v>381</v>
      </c>
      <c r="D36" s="722">
        <v>393</v>
      </c>
      <c r="E36" s="722">
        <v>372</v>
      </c>
      <c r="F36" s="1015">
        <v>25</v>
      </c>
      <c r="G36" s="562">
        <f t="shared" si="5"/>
        <v>19</v>
      </c>
      <c r="H36" s="569"/>
      <c r="I36" s="554"/>
      <c r="J36" s="706">
        <f t="shared" si="3"/>
        <v>44</v>
      </c>
      <c r="K36" s="605">
        <f t="shared" si="4"/>
        <v>11.827956989247312</v>
      </c>
      <c r="L36" s="530"/>
      <c r="M36" s="597">
        <v>44</v>
      </c>
      <c r="N36" s="810"/>
      <c r="O36" s="811"/>
    </row>
    <row r="37" spans="1:15" ht="15.75" thickBot="1">
      <c r="A37" s="640" t="s">
        <v>655</v>
      </c>
      <c r="B37" s="641"/>
      <c r="C37" s="726">
        <f t="shared" ref="C37:I37" si="6">SUM(C27:C36)</f>
        <v>21553</v>
      </c>
      <c r="D37" s="727">
        <f t="shared" si="6"/>
        <v>22813</v>
      </c>
      <c r="E37" s="727">
        <f t="shared" si="6"/>
        <v>23071</v>
      </c>
      <c r="F37" s="726">
        <f t="shared" si="6"/>
        <v>5677</v>
      </c>
      <c r="G37" s="646">
        <f t="shared" si="6"/>
        <v>5428</v>
      </c>
      <c r="H37" s="733">
        <f t="shared" si="6"/>
        <v>0</v>
      </c>
      <c r="I37" s="726">
        <f t="shared" si="6"/>
        <v>0</v>
      </c>
      <c r="J37" s="706">
        <f t="shared" si="3"/>
        <v>11105</v>
      </c>
      <c r="K37" s="605">
        <f t="shared" si="4"/>
        <v>48.134021065406792</v>
      </c>
      <c r="L37" s="530"/>
      <c r="M37" s="646">
        <f>SUM(M27:M36)</f>
        <v>11105</v>
      </c>
      <c r="N37" s="647">
        <f>SUM(N27:N36)</f>
        <v>0</v>
      </c>
      <c r="O37" s="646">
        <f>SUM(O27:O36)</f>
        <v>0</v>
      </c>
    </row>
    <row r="38" spans="1:15" ht="15.75" thickBot="1">
      <c r="A38" s="547" t="s">
        <v>657</v>
      </c>
      <c r="B38" s="623">
        <v>601</v>
      </c>
      <c r="C38" s="648">
        <v>0</v>
      </c>
      <c r="D38" s="718">
        <v>0</v>
      </c>
      <c r="E38" s="718">
        <v>0</v>
      </c>
      <c r="F38" s="1011">
        <v>0</v>
      </c>
      <c r="G38" s="562">
        <f t="shared" si="5"/>
        <v>0</v>
      </c>
      <c r="H38" s="626"/>
      <c r="I38" s="554"/>
      <c r="J38" s="706">
        <f t="shared" si="3"/>
        <v>0</v>
      </c>
      <c r="K38" s="605" t="e">
        <f t="shared" si="4"/>
        <v>#DIV/0!</v>
      </c>
      <c r="L38" s="530"/>
      <c r="M38" s="585">
        <v>0</v>
      </c>
      <c r="N38" s="802"/>
      <c r="O38" s="803"/>
    </row>
    <row r="39" spans="1:15" ht="15.75" thickBot="1">
      <c r="A39" s="559" t="s">
        <v>659</v>
      </c>
      <c r="B39" s="631">
        <v>602</v>
      </c>
      <c r="C39" s="549">
        <v>2231</v>
      </c>
      <c r="D39" s="709">
        <v>2178</v>
      </c>
      <c r="E39" s="709">
        <v>2178</v>
      </c>
      <c r="F39" s="1012">
        <v>652</v>
      </c>
      <c r="G39" s="562">
        <f t="shared" si="5"/>
        <v>700</v>
      </c>
      <c r="H39" s="553"/>
      <c r="I39" s="554"/>
      <c r="J39" s="706">
        <f t="shared" si="3"/>
        <v>1352</v>
      </c>
      <c r="K39" s="605">
        <f t="shared" si="4"/>
        <v>62.075298438934801</v>
      </c>
      <c r="L39" s="530"/>
      <c r="M39" s="563">
        <v>1352</v>
      </c>
      <c r="N39" s="787"/>
      <c r="O39" s="788"/>
    </row>
    <row r="40" spans="1:15" ht="15.75" thickBot="1">
      <c r="A40" s="559" t="s">
        <v>661</v>
      </c>
      <c r="B40" s="631">
        <v>604</v>
      </c>
      <c r="C40" s="549">
        <v>0</v>
      </c>
      <c r="D40" s="709">
        <v>0</v>
      </c>
      <c r="E40" s="709">
        <v>0</v>
      </c>
      <c r="F40" s="1012">
        <v>0</v>
      </c>
      <c r="G40" s="562">
        <f t="shared" si="5"/>
        <v>0</v>
      </c>
      <c r="H40" s="553"/>
      <c r="I40" s="554"/>
      <c r="J40" s="706">
        <f t="shared" si="3"/>
        <v>0</v>
      </c>
      <c r="K40" s="605" t="e">
        <f t="shared" si="4"/>
        <v>#DIV/0!</v>
      </c>
      <c r="L40" s="530"/>
      <c r="M40" s="563">
        <v>0</v>
      </c>
      <c r="N40" s="787"/>
      <c r="O40" s="788"/>
    </row>
    <row r="41" spans="1:15" ht="15.75" thickBot="1">
      <c r="A41" s="559" t="s">
        <v>663</v>
      </c>
      <c r="B41" s="631" t="s">
        <v>665</v>
      </c>
      <c r="C41" s="549">
        <v>19043</v>
      </c>
      <c r="D41" s="709">
        <v>20368</v>
      </c>
      <c r="E41" s="709">
        <v>20626</v>
      </c>
      <c r="F41" s="1012">
        <v>4993</v>
      </c>
      <c r="G41" s="562">
        <f t="shared" si="5"/>
        <v>5057</v>
      </c>
      <c r="H41" s="553"/>
      <c r="I41" s="554"/>
      <c r="J41" s="706">
        <f t="shared" si="3"/>
        <v>10050</v>
      </c>
      <c r="K41" s="605">
        <f t="shared" si="4"/>
        <v>48.724910307379041</v>
      </c>
      <c r="L41" s="530"/>
      <c r="M41" s="563">
        <v>10050</v>
      </c>
      <c r="N41" s="787"/>
      <c r="O41" s="788"/>
    </row>
    <row r="42" spans="1:15" ht="15.75" thickBot="1">
      <c r="A42" s="520" t="s">
        <v>666</v>
      </c>
      <c r="B42" s="634" t="s">
        <v>667</v>
      </c>
      <c r="C42" s="565">
        <v>289</v>
      </c>
      <c r="D42" s="722">
        <v>267</v>
      </c>
      <c r="E42" s="722">
        <v>267</v>
      </c>
      <c r="F42" s="1015">
        <v>89</v>
      </c>
      <c r="G42" s="592">
        <f t="shared" si="5"/>
        <v>63</v>
      </c>
      <c r="H42" s="569"/>
      <c r="I42" s="554"/>
      <c r="J42" s="706">
        <f t="shared" si="3"/>
        <v>152</v>
      </c>
      <c r="K42" s="605">
        <f t="shared" si="4"/>
        <v>56.928838951310858</v>
      </c>
      <c r="L42" s="530"/>
      <c r="M42" s="597">
        <v>152</v>
      </c>
      <c r="N42" s="810"/>
      <c r="O42" s="811"/>
    </row>
    <row r="43" spans="1:15" ht="15.75" thickBot="1">
      <c r="A43" s="640" t="s">
        <v>668</v>
      </c>
      <c r="B43" s="641" t="s">
        <v>601</v>
      </c>
      <c r="C43" s="726">
        <f t="shared" ref="C43:I43" si="7">SUM(C38:C42)</f>
        <v>21563</v>
      </c>
      <c r="D43" s="727">
        <f t="shared" si="7"/>
        <v>22813</v>
      </c>
      <c r="E43" s="727">
        <f t="shared" si="7"/>
        <v>23071</v>
      </c>
      <c r="F43" s="646">
        <f t="shared" si="7"/>
        <v>5734</v>
      </c>
      <c r="G43" s="1016">
        <f t="shared" si="7"/>
        <v>5820</v>
      </c>
      <c r="H43" s="646">
        <f t="shared" si="7"/>
        <v>0</v>
      </c>
      <c r="I43" s="728">
        <f t="shared" si="7"/>
        <v>0</v>
      </c>
      <c r="J43" s="706">
        <f t="shared" si="3"/>
        <v>11554</v>
      </c>
      <c r="K43" s="605">
        <f t="shared" si="4"/>
        <v>50.080187248060341</v>
      </c>
      <c r="L43" s="530"/>
      <c r="M43" s="646">
        <f>SUM(M38:M42)</f>
        <v>11554</v>
      </c>
      <c r="N43" s="647">
        <f>SUM(N38:N42)</f>
        <v>0</v>
      </c>
      <c r="O43" s="646">
        <f>SUM(O38:O42)</f>
        <v>0</v>
      </c>
    </row>
    <row r="44" spans="1:15" ht="5.25" customHeight="1" thickBot="1">
      <c r="A44" s="520"/>
      <c r="B44" s="650"/>
      <c r="C44" s="1017"/>
      <c r="D44" s="734"/>
      <c r="E44" s="734"/>
      <c r="F44" s="1018"/>
      <c r="G44" s="817"/>
      <c r="H44" s="818">
        <f>N44-G44</f>
        <v>0</v>
      </c>
      <c r="I44" s="817"/>
      <c r="J44" s="706">
        <f t="shared" si="3"/>
        <v>0</v>
      </c>
      <c r="K44" s="605" t="e">
        <f t="shared" si="4"/>
        <v>#DIV/0!</v>
      </c>
      <c r="L44" s="530"/>
      <c r="M44" s="656"/>
      <c r="N44" s="657"/>
      <c r="O44" s="657"/>
    </row>
    <row r="45" spans="1:15" ht="15.75" thickBot="1">
      <c r="A45" s="658" t="s">
        <v>670</v>
      </c>
      <c r="B45" s="641" t="s">
        <v>601</v>
      </c>
      <c r="C45" s="646">
        <f t="shared" ref="C45:I45" si="8">C43-C41</f>
        <v>2520</v>
      </c>
      <c r="D45" s="726">
        <f t="shared" si="8"/>
        <v>2445</v>
      </c>
      <c r="E45" s="726">
        <f t="shared" si="8"/>
        <v>2445</v>
      </c>
      <c r="F45" s="646">
        <f t="shared" si="8"/>
        <v>741</v>
      </c>
      <c r="G45" s="733">
        <f t="shared" si="8"/>
        <v>763</v>
      </c>
      <c r="H45" s="646">
        <f t="shared" si="8"/>
        <v>0</v>
      </c>
      <c r="I45" s="647">
        <f t="shared" si="8"/>
        <v>0</v>
      </c>
      <c r="J45" s="706">
        <f t="shared" si="3"/>
        <v>1504</v>
      </c>
      <c r="K45" s="605">
        <f t="shared" si="4"/>
        <v>61.513292433537835</v>
      </c>
      <c r="L45" s="530"/>
      <c r="M45" s="646">
        <f>M43-M41</f>
        <v>1504</v>
      </c>
      <c r="N45" s="647">
        <f>N43-N41</f>
        <v>0</v>
      </c>
      <c r="O45" s="646">
        <f>O43-O41</f>
        <v>0</v>
      </c>
    </row>
    <row r="46" spans="1:15" ht="15.75" thickBot="1">
      <c r="A46" s="640" t="s">
        <v>671</v>
      </c>
      <c r="B46" s="641" t="s">
        <v>601</v>
      </c>
      <c r="C46" s="646">
        <f t="shared" ref="C46:I46" si="9">C43-C37</f>
        <v>10</v>
      </c>
      <c r="D46" s="726">
        <f t="shared" si="9"/>
        <v>0</v>
      </c>
      <c r="E46" s="726">
        <f t="shared" si="9"/>
        <v>0</v>
      </c>
      <c r="F46" s="646">
        <f t="shared" si="9"/>
        <v>57</v>
      </c>
      <c r="G46" s="733">
        <f t="shared" si="9"/>
        <v>392</v>
      </c>
      <c r="H46" s="646">
        <f t="shared" si="9"/>
        <v>0</v>
      </c>
      <c r="I46" s="647">
        <f t="shared" si="9"/>
        <v>0</v>
      </c>
      <c r="J46" s="706">
        <f t="shared" si="3"/>
        <v>449</v>
      </c>
      <c r="K46" s="605" t="e">
        <f t="shared" si="4"/>
        <v>#DIV/0!</v>
      </c>
      <c r="L46" s="530"/>
      <c r="M46" s="646">
        <f>M43-M37</f>
        <v>449</v>
      </c>
      <c r="N46" s="647">
        <f>N43-N37</f>
        <v>0</v>
      </c>
      <c r="O46" s="646">
        <f>O43-O37</f>
        <v>0</v>
      </c>
    </row>
    <row r="47" spans="1:15" ht="15.75" thickBot="1">
      <c r="A47" s="660" t="s">
        <v>673</v>
      </c>
      <c r="B47" s="661" t="s">
        <v>601</v>
      </c>
      <c r="C47" s="646">
        <f t="shared" ref="C47:I47" si="10">C46-C41</f>
        <v>-19033</v>
      </c>
      <c r="D47" s="726">
        <f t="shared" si="10"/>
        <v>-20368</v>
      </c>
      <c r="E47" s="726">
        <f t="shared" si="10"/>
        <v>-20626</v>
      </c>
      <c r="F47" s="646">
        <f t="shared" si="10"/>
        <v>-4936</v>
      </c>
      <c r="G47" s="733">
        <f t="shared" si="10"/>
        <v>-4665</v>
      </c>
      <c r="H47" s="646">
        <f t="shared" si="10"/>
        <v>0</v>
      </c>
      <c r="I47" s="647">
        <f t="shared" si="10"/>
        <v>0</v>
      </c>
      <c r="J47" s="706">
        <f t="shared" si="3"/>
        <v>-9601</v>
      </c>
      <c r="K47" s="662">
        <f t="shared" si="4"/>
        <v>46.548046155337921</v>
      </c>
      <c r="L47" s="530"/>
      <c r="M47" s="646">
        <f>M46-M41</f>
        <v>-9601</v>
      </c>
      <c r="N47" s="647">
        <f>N46-N41</f>
        <v>0</v>
      </c>
      <c r="O47" s="646">
        <f>O46-O41</f>
        <v>0</v>
      </c>
    </row>
    <row r="50" spans="1:10" ht="14.25">
      <c r="A50" s="663" t="s">
        <v>674</v>
      </c>
    </row>
    <row r="51" spans="1:10" s="666" customFormat="1" ht="14.25">
      <c r="A51" s="664" t="s">
        <v>675</v>
      </c>
      <c r="B51" s="665"/>
      <c r="E51" s="667"/>
      <c r="F51" s="667"/>
      <c r="G51" s="667"/>
      <c r="H51" s="667"/>
      <c r="I51" s="667"/>
      <c r="J51" s="667"/>
    </row>
    <row r="52" spans="1:10" s="666" customFormat="1" ht="14.25">
      <c r="A52" s="668" t="s">
        <v>676</v>
      </c>
      <c r="B52" s="665"/>
      <c r="E52" s="667"/>
      <c r="F52" s="667"/>
      <c r="G52" s="667"/>
      <c r="H52" s="667"/>
      <c r="I52" s="667"/>
      <c r="J52" s="667"/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488" t="s">
        <v>748</v>
      </c>
    </row>
    <row r="58" spans="1:10">
      <c r="A58" s="488" t="s">
        <v>749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"/>
  <sheetViews>
    <sheetView tabSelected="1" zoomScale="96" zoomScaleNormal="96" workbookViewId="0">
      <selection activeCell="D8" sqref="D8"/>
    </sheetView>
  </sheetViews>
  <sheetFormatPr defaultColWidth="9.140625" defaultRowHeight="12.75"/>
  <cols>
    <col min="1" max="1" width="8.7109375" style="39" customWidth="1"/>
    <col min="2" max="2" width="9.28515625" style="39" customWidth="1"/>
    <col min="3" max="3" width="8.7109375" style="39" customWidth="1"/>
    <col min="4" max="4" width="71.5703125" style="39" customWidth="1"/>
    <col min="5" max="5" width="15.28515625" style="40" customWidth="1"/>
    <col min="6" max="7" width="16.7109375" style="40" customWidth="1"/>
    <col min="8" max="8" width="10" style="40" customWidth="1"/>
    <col min="9" max="9" width="9.140625" style="39"/>
    <col min="10" max="10" width="24.85546875" style="39" customWidth="1"/>
    <col min="11" max="16384" width="9.140625" style="39"/>
  </cols>
  <sheetData>
    <row r="1" spans="1:10" ht="21.75" customHeight="1">
      <c r="A1" s="1368" t="s">
        <v>193</v>
      </c>
      <c r="B1" s="1365"/>
      <c r="C1" s="1365"/>
      <c r="D1" s="172"/>
      <c r="E1" s="170"/>
      <c r="F1" s="170"/>
      <c r="G1" s="114"/>
      <c r="H1" s="114"/>
    </row>
    <row r="2" spans="1:10" ht="12.75" customHeight="1">
      <c r="A2" s="171"/>
      <c r="B2" s="166"/>
      <c r="C2" s="171"/>
      <c r="D2" s="56"/>
      <c r="E2" s="170"/>
      <c r="F2" s="170"/>
      <c r="G2" s="170"/>
      <c r="H2" s="170"/>
    </row>
    <row r="3" spans="1:10" s="166" customFormat="1" ht="24" customHeight="1">
      <c r="A3" s="1369" t="s">
        <v>475</v>
      </c>
      <c r="B3" s="1369"/>
      <c r="C3" s="1369"/>
      <c r="D3" s="1365"/>
      <c r="E3" s="1365"/>
      <c r="F3" s="169"/>
      <c r="G3" s="169"/>
      <c r="H3" s="169"/>
    </row>
    <row r="4" spans="1:10" s="166" customFormat="1" ht="15" customHeight="1">
      <c r="A4" s="168"/>
      <c r="B4" s="168"/>
      <c r="C4" s="168"/>
      <c r="D4" s="168"/>
      <c r="E4" s="167"/>
      <c r="F4" s="167"/>
      <c r="G4" s="165"/>
      <c r="H4" s="167"/>
    </row>
    <row r="5" spans="1:10" ht="15" customHeight="1" thickBot="1">
      <c r="A5" s="51"/>
      <c r="B5" s="51"/>
      <c r="C5" s="51"/>
      <c r="D5" s="51"/>
      <c r="E5" s="50"/>
      <c r="F5" s="50"/>
      <c r="G5" s="263" t="s">
        <v>3</v>
      </c>
      <c r="H5" s="50"/>
    </row>
    <row r="6" spans="1:10" ht="15.75">
      <c r="A6" s="94" t="s">
        <v>56</v>
      </c>
      <c r="B6" s="94" t="s">
        <v>55</v>
      </c>
      <c r="C6" s="94" t="s">
        <v>54</v>
      </c>
      <c r="D6" s="93" t="s">
        <v>53</v>
      </c>
      <c r="E6" s="92" t="s">
        <v>52</v>
      </c>
      <c r="F6" s="92" t="s">
        <v>52</v>
      </c>
      <c r="G6" s="92" t="s">
        <v>7</v>
      </c>
      <c r="H6" s="92" t="s">
        <v>51</v>
      </c>
    </row>
    <row r="7" spans="1:10" ht="15.75" customHeight="1" thickBot="1">
      <c r="A7" s="91"/>
      <c r="B7" s="91"/>
      <c r="C7" s="91"/>
      <c r="D7" s="90"/>
      <c r="E7" s="88" t="s">
        <v>50</v>
      </c>
      <c r="F7" s="88" t="s">
        <v>49</v>
      </c>
      <c r="G7" s="89" t="s">
        <v>476</v>
      </c>
      <c r="H7" s="88" t="s">
        <v>10</v>
      </c>
    </row>
    <row r="8" spans="1:10" ht="15.75" customHeight="1" thickTop="1">
      <c r="A8" s="147">
        <v>20</v>
      </c>
      <c r="B8" s="113"/>
      <c r="C8" s="113"/>
      <c r="D8" s="112" t="s">
        <v>192</v>
      </c>
      <c r="E8" s="109"/>
      <c r="F8" s="111"/>
      <c r="G8" s="110"/>
      <c r="H8" s="109"/>
    </row>
    <row r="9" spans="1:10" ht="15.75" customHeight="1">
      <c r="A9" s="147"/>
      <c r="B9" s="113"/>
      <c r="C9" s="113"/>
      <c r="D9" s="112"/>
      <c r="E9" s="109"/>
      <c r="F9" s="111"/>
      <c r="G9" s="110"/>
      <c r="H9" s="109"/>
    </row>
    <row r="10" spans="1:10" ht="15.75" hidden="1" customHeight="1">
      <c r="A10" s="147"/>
      <c r="B10" s="113"/>
      <c r="C10" s="164">
        <v>2420</v>
      </c>
      <c r="D10" s="133" t="s">
        <v>191</v>
      </c>
      <c r="E10" s="49"/>
      <c r="F10" s="68"/>
      <c r="G10" s="67"/>
      <c r="H10" s="49" t="e">
        <f>(#REF!/F10)*100</f>
        <v>#REF!</v>
      </c>
    </row>
    <row r="11" spans="1:10" ht="15.75" hidden="1" customHeight="1">
      <c r="A11" s="162"/>
      <c r="B11" s="113"/>
      <c r="C11" s="164">
        <v>4113</v>
      </c>
      <c r="D11" s="133" t="s">
        <v>189</v>
      </c>
      <c r="E11" s="49"/>
      <c r="F11" s="68"/>
      <c r="G11" s="67">
        <v>0</v>
      </c>
      <c r="H11" s="49" t="e">
        <f>(#REF!/F11)*100</f>
        <v>#REF!</v>
      </c>
    </row>
    <row r="12" spans="1:10" ht="12" hidden="1" customHeight="1">
      <c r="A12" s="162"/>
      <c r="B12" s="113"/>
      <c r="C12" s="164">
        <v>4113</v>
      </c>
      <c r="D12" s="133" t="s">
        <v>189</v>
      </c>
      <c r="E12" s="49"/>
      <c r="F12" s="68"/>
      <c r="G12" s="67">
        <v>0</v>
      </c>
      <c r="H12" s="49" t="e">
        <f>(#REF!/F12)*100</f>
        <v>#REF!</v>
      </c>
    </row>
    <row r="13" spans="1:10" ht="15.75" customHeight="1">
      <c r="A13" s="162"/>
      <c r="B13" s="113"/>
      <c r="C13" s="164">
        <v>4116</v>
      </c>
      <c r="D13" s="133" t="s">
        <v>438</v>
      </c>
      <c r="E13" s="265">
        <v>184</v>
      </c>
      <c r="F13" s="68">
        <v>184</v>
      </c>
      <c r="G13" s="67">
        <v>0</v>
      </c>
      <c r="H13" s="49">
        <f>(G13/F13)*100</f>
        <v>0</v>
      </c>
    </row>
    <row r="14" spans="1:10" ht="15.75" hidden="1" customHeight="1">
      <c r="A14" s="162"/>
      <c r="B14" s="113"/>
      <c r="C14" s="164">
        <v>4116</v>
      </c>
      <c r="D14" s="133" t="s">
        <v>190</v>
      </c>
      <c r="E14" s="265">
        <v>0</v>
      </c>
      <c r="F14" s="68">
        <v>0</v>
      </c>
      <c r="G14" s="67">
        <v>0</v>
      </c>
      <c r="H14" s="49" t="e">
        <f>(#REF!/F14)*100</f>
        <v>#REF!</v>
      </c>
    </row>
    <row r="15" spans="1:10" ht="15.75" hidden="1" customHeight="1">
      <c r="A15" s="162"/>
      <c r="B15" s="113"/>
      <c r="C15" s="164">
        <v>4213</v>
      </c>
      <c r="D15" s="163" t="s">
        <v>187</v>
      </c>
      <c r="E15" s="265">
        <v>0</v>
      </c>
      <c r="F15" s="68">
        <v>0</v>
      </c>
      <c r="G15" s="67">
        <v>0</v>
      </c>
      <c r="H15" s="49" t="e">
        <f>(#REF!/F15)*100</f>
        <v>#REF!</v>
      </c>
      <c r="J15" s="40"/>
    </row>
    <row r="16" spans="1:10" ht="15.75" hidden="1" customHeight="1">
      <c r="A16" s="162"/>
      <c r="B16" s="113"/>
      <c r="C16" s="164">
        <v>4213</v>
      </c>
      <c r="D16" s="163" t="s">
        <v>187</v>
      </c>
      <c r="E16" s="265">
        <v>0</v>
      </c>
      <c r="F16" s="68">
        <v>0</v>
      </c>
      <c r="G16" s="67">
        <v>0</v>
      </c>
      <c r="H16" s="49" t="e">
        <f>(#REF!/F16)*100</f>
        <v>#REF!</v>
      </c>
      <c r="J16" s="40"/>
    </row>
    <row r="17" spans="1:10" ht="15.75" customHeight="1">
      <c r="A17" s="162"/>
      <c r="B17" s="113"/>
      <c r="C17" s="164">
        <v>4122</v>
      </c>
      <c r="D17" s="133" t="s">
        <v>446</v>
      </c>
      <c r="E17" s="265">
        <v>0</v>
      </c>
      <c r="F17" s="68">
        <v>213</v>
      </c>
      <c r="G17" s="67">
        <v>0</v>
      </c>
      <c r="H17" s="49">
        <f t="shared" ref="H17:H52" si="0">(G17/F17)*100</f>
        <v>0</v>
      </c>
    </row>
    <row r="18" spans="1:10" ht="15.75" hidden="1" customHeight="1">
      <c r="A18" s="162"/>
      <c r="B18" s="113"/>
      <c r="C18" s="164">
        <v>4213</v>
      </c>
      <c r="D18" s="163" t="s">
        <v>454</v>
      </c>
      <c r="E18" s="265">
        <v>0</v>
      </c>
      <c r="F18" s="68">
        <v>0</v>
      </c>
      <c r="G18" s="67">
        <v>0</v>
      </c>
      <c r="H18" s="49" t="e">
        <f t="shared" si="0"/>
        <v>#DIV/0!</v>
      </c>
      <c r="J18" s="40"/>
    </row>
    <row r="19" spans="1:10" ht="16.899999999999999" customHeight="1">
      <c r="A19" s="162"/>
      <c r="B19" s="113"/>
      <c r="C19" s="164">
        <v>4216</v>
      </c>
      <c r="D19" s="163" t="s">
        <v>439</v>
      </c>
      <c r="E19" s="265">
        <v>10576</v>
      </c>
      <c r="F19" s="68">
        <v>10576</v>
      </c>
      <c r="G19" s="67">
        <v>0</v>
      </c>
      <c r="H19" s="49">
        <f t="shared" si="0"/>
        <v>0</v>
      </c>
      <c r="J19" s="40"/>
    </row>
    <row r="20" spans="1:10" ht="15.75" hidden="1" customHeight="1">
      <c r="A20" s="162"/>
      <c r="B20" s="113"/>
      <c r="C20" s="164">
        <v>4216</v>
      </c>
      <c r="D20" s="163" t="s">
        <v>185</v>
      </c>
      <c r="E20" s="265">
        <v>0</v>
      </c>
      <c r="F20" s="68">
        <v>0</v>
      </c>
      <c r="G20" s="67">
        <v>0</v>
      </c>
      <c r="H20" s="49" t="e">
        <f t="shared" si="0"/>
        <v>#DIV/0!</v>
      </c>
      <c r="J20" s="40"/>
    </row>
    <row r="21" spans="1:10" ht="15.75" hidden="1" customHeight="1">
      <c r="A21" s="162"/>
      <c r="B21" s="113"/>
      <c r="C21" s="164">
        <v>4216</v>
      </c>
      <c r="D21" s="163" t="s">
        <v>185</v>
      </c>
      <c r="E21" s="265">
        <v>0</v>
      </c>
      <c r="F21" s="68">
        <v>0</v>
      </c>
      <c r="G21" s="67">
        <v>0</v>
      </c>
      <c r="H21" s="49" t="e">
        <f t="shared" si="0"/>
        <v>#DIV/0!</v>
      </c>
      <c r="J21" s="40"/>
    </row>
    <row r="22" spans="1:10" ht="15.75" hidden="1" customHeight="1">
      <c r="A22" s="162"/>
      <c r="B22" s="113"/>
      <c r="C22" s="164">
        <v>4216</v>
      </c>
      <c r="D22" s="163" t="s">
        <v>186</v>
      </c>
      <c r="E22" s="265">
        <v>0</v>
      </c>
      <c r="F22" s="68">
        <v>0</v>
      </c>
      <c r="G22" s="67">
        <v>0</v>
      </c>
      <c r="H22" s="49" t="e">
        <f t="shared" si="0"/>
        <v>#DIV/0!</v>
      </c>
      <c r="I22" s="40"/>
    </row>
    <row r="23" spans="1:10" ht="15.75" hidden="1" customHeight="1">
      <c r="A23" s="162"/>
      <c r="B23" s="113"/>
      <c r="C23" s="164">
        <v>4216</v>
      </c>
      <c r="D23" s="163" t="s">
        <v>185</v>
      </c>
      <c r="E23" s="265">
        <v>0</v>
      </c>
      <c r="F23" s="68">
        <v>0</v>
      </c>
      <c r="G23" s="67">
        <v>0</v>
      </c>
      <c r="H23" s="49" t="e">
        <f t="shared" si="0"/>
        <v>#DIV/0!</v>
      </c>
      <c r="I23" s="40"/>
    </row>
    <row r="24" spans="1:10" ht="15" hidden="1">
      <c r="A24" s="160"/>
      <c r="B24" s="159"/>
      <c r="C24" s="155">
        <v>4222</v>
      </c>
      <c r="D24" s="154" t="s">
        <v>184</v>
      </c>
      <c r="E24" s="265">
        <v>0</v>
      </c>
      <c r="F24" s="68">
        <v>0</v>
      </c>
      <c r="G24" s="67">
        <v>0</v>
      </c>
      <c r="H24" s="49" t="e">
        <f t="shared" si="0"/>
        <v>#DIV/0!</v>
      </c>
    </row>
    <row r="25" spans="1:10" ht="15" hidden="1">
      <c r="A25" s="160"/>
      <c r="B25" s="159"/>
      <c r="C25" s="155">
        <v>4222</v>
      </c>
      <c r="D25" s="154" t="s">
        <v>184</v>
      </c>
      <c r="E25" s="265">
        <v>0</v>
      </c>
      <c r="F25" s="68">
        <v>0</v>
      </c>
      <c r="G25" s="67">
        <v>0</v>
      </c>
      <c r="H25" s="49" t="e">
        <f t="shared" si="0"/>
        <v>#DIV/0!</v>
      </c>
    </row>
    <row r="26" spans="1:10" ht="15" hidden="1">
      <c r="A26" s="160"/>
      <c r="B26" s="159"/>
      <c r="C26" s="155">
        <v>4222</v>
      </c>
      <c r="D26" s="154" t="s">
        <v>183</v>
      </c>
      <c r="E26" s="265">
        <v>0</v>
      </c>
      <c r="F26" s="68">
        <v>0</v>
      </c>
      <c r="G26" s="67">
        <v>0</v>
      </c>
      <c r="H26" s="49" t="e">
        <f t="shared" si="0"/>
        <v>#DIV/0!</v>
      </c>
    </row>
    <row r="27" spans="1:10" ht="15" hidden="1">
      <c r="A27" s="157"/>
      <c r="B27" s="156"/>
      <c r="C27" s="155">
        <v>4222</v>
      </c>
      <c r="D27" s="154" t="s">
        <v>182</v>
      </c>
      <c r="E27" s="265">
        <v>0</v>
      </c>
      <c r="F27" s="68">
        <v>0</v>
      </c>
      <c r="G27" s="67">
        <v>0</v>
      </c>
      <c r="H27" s="49" t="e">
        <f t="shared" si="0"/>
        <v>#DIV/0!</v>
      </c>
    </row>
    <row r="28" spans="1:10" ht="15" hidden="1">
      <c r="A28" s="160"/>
      <c r="B28" s="159"/>
      <c r="C28" s="155">
        <v>4223</v>
      </c>
      <c r="D28" s="154" t="s">
        <v>181</v>
      </c>
      <c r="E28" s="265">
        <v>0</v>
      </c>
      <c r="F28" s="68">
        <v>0</v>
      </c>
      <c r="G28" s="67">
        <v>0</v>
      </c>
      <c r="H28" s="49" t="e">
        <f t="shared" si="0"/>
        <v>#DIV/0!</v>
      </c>
    </row>
    <row r="29" spans="1:10" ht="15" hidden="1">
      <c r="A29" s="160"/>
      <c r="B29" s="159"/>
      <c r="C29" s="155">
        <v>4232</v>
      </c>
      <c r="D29" s="154" t="s">
        <v>180</v>
      </c>
      <c r="E29" s="265">
        <v>0</v>
      </c>
      <c r="F29" s="68">
        <v>0</v>
      </c>
      <c r="G29" s="67">
        <v>0</v>
      </c>
      <c r="H29" s="49" t="e">
        <f t="shared" si="0"/>
        <v>#DIV/0!</v>
      </c>
    </row>
    <row r="30" spans="1:10" ht="15" hidden="1">
      <c r="A30" s="160"/>
      <c r="B30" s="159"/>
      <c r="C30" s="155">
        <v>4232</v>
      </c>
      <c r="D30" s="154" t="s">
        <v>180</v>
      </c>
      <c r="E30" s="265">
        <v>0</v>
      </c>
      <c r="F30" s="68">
        <v>0</v>
      </c>
      <c r="G30" s="67">
        <v>0</v>
      </c>
      <c r="H30" s="49" t="e">
        <f t="shared" si="0"/>
        <v>#DIV/0!</v>
      </c>
    </row>
    <row r="31" spans="1:10" ht="15">
      <c r="A31" s="160"/>
      <c r="B31" s="159">
        <v>2212</v>
      </c>
      <c r="C31" s="155">
        <v>2212</v>
      </c>
      <c r="D31" s="154" t="s">
        <v>506</v>
      </c>
      <c r="E31" s="265">
        <v>0</v>
      </c>
      <c r="F31" s="68">
        <v>0</v>
      </c>
      <c r="G31" s="67">
        <v>400</v>
      </c>
      <c r="H31" s="49" t="e">
        <f t="shared" si="0"/>
        <v>#DIV/0!</v>
      </c>
    </row>
    <row r="32" spans="1:10" ht="15" hidden="1">
      <c r="A32" s="160"/>
      <c r="B32" s="159">
        <v>2212</v>
      </c>
      <c r="C32" s="155">
        <v>2322</v>
      </c>
      <c r="D32" s="154" t="s">
        <v>179</v>
      </c>
      <c r="E32" s="265">
        <v>0</v>
      </c>
      <c r="F32" s="68">
        <v>0</v>
      </c>
      <c r="G32" s="67">
        <v>0</v>
      </c>
      <c r="H32" s="49" t="e">
        <f t="shared" si="0"/>
        <v>#DIV/0!</v>
      </c>
    </row>
    <row r="33" spans="1:8" ht="15" customHeight="1">
      <c r="A33" s="158"/>
      <c r="B33" s="155">
        <v>2212</v>
      </c>
      <c r="C33" s="70">
        <v>2324</v>
      </c>
      <c r="D33" s="70" t="s">
        <v>178</v>
      </c>
      <c r="E33" s="265">
        <v>0</v>
      </c>
      <c r="F33" s="68">
        <v>1</v>
      </c>
      <c r="G33" s="67">
        <v>3.6</v>
      </c>
      <c r="H33" s="49">
        <f t="shared" si="0"/>
        <v>360</v>
      </c>
    </row>
    <row r="34" spans="1:8" ht="15" hidden="1" customHeight="1">
      <c r="A34" s="160"/>
      <c r="B34" s="159">
        <v>2219</v>
      </c>
      <c r="C34" s="161">
        <v>2321</v>
      </c>
      <c r="D34" s="154" t="s">
        <v>177</v>
      </c>
      <c r="E34" s="265">
        <v>0</v>
      </c>
      <c r="F34" s="68">
        <v>0</v>
      </c>
      <c r="G34" s="67">
        <v>0</v>
      </c>
      <c r="H34" s="49" t="e">
        <f t="shared" si="0"/>
        <v>#DIV/0!</v>
      </c>
    </row>
    <row r="35" spans="1:8" ht="15" hidden="1" customHeight="1">
      <c r="A35" s="160"/>
      <c r="B35" s="159">
        <v>2219</v>
      </c>
      <c r="C35" s="155">
        <v>2324</v>
      </c>
      <c r="D35" s="154" t="s">
        <v>176</v>
      </c>
      <c r="E35" s="265">
        <v>0</v>
      </c>
      <c r="F35" s="68">
        <v>0</v>
      </c>
      <c r="G35" s="67">
        <v>0</v>
      </c>
      <c r="H35" s="49" t="e">
        <f t="shared" si="0"/>
        <v>#DIV/0!</v>
      </c>
    </row>
    <row r="36" spans="1:8" ht="15" hidden="1" customHeight="1">
      <c r="A36" s="160"/>
      <c r="B36" s="159">
        <v>2221</v>
      </c>
      <c r="C36" s="161">
        <v>2329</v>
      </c>
      <c r="D36" s="154" t="s">
        <v>175</v>
      </c>
      <c r="E36" s="265">
        <v>0</v>
      </c>
      <c r="F36" s="68">
        <v>0</v>
      </c>
      <c r="G36" s="67">
        <v>0</v>
      </c>
      <c r="H36" s="49" t="e">
        <f t="shared" si="0"/>
        <v>#DIV/0!</v>
      </c>
    </row>
    <row r="37" spans="1:8" ht="15" hidden="1" customHeight="1">
      <c r="A37" s="69"/>
      <c r="B37" s="70">
        <v>3421</v>
      </c>
      <c r="C37" s="70">
        <v>3121</v>
      </c>
      <c r="D37" s="70" t="s">
        <v>174</v>
      </c>
      <c r="E37" s="265">
        <v>0</v>
      </c>
      <c r="F37" s="68">
        <v>0</v>
      </c>
      <c r="G37" s="67">
        <v>0</v>
      </c>
      <c r="H37" s="49" t="e">
        <f t="shared" si="0"/>
        <v>#DIV/0!</v>
      </c>
    </row>
    <row r="38" spans="1:8" ht="15" hidden="1" customHeight="1">
      <c r="A38" s="69"/>
      <c r="B38" s="70">
        <v>3631</v>
      </c>
      <c r="C38" s="70">
        <v>2322</v>
      </c>
      <c r="D38" s="70" t="s">
        <v>173</v>
      </c>
      <c r="E38" s="265">
        <v>0</v>
      </c>
      <c r="F38" s="68">
        <v>0</v>
      </c>
      <c r="G38" s="67">
        <v>0</v>
      </c>
      <c r="H38" s="49" t="e">
        <f t="shared" si="0"/>
        <v>#DIV/0!</v>
      </c>
    </row>
    <row r="39" spans="1:8" ht="15" hidden="1" customHeight="1">
      <c r="A39" s="158"/>
      <c r="B39" s="155">
        <v>2221</v>
      </c>
      <c r="C39" s="70">
        <v>2329</v>
      </c>
      <c r="D39" s="70" t="s">
        <v>461</v>
      </c>
      <c r="E39" s="265">
        <v>0</v>
      </c>
      <c r="F39" s="68">
        <v>0</v>
      </c>
      <c r="G39" s="67">
        <v>0</v>
      </c>
      <c r="H39" s="49" t="e">
        <f t="shared" si="0"/>
        <v>#DIV/0!</v>
      </c>
    </row>
    <row r="40" spans="1:8" ht="15" customHeight="1">
      <c r="A40" s="69"/>
      <c r="B40" s="70">
        <v>3326</v>
      </c>
      <c r="C40" s="70">
        <v>3121</v>
      </c>
      <c r="D40" s="70" t="s">
        <v>174</v>
      </c>
      <c r="E40" s="265">
        <v>0</v>
      </c>
      <c r="F40" s="68">
        <v>0</v>
      </c>
      <c r="G40" s="67">
        <v>200</v>
      </c>
      <c r="H40" s="49" t="e">
        <f t="shared" si="0"/>
        <v>#DIV/0!</v>
      </c>
    </row>
    <row r="41" spans="1:8" ht="15" customHeight="1">
      <c r="A41" s="158"/>
      <c r="B41" s="155">
        <v>3599</v>
      </c>
      <c r="C41" s="70">
        <v>2321</v>
      </c>
      <c r="D41" s="70" t="s">
        <v>503</v>
      </c>
      <c r="E41" s="265">
        <v>0</v>
      </c>
      <c r="F41" s="68">
        <v>14.2</v>
      </c>
      <c r="G41" s="67">
        <v>14.2</v>
      </c>
      <c r="H41" s="49">
        <f t="shared" si="0"/>
        <v>100</v>
      </c>
    </row>
    <row r="42" spans="1:8" ht="15" customHeight="1">
      <c r="A42" s="158"/>
      <c r="B42" s="155">
        <v>3631</v>
      </c>
      <c r="C42" s="70">
        <v>2324</v>
      </c>
      <c r="D42" s="70" t="s">
        <v>478</v>
      </c>
      <c r="E42" s="265">
        <v>0</v>
      </c>
      <c r="F42" s="68">
        <v>0</v>
      </c>
      <c r="G42" s="67">
        <v>32.799999999999997</v>
      </c>
      <c r="H42" s="49" t="e">
        <f t="shared" si="0"/>
        <v>#DIV/0!</v>
      </c>
    </row>
    <row r="43" spans="1:8" ht="15" hidden="1" customHeight="1">
      <c r="A43" s="160"/>
      <c r="B43" s="159">
        <v>3322</v>
      </c>
      <c r="C43" s="161">
        <v>2324</v>
      </c>
      <c r="D43" s="154" t="s">
        <v>172</v>
      </c>
      <c r="E43" s="265">
        <v>0</v>
      </c>
      <c r="F43" s="68">
        <v>0</v>
      </c>
      <c r="G43" s="67">
        <v>0</v>
      </c>
      <c r="H43" s="49" t="e">
        <f t="shared" si="0"/>
        <v>#DIV/0!</v>
      </c>
    </row>
    <row r="44" spans="1:8" ht="15" hidden="1">
      <c r="A44" s="69"/>
      <c r="B44" s="70">
        <v>3412</v>
      </c>
      <c r="C44" s="70">
        <v>2321</v>
      </c>
      <c r="D44" s="70" t="s">
        <v>171</v>
      </c>
      <c r="E44" s="265">
        <v>0</v>
      </c>
      <c r="F44" s="68">
        <v>0</v>
      </c>
      <c r="G44" s="67">
        <v>0</v>
      </c>
      <c r="H44" s="49" t="e">
        <f t="shared" si="0"/>
        <v>#DIV/0!</v>
      </c>
    </row>
    <row r="45" spans="1:8" ht="15" hidden="1">
      <c r="A45" s="160"/>
      <c r="B45" s="159">
        <v>3635</v>
      </c>
      <c r="C45" s="155">
        <v>3122</v>
      </c>
      <c r="D45" s="154" t="s">
        <v>170</v>
      </c>
      <c r="E45" s="265">
        <v>0</v>
      </c>
      <c r="F45" s="68">
        <v>0</v>
      </c>
      <c r="G45" s="67">
        <v>0</v>
      </c>
      <c r="H45" s="49" t="e">
        <f t="shared" si="0"/>
        <v>#DIV/0!</v>
      </c>
    </row>
    <row r="46" spans="1:8" ht="15" hidden="1">
      <c r="A46" s="160"/>
      <c r="B46" s="159">
        <v>3699</v>
      </c>
      <c r="C46" s="155">
        <v>2111</v>
      </c>
      <c r="D46" s="154" t="s">
        <v>169</v>
      </c>
      <c r="E46" s="265">
        <v>0</v>
      </c>
      <c r="F46" s="68">
        <v>0</v>
      </c>
      <c r="G46" s="67">
        <v>0</v>
      </c>
      <c r="H46" s="49" t="e">
        <f t="shared" si="0"/>
        <v>#DIV/0!</v>
      </c>
    </row>
    <row r="47" spans="1:8" ht="15" hidden="1">
      <c r="A47" s="160"/>
      <c r="B47" s="159">
        <v>3699</v>
      </c>
      <c r="C47" s="155">
        <v>2111</v>
      </c>
      <c r="D47" s="154" t="s">
        <v>169</v>
      </c>
      <c r="E47" s="265">
        <v>0</v>
      </c>
      <c r="F47" s="68">
        <v>0</v>
      </c>
      <c r="G47" s="67">
        <v>0</v>
      </c>
      <c r="H47" s="49" t="e">
        <f t="shared" si="0"/>
        <v>#DIV/0!</v>
      </c>
    </row>
    <row r="48" spans="1:8" ht="15" hidden="1">
      <c r="A48" s="158"/>
      <c r="B48" s="155">
        <v>3725</v>
      </c>
      <c r="C48" s="70">
        <v>2321</v>
      </c>
      <c r="D48" s="70" t="s">
        <v>168</v>
      </c>
      <c r="E48" s="265">
        <v>0</v>
      </c>
      <c r="F48" s="68">
        <v>0</v>
      </c>
      <c r="G48" s="67">
        <v>0</v>
      </c>
      <c r="H48" s="49" t="e">
        <f t="shared" si="0"/>
        <v>#DIV/0!</v>
      </c>
    </row>
    <row r="49" spans="1:8" ht="15">
      <c r="A49" s="158"/>
      <c r="B49" s="155">
        <v>3725</v>
      </c>
      <c r="C49" s="70">
        <v>2324</v>
      </c>
      <c r="D49" s="70" t="s">
        <v>359</v>
      </c>
      <c r="E49" s="265">
        <v>3000</v>
      </c>
      <c r="F49" s="68">
        <v>2999</v>
      </c>
      <c r="G49" s="67">
        <v>1520.3</v>
      </c>
      <c r="H49" s="49">
        <f t="shared" si="0"/>
        <v>50.69356452150717</v>
      </c>
    </row>
    <row r="50" spans="1:8" ht="13.15" hidden="1" customHeight="1">
      <c r="A50" s="157"/>
      <c r="B50" s="156">
        <v>6399</v>
      </c>
      <c r="C50" s="155">
        <v>2222</v>
      </c>
      <c r="D50" s="154" t="s">
        <v>167</v>
      </c>
      <c r="E50" s="49"/>
      <c r="F50" s="68"/>
      <c r="G50" s="67">
        <v>0</v>
      </c>
      <c r="H50" s="49" t="e">
        <f t="shared" si="0"/>
        <v>#DIV/0!</v>
      </c>
    </row>
    <row r="51" spans="1:8" ht="15">
      <c r="A51" s="158"/>
      <c r="B51" s="155">
        <v>3745</v>
      </c>
      <c r="C51" s="70">
        <v>2324</v>
      </c>
      <c r="D51" s="70" t="s">
        <v>359</v>
      </c>
      <c r="E51" s="265">
        <v>0</v>
      </c>
      <c r="F51" s="68">
        <v>0</v>
      </c>
      <c r="G51" s="67">
        <v>94.8</v>
      </c>
      <c r="H51" s="49" t="e">
        <f t="shared" si="0"/>
        <v>#DIV/0!</v>
      </c>
    </row>
    <row r="52" spans="1:8" ht="15">
      <c r="A52" s="158"/>
      <c r="B52" s="155">
        <v>4357</v>
      </c>
      <c r="C52" s="70">
        <v>3129</v>
      </c>
      <c r="D52" s="70" t="s">
        <v>359</v>
      </c>
      <c r="E52" s="265">
        <v>3000</v>
      </c>
      <c r="F52" s="68">
        <v>3000</v>
      </c>
      <c r="G52" s="67">
        <v>0</v>
      </c>
      <c r="H52" s="49">
        <f t="shared" si="0"/>
        <v>0</v>
      </c>
    </row>
    <row r="53" spans="1:8" ht="15.75" thickBot="1">
      <c r="A53" s="153"/>
      <c r="B53" s="76"/>
      <c r="C53" s="76"/>
      <c r="D53" s="76"/>
      <c r="E53" s="74"/>
      <c r="F53" s="73"/>
      <c r="G53" s="72"/>
      <c r="H53" s="74"/>
    </row>
    <row r="54" spans="1:8" s="51" customFormat="1" ht="21.75" customHeight="1" thickTop="1" thickBot="1">
      <c r="A54" s="152"/>
      <c r="B54" s="151"/>
      <c r="C54" s="151"/>
      <c r="D54" s="150" t="s">
        <v>166</v>
      </c>
      <c r="E54" s="108">
        <f t="shared" ref="E54:G54" si="1">SUM(E10:E53)</f>
        <v>16760</v>
      </c>
      <c r="F54" s="149">
        <f t="shared" si="1"/>
        <v>16987.2</v>
      </c>
      <c r="G54" s="148">
        <f t="shared" si="1"/>
        <v>2265.7000000000003</v>
      </c>
      <c r="H54" s="49">
        <f>(G54/F54)*100</f>
        <v>13.337689554488087</v>
      </c>
    </row>
    <row r="55" spans="1:8" ht="15" customHeight="1">
      <c r="A55" s="52"/>
      <c r="B55" s="52"/>
      <c r="C55" s="52"/>
      <c r="D55" s="56"/>
      <c r="E55" s="54"/>
      <c r="F55" s="54"/>
      <c r="G55" s="114"/>
      <c r="H55" s="114"/>
    </row>
    <row r="56" spans="1:8" ht="15" customHeight="1">
      <c r="A56" s="52"/>
      <c r="B56" s="52"/>
      <c r="C56" s="52"/>
      <c r="D56" s="56"/>
      <c r="E56" s="54"/>
      <c r="F56" s="54"/>
      <c r="G56" s="54"/>
      <c r="H56" s="54"/>
    </row>
    <row r="57" spans="1:8" ht="15" customHeight="1" thickBot="1">
      <c r="A57" s="52"/>
      <c r="B57" s="52"/>
      <c r="C57" s="52"/>
      <c r="D57" s="56"/>
      <c r="E57" s="54"/>
      <c r="F57" s="54"/>
      <c r="G57" s="54"/>
      <c r="H57" s="54"/>
    </row>
    <row r="58" spans="1:8" ht="15.75">
      <c r="A58" s="94" t="s">
        <v>56</v>
      </c>
      <c r="B58" s="94" t="s">
        <v>55</v>
      </c>
      <c r="C58" s="94" t="s">
        <v>54</v>
      </c>
      <c r="D58" s="93" t="s">
        <v>53</v>
      </c>
      <c r="E58" s="92" t="s">
        <v>52</v>
      </c>
      <c r="F58" s="92" t="s">
        <v>52</v>
      </c>
      <c r="G58" s="92" t="s">
        <v>7</v>
      </c>
      <c r="H58" s="92" t="s">
        <v>51</v>
      </c>
    </row>
    <row r="59" spans="1:8" ht="15.75" customHeight="1" thickBot="1">
      <c r="A59" s="91"/>
      <c r="B59" s="91"/>
      <c r="C59" s="91"/>
      <c r="D59" s="90"/>
      <c r="E59" s="88" t="s">
        <v>50</v>
      </c>
      <c r="F59" s="88" t="s">
        <v>49</v>
      </c>
      <c r="G59" s="89" t="s">
        <v>476</v>
      </c>
      <c r="H59" s="88" t="s">
        <v>10</v>
      </c>
    </row>
    <row r="60" spans="1:8" ht="16.5" customHeight="1" thickTop="1">
      <c r="A60" s="147">
        <v>30</v>
      </c>
      <c r="B60" s="113"/>
      <c r="C60" s="113"/>
      <c r="D60" s="112" t="s">
        <v>165</v>
      </c>
      <c r="E60" s="144"/>
      <c r="F60" s="146"/>
      <c r="G60" s="145"/>
      <c r="H60" s="144"/>
    </row>
    <row r="61" spans="1:8" ht="15" customHeight="1">
      <c r="A61" s="135"/>
      <c r="B61" s="122"/>
      <c r="C61" s="122"/>
      <c r="D61" s="122"/>
      <c r="E61" s="49"/>
      <c r="F61" s="68"/>
      <c r="G61" s="67"/>
      <c r="H61" s="49"/>
    </row>
    <row r="62" spans="1:8" ht="15" hidden="1">
      <c r="A62" s="69"/>
      <c r="B62" s="70"/>
      <c r="C62" s="70">
        <v>1361</v>
      </c>
      <c r="D62" s="70" t="s">
        <v>74</v>
      </c>
      <c r="E62" s="136">
        <v>0</v>
      </c>
      <c r="F62" s="68">
        <v>0</v>
      </c>
      <c r="G62" s="67">
        <v>0</v>
      </c>
      <c r="H62" s="49" t="e">
        <f>(#REF!/F62)*100</f>
        <v>#REF!</v>
      </c>
    </row>
    <row r="63" spans="1:8" ht="15" hidden="1">
      <c r="A63" s="69"/>
      <c r="B63" s="70"/>
      <c r="C63" s="70">
        <v>2460</v>
      </c>
      <c r="D63" s="70" t="s">
        <v>164</v>
      </c>
      <c r="E63" s="136"/>
      <c r="F63" s="68">
        <v>0</v>
      </c>
      <c r="G63" s="67">
        <v>0</v>
      </c>
      <c r="H63" s="49" t="e">
        <f>(#REF!/F63)*100</f>
        <v>#REF!</v>
      </c>
    </row>
    <row r="64" spans="1:8" ht="15" hidden="1">
      <c r="A64" s="69">
        <v>98008</v>
      </c>
      <c r="B64" s="70"/>
      <c r="C64" s="70">
        <v>4111</v>
      </c>
      <c r="D64" s="70" t="s">
        <v>163</v>
      </c>
      <c r="E64" s="121"/>
      <c r="F64" s="68">
        <v>0</v>
      </c>
      <c r="G64" s="67">
        <v>0</v>
      </c>
      <c r="H64" s="49" t="e">
        <f>(#REF!/F64)*100</f>
        <v>#REF!</v>
      </c>
    </row>
    <row r="65" spans="1:8" ht="15" hidden="1" customHeight="1">
      <c r="A65" s="69">
        <v>98071</v>
      </c>
      <c r="B65" s="70"/>
      <c r="C65" s="70">
        <v>4111</v>
      </c>
      <c r="D65" s="70" t="s">
        <v>162</v>
      </c>
      <c r="E65" s="136"/>
      <c r="F65" s="68">
        <v>0</v>
      </c>
      <c r="G65" s="67">
        <v>0</v>
      </c>
      <c r="H65" s="49" t="e">
        <f>(#REF!/F65)*100</f>
        <v>#REF!</v>
      </c>
    </row>
    <row r="66" spans="1:8" ht="15" hidden="1" customHeight="1">
      <c r="A66" s="69">
        <v>98187</v>
      </c>
      <c r="B66" s="70"/>
      <c r="C66" s="70">
        <v>4111</v>
      </c>
      <c r="D66" s="70" t="s">
        <v>161</v>
      </c>
      <c r="E66" s="136"/>
      <c r="F66" s="68">
        <v>0</v>
      </c>
      <c r="G66" s="67">
        <v>0</v>
      </c>
      <c r="H66" s="49" t="e">
        <f>(#REF!/F66)*100</f>
        <v>#REF!</v>
      </c>
    </row>
    <row r="67" spans="1:8" ht="15" hidden="1">
      <c r="A67" s="69">
        <v>98348</v>
      </c>
      <c r="B67" s="70"/>
      <c r="C67" s="70">
        <v>4111</v>
      </c>
      <c r="D67" s="70" t="s">
        <v>160</v>
      </c>
      <c r="E67" s="132"/>
      <c r="F67" s="68">
        <v>0</v>
      </c>
      <c r="G67" s="67">
        <v>0</v>
      </c>
      <c r="H67" s="49" t="e">
        <f>(#REF!/F67)*100</f>
        <v>#REF!</v>
      </c>
    </row>
    <row r="68" spans="1:8" ht="15">
      <c r="A68" s="69"/>
      <c r="B68" s="70"/>
      <c r="C68" s="70">
        <v>2460</v>
      </c>
      <c r="D68" s="70" t="s">
        <v>455</v>
      </c>
      <c r="E68" s="121">
        <v>0</v>
      </c>
      <c r="F68" s="68">
        <v>0</v>
      </c>
      <c r="G68" s="67">
        <v>3</v>
      </c>
      <c r="H68" s="49" t="e">
        <f t="shared" ref="H68:H103" si="2">(G68/F68)*100</f>
        <v>#DIV/0!</v>
      </c>
    </row>
    <row r="69" spans="1:8" ht="15">
      <c r="A69" s="69">
        <v>98008</v>
      </c>
      <c r="B69" s="70"/>
      <c r="C69" s="70">
        <v>4111</v>
      </c>
      <c r="D69" s="70" t="s">
        <v>456</v>
      </c>
      <c r="E69" s="136">
        <v>0</v>
      </c>
      <c r="F69" s="68">
        <v>577.20000000000005</v>
      </c>
      <c r="G69" s="67">
        <v>577.20000000000005</v>
      </c>
      <c r="H69" s="49">
        <f t="shared" si="2"/>
        <v>100</v>
      </c>
    </row>
    <row r="70" spans="1:8" ht="15" hidden="1">
      <c r="A70" s="69">
        <v>98071</v>
      </c>
      <c r="B70" s="70"/>
      <c r="C70" s="70">
        <v>4111</v>
      </c>
      <c r="D70" s="70" t="s">
        <v>465</v>
      </c>
      <c r="E70" s="136">
        <v>0</v>
      </c>
      <c r="F70" s="68">
        <v>0</v>
      </c>
      <c r="G70" s="67">
        <v>0</v>
      </c>
      <c r="H70" s="49" t="e">
        <f t="shared" si="2"/>
        <v>#DIV/0!</v>
      </c>
    </row>
    <row r="71" spans="1:8" ht="14.45" hidden="1" customHeight="1">
      <c r="A71" s="70">
        <v>13011</v>
      </c>
      <c r="B71" s="70"/>
      <c r="C71" s="70">
        <v>4116</v>
      </c>
      <c r="D71" s="70" t="s">
        <v>159</v>
      </c>
      <c r="E71" s="136">
        <v>0</v>
      </c>
      <c r="F71" s="68">
        <v>0</v>
      </c>
      <c r="G71" s="67">
        <v>0</v>
      </c>
      <c r="H71" s="49" t="e">
        <f t="shared" si="2"/>
        <v>#DIV/0!</v>
      </c>
    </row>
    <row r="72" spans="1:8" ht="15" hidden="1">
      <c r="A72" s="69">
        <v>13015</v>
      </c>
      <c r="B72" s="70"/>
      <c r="C72" s="70">
        <v>4116</v>
      </c>
      <c r="D72" s="70" t="s">
        <v>158</v>
      </c>
      <c r="E72" s="136">
        <v>0</v>
      </c>
      <c r="F72" s="68">
        <v>0</v>
      </c>
      <c r="G72" s="67">
        <v>0</v>
      </c>
      <c r="H72" s="49" t="e">
        <f t="shared" si="2"/>
        <v>#DIV/0!</v>
      </c>
    </row>
    <row r="73" spans="1:8" ht="15" hidden="1">
      <c r="A73" s="69">
        <v>13015</v>
      </c>
      <c r="B73" s="70"/>
      <c r="C73" s="70">
        <v>4116</v>
      </c>
      <c r="D73" s="70" t="s">
        <v>158</v>
      </c>
      <c r="E73" s="136">
        <v>0</v>
      </c>
      <c r="F73" s="68">
        <v>0</v>
      </c>
      <c r="G73" s="67">
        <v>0</v>
      </c>
      <c r="H73" s="49" t="e">
        <f t="shared" si="2"/>
        <v>#DIV/0!</v>
      </c>
    </row>
    <row r="74" spans="1:8" ht="14.25" hidden="1" customHeight="1">
      <c r="A74" s="69">
        <v>13101</v>
      </c>
      <c r="B74" s="70"/>
      <c r="C74" s="70">
        <v>4116</v>
      </c>
      <c r="D74" s="70" t="s">
        <v>157</v>
      </c>
      <c r="E74" s="136">
        <v>0</v>
      </c>
      <c r="F74" s="68">
        <v>0</v>
      </c>
      <c r="G74" s="67">
        <v>0</v>
      </c>
      <c r="H74" s="49" t="e">
        <f t="shared" si="2"/>
        <v>#DIV/0!</v>
      </c>
    </row>
    <row r="75" spans="1:8" ht="15">
      <c r="A75" s="69">
        <v>13013</v>
      </c>
      <c r="B75" s="70"/>
      <c r="C75" s="70">
        <v>4116</v>
      </c>
      <c r="D75" s="70" t="s">
        <v>322</v>
      </c>
      <c r="E75" s="136">
        <v>5726</v>
      </c>
      <c r="F75" s="68">
        <v>5831</v>
      </c>
      <c r="G75" s="67">
        <v>303.10000000000002</v>
      </c>
      <c r="H75" s="49">
        <f t="shared" si="2"/>
        <v>5.1980792316926774</v>
      </c>
    </row>
    <row r="76" spans="1:8" ht="15" hidden="1" customHeight="1">
      <c r="A76" s="70"/>
      <c r="B76" s="70"/>
      <c r="C76" s="70">
        <v>4116</v>
      </c>
      <c r="D76" s="70" t="s">
        <v>323</v>
      </c>
      <c r="E76" s="136">
        <v>0</v>
      </c>
      <c r="F76" s="68">
        <v>0</v>
      </c>
      <c r="G76" s="67">
        <v>0</v>
      </c>
      <c r="H76" s="49" t="e">
        <f t="shared" si="2"/>
        <v>#DIV/0!</v>
      </c>
    </row>
    <row r="77" spans="1:8" ht="15" hidden="1" customHeight="1">
      <c r="A77" s="70"/>
      <c r="B77" s="70"/>
      <c r="C77" s="70">
        <v>4116</v>
      </c>
      <c r="D77" s="70" t="s">
        <v>323</v>
      </c>
      <c r="E77" s="136">
        <v>0</v>
      </c>
      <c r="F77" s="68">
        <v>0</v>
      </c>
      <c r="G77" s="67">
        <v>0</v>
      </c>
      <c r="H77" s="49" t="e">
        <f t="shared" si="2"/>
        <v>#DIV/0!</v>
      </c>
    </row>
    <row r="78" spans="1:8" ht="15" hidden="1" customHeight="1">
      <c r="A78" s="70"/>
      <c r="B78" s="70"/>
      <c r="C78" s="70">
        <v>4116</v>
      </c>
      <c r="D78" s="70" t="s">
        <v>324</v>
      </c>
      <c r="E78" s="136">
        <v>0</v>
      </c>
      <c r="F78" s="68">
        <v>0</v>
      </c>
      <c r="G78" s="67">
        <v>0</v>
      </c>
      <c r="H78" s="49" t="e">
        <f t="shared" si="2"/>
        <v>#DIV/0!</v>
      </c>
    </row>
    <row r="79" spans="1:8" ht="15" hidden="1" customHeight="1">
      <c r="A79" s="69"/>
      <c r="B79" s="70"/>
      <c r="C79" s="70">
        <v>4132</v>
      </c>
      <c r="D79" s="70" t="s">
        <v>156</v>
      </c>
      <c r="E79" s="136">
        <v>0</v>
      </c>
      <c r="F79" s="68">
        <v>0</v>
      </c>
      <c r="G79" s="67">
        <v>0</v>
      </c>
      <c r="H79" s="49" t="e">
        <f t="shared" si="2"/>
        <v>#DIV/0!</v>
      </c>
    </row>
    <row r="80" spans="1:8" ht="15" hidden="1" customHeight="1">
      <c r="A80" s="69">
        <v>14004</v>
      </c>
      <c r="B80" s="70"/>
      <c r="C80" s="70">
        <v>4122</v>
      </c>
      <c r="D80" s="70" t="s">
        <v>155</v>
      </c>
      <c r="E80" s="136">
        <v>0</v>
      </c>
      <c r="F80" s="68">
        <v>0</v>
      </c>
      <c r="G80" s="67">
        <v>0</v>
      </c>
      <c r="H80" s="49" t="e">
        <f t="shared" si="2"/>
        <v>#DIV/0!</v>
      </c>
    </row>
    <row r="81" spans="1:8" ht="15" hidden="1">
      <c r="A81" s="143"/>
      <c r="B81" s="119"/>
      <c r="C81" s="119">
        <v>4216</v>
      </c>
      <c r="D81" s="119" t="s">
        <v>154</v>
      </c>
      <c r="E81" s="136">
        <v>0</v>
      </c>
      <c r="F81" s="68">
        <v>0</v>
      </c>
      <c r="G81" s="67">
        <v>0</v>
      </c>
      <c r="H81" s="49" t="e">
        <f t="shared" si="2"/>
        <v>#DIV/0!</v>
      </c>
    </row>
    <row r="82" spans="1:8" ht="15" hidden="1" customHeight="1">
      <c r="A82" s="70"/>
      <c r="B82" s="70"/>
      <c r="C82" s="70">
        <v>4216</v>
      </c>
      <c r="D82" s="70" t="s">
        <v>153</v>
      </c>
      <c r="E82" s="136">
        <v>0</v>
      </c>
      <c r="F82" s="68">
        <v>0</v>
      </c>
      <c r="G82" s="67">
        <v>0</v>
      </c>
      <c r="H82" s="49" t="e">
        <f t="shared" si="2"/>
        <v>#DIV/0!</v>
      </c>
    </row>
    <row r="83" spans="1:8" ht="15" hidden="1" customHeight="1">
      <c r="A83" s="70"/>
      <c r="B83" s="70"/>
      <c r="C83" s="70">
        <v>4152</v>
      </c>
      <c r="D83" s="119" t="s">
        <v>188</v>
      </c>
      <c r="E83" s="136">
        <v>0</v>
      </c>
      <c r="F83" s="68">
        <v>0</v>
      </c>
      <c r="G83" s="67">
        <v>0</v>
      </c>
      <c r="H83" s="49" t="e">
        <f t="shared" si="2"/>
        <v>#DIV/0!</v>
      </c>
    </row>
    <row r="84" spans="1:8" ht="15" hidden="1" customHeight="1">
      <c r="A84" s="69">
        <v>617</v>
      </c>
      <c r="B84" s="70"/>
      <c r="C84" s="70">
        <v>4222</v>
      </c>
      <c r="D84" s="70" t="s">
        <v>152</v>
      </c>
      <c r="E84" s="136">
        <v>0</v>
      </c>
      <c r="F84" s="68">
        <v>0</v>
      </c>
      <c r="G84" s="67">
        <v>0</v>
      </c>
      <c r="H84" s="49" t="e">
        <f t="shared" si="2"/>
        <v>#DIV/0!</v>
      </c>
    </row>
    <row r="85" spans="1:8" ht="15" hidden="1">
      <c r="A85" s="69"/>
      <c r="B85" s="70">
        <v>3341</v>
      </c>
      <c r="C85" s="70">
        <v>2111</v>
      </c>
      <c r="D85" s="70" t="s">
        <v>151</v>
      </c>
      <c r="E85" s="136">
        <v>0</v>
      </c>
      <c r="F85" s="68">
        <v>0</v>
      </c>
      <c r="G85" s="67">
        <v>0</v>
      </c>
      <c r="H85" s="49" t="e">
        <f t="shared" si="2"/>
        <v>#DIV/0!</v>
      </c>
    </row>
    <row r="86" spans="1:8" ht="15">
      <c r="A86" s="69"/>
      <c r="B86" s="70">
        <v>3349</v>
      </c>
      <c r="C86" s="70">
        <v>2111</v>
      </c>
      <c r="D86" s="70" t="s">
        <v>325</v>
      </c>
      <c r="E86" s="136">
        <v>960</v>
      </c>
      <c r="F86" s="68">
        <v>960</v>
      </c>
      <c r="G86" s="67">
        <v>566</v>
      </c>
      <c r="H86" s="49">
        <f t="shared" si="2"/>
        <v>58.958333333333336</v>
      </c>
    </row>
    <row r="87" spans="1:8" ht="15" hidden="1">
      <c r="A87" s="69"/>
      <c r="B87" s="70">
        <v>5512</v>
      </c>
      <c r="C87" s="70">
        <v>2111</v>
      </c>
      <c r="D87" s="70" t="s">
        <v>150</v>
      </c>
      <c r="E87" s="136">
        <v>0</v>
      </c>
      <c r="F87" s="68">
        <v>0</v>
      </c>
      <c r="G87" s="67">
        <v>0</v>
      </c>
      <c r="H87" s="49" t="e">
        <f t="shared" si="2"/>
        <v>#DIV/0!</v>
      </c>
    </row>
    <row r="88" spans="1:8" ht="15" hidden="1">
      <c r="A88" s="69"/>
      <c r="B88" s="70">
        <v>5512</v>
      </c>
      <c r="C88" s="70">
        <v>2322</v>
      </c>
      <c r="D88" s="70" t="s">
        <v>149</v>
      </c>
      <c r="E88" s="136">
        <v>0</v>
      </c>
      <c r="F88" s="68">
        <v>0</v>
      </c>
      <c r="G88" s="67">
        <v>0</v>
      </c>
      <c r="H88" s="49" t="e">
        <f t="shared" si="2"/>
        <v>#DIV/0!</v>
      </c>
    </row>
    <row r="89" spans="1:8" ht="15" hidden="1">
      <c r="A89" s="69"/>
      <c r="B89" s="70">
        <v>5512</v>
      </c>
      <c r="C89" s="70">
        <v>2324</v>
      </c>
      <c r="D89" s="70" t="s">
        <v>326</v>
      </c>
      <c r="E89" s="136">
        <v>0</v>
      </c>
      <c r="F89" s="68">
        <v>0</v>
      </c>
      <c r="G89" s="67">
        <v>0</v>
      </c>
      <c r="H89" s="49" t="e">
        <f t="shared" si="2"/>
        <v>#DIV/0!</v>
      </c>
    </row>
    <row r="90" spans="1:8" ht="15" hidden="1">
      <c r="A90" s="69"/>
      <c r="B90" s="70">
        <v>5512</v>
      </c>
      <c r="C90" s="70">
        <v>3113</v>
      </c>
      <c r="D90" s="70" t="s">
        <v>327</v>
      </c>
      <c r="E90" s="136">
        <v>0</v>
      </c>
      <c r="F90" s="68">
        <v>0</v>
      </c>
      <c r="G90" s="67">
        <v>0</v>
      </c>
      <c r="H90" s="49" t="e">
        <f t="shared" si="2"/>
        <v>#DIV/0!</v>
      </c>
    </row>
    <row r="91" spans="1:8" ht="15" hidden="1">
      <c r="A91" s="69"/>
      <c r="B91" s="70">
        <v>5512</v>
      </c>
      <c r="C91" s="70">
        <v>3122</v>
      </c>
      <c r="D91" s="70" t="s">
        <v>148</v>
      </c>
      <c r="E91" s="136">
        <v>0</v>
      </c>
      <c r="F91" s="68">
        <v>0</v>
      </c>
      <c r="G91" s="67">
        <v>0</v>
      </c>
      <c r="H91" s="49" t="e">
        <f t="shared" si="2"/>
        <v>#DIV/0!</v>
      </c>
    </row>
    <row r="92" spans="1:8" ht="15">
      <c r="A92" s="69"/>
      <c r="B92" s="70">
        <v>6171</v>
      </c>
      <c r="C92" s="70">
        <v>2111</v>
      </c>
      <c r="D92" s="70" t="s">
        <v>358</v>
      </c>
      <c r="E92" s="136">
        <v>152</v>
      </c>
      <c r="F92" s="68">
        <v>151.19999999999999</v>
      </c>
      <c r="G92" s="67">
        <v>75.400000000000006</v>
      </c>
      <c r="H92" s="49">
        <f t="shared" si="2"/>
        <v>49.867724867724874</v>
      </c>
    </row>
    <row r="93" spans="1:8" ht="15">
      <c r="A93" s="69"/>
      <c r="B93" s="70">
        <v>6171</v>
      </c>
      <c r="C93" s="70">
        <v>2132</v>
      </c>
      <c r="D93" s="70" t="s">
        <v>356</v>
      </c>
      <c r="E93" s="136">
        <v>87</v>
      </c>
      <c r="F93" s="68">
        <v>87</v>
      </c>
      <c r="G93" s="67">
        <v>87.1</v>
      </c>
      <c r="H93" s="49">
        <f t="shared" si="2"/>
        <v>100.11494252873563</v>
      </c>
    </row>
    <row r="94" spans="1:8" ht="15" hidden="1">
      <c r="A94" s="69"/>
      <c r="B94" s="70">
        <v>6171</v>
      </c>
      <c r="C94" s="70">
        <v>2212</v>
      </c>
      <c r="D94" s="70" t="s">
        <v>328</v>
      </c>
      <c r="E94" s="136">
        <v>0</v>
      </c>
      <c r="F94" s="68">
        <v>0</v>
      </c>
      <c r="G94" s="67">
        <v>0</v>
      </c>
      <c r="H94" s="49" t="e">
        <f t="shared" si="2"/>
        <v>#DIV/0!</v>
      </c>
    </row>
    <row r="95" spans="1:8" ht="15" hidden="1">
      <c r="A95" s="69"/>
      <c r="B95" s="70">
        <v>6171</v>
      </c>
      <c r="C95" s="70">
        <v>2133</v>
      </c>
      <c r="D95" s="70" t="s">
        <v>147</v>
      </c>
      <c r="E95" s="136">
        <v>0</v>
      </c>
      <c r="F95" s="68">
        <v>0</v>
      </c>
      <c r="G95" s="67">
        <v>0</v>
      </c>
      <c r="H95" s="49" t="e">
        <f t="shared" si="2"/>
        <v>#DIV/0!</v>
      </c>
    </row>
    <row r="96" spans="1:8" ht="15" hidden="1">
      <c r="A96" s="69"/>
      <c r="B96" s="70">
        <v>6171</v>
      </c>
      <c r="C96" s="70">
        <v>2310</v>
      </c>
      <c r="D96" s="70" t="s">
        <v>146</v>
      </c>
      <c r="E96" s="136">
        <v>0</v>
      </c>
      <c r="F96" s="68">
        <v>0</v>
      </c>
      <c r="G96" s="67">
        <v>0</v>
      </c>
      <c r="H96" s="49" t="e">
        <f t="shared" si="2"/>
        <v>#DIV/0!</v>
      </c>
    </row>
    <row r="97" spans="1:8" ht="15" hidden="1">
      <c r="A97" s="69"/>
      <c r="B97" s="70">
        <v>6171</v>
      </c>
      <c r="C97" s="70">
        <v>2322</v>
      </c>
      <c r="D97" s="70" t="s">
        <v>329</v>
      </c>
      <c r="E97" s="136">
        <v>0</v>
      </c>
      <c r="F97" s="68">
        <v>0</v>
      </c>
      <c r="G97" s="67">
        <v>0</v>
      </c>
      <c r="H97" s="49" t="e">
        <f t="shared" si="2"/>
        <v>#DIV/0!</v>
      </c>
    </row>
    <row r="98" spans="1:8" ht="15">
      <c r="A98" s="69"/>
      <c r="B98" s="70">
        <v>6171</v>
      </c>
      <c r="C98" s="70">
        <v>2324</v>
      </c>
      <c r="D98" s="70" t="s">
        <v>357</v>
      </c>
      <c r="E98" s="136">
        <v>0</v>
      </c>
      <c r="F98" s="68">
        <v>1.8</v>
      </c>
      <c r="G98" s="67">
        <v>331.9</v>
      </c>
      <c r="H98" s="49">
        <f t="shared" si="2"/>
        <v>18438.888888888887</v>
      </c>
    </row>
    <row r="99" spans="1:8" ht="15" hidden="1">
      <c r="A99" s="69"/>
      <c r="B99" s="70">
        <v>6171</v>
      </c>
      <c r="C99" s="70">
        <v>2329</v>
      </c>
      <c r="D99" s="70" t="s">
        <v>145</v>
      </c>
      <c r="E99" s="136">
        <v>0</v>
      </c>
      <c r="F99" s="68">
        <v>0</v>
      </c>
      <c r="G99" s="67">
        <v>0</v>
      </c>
      <c r="H99" s="49" t="e">
        <f t="shared" si="2"/>
        <v>#DIV/0!</v>
      </c>
    </row>
    <row r="100" spans="1:8" ht="15" hidden="1">
      <c r="A100" s="69"/>
      <c r="B100" s="70">
        <v>6409</v>
      </c>
      <c r="C100" s="70">
        <v>2328</v>
      </c>
      <c r="D100" s="70" t="s">
        <v>144</v>
      </c>
      <c r="E100" s="136">
        <v>0</v>
      </c>
      <c r="F100" s="68">
        <v>0</v>
      </c>
      <c r="G100" s="67">
        <v>0</v>
      </c>
      <c r="H100" s="49" t="e">
        <f t="shared" si="2"/>
        <v>#DIV/0!</v>
      </c>
    </row>
    <row r="101" spans="1:8" ht="15">
      <c r="A101" s="69"/>
      <c r="B101" s="70">
        <v>6171</v>
      </c>
      <c r="C101" s="70">
        <v>2329</v>
      </c>
      <c r="D101" s="70" t="s">
        <v>479</v>
      </c>
      <c r="E101" s="136">
        <v>0</v>
      </c>
      <c r="F101" s="68">
        <v>0</v>
      </c>
      <c r="G101" s="67">
        <v>1</v>
      </c>
      <c r="H101" s="49" t="e">
        <f t="shared" si="2"/>
        <v>#DIV/0!</v>
      </c>
    </row>
    <row r="102" spans="1:8" ht="15">
      <c r="A102" s="69"/>
      <c r="B102" s="70">
        <v>6171</v>
      </c>
      <c r="C102" s="70">
        <v>3113</v>
      </c>
      <c r="D102" s="70" t="s">
        <v>507</v>
      </c>
      <c r="E102" s="136">
        <v>0</v>
      </c>
      <c r="F102" s="68">
        <v>0</v>
      </c>
      <c r="G102" s="67">
        <v>0.6</v>
      </c>
      <c r="H102" s="49" t="e">
        <f t="shared" si="2"/>
        <v>#DIV/0!</v>
      </c>
    </row>
    <row r="103" spans="1:8" ht="15">
      <c r="A103" s="69"/>
      <c r="B103" s="70">
        <v>6330</v>
      </c>
      <c r="C103" s="70">
        <v>4132</v>
      </c>
      <c r="D103" s="70" t="s">
        <v>77</v>
      </c>
      <c r="E103" s="136">
        <v>0</v>
      </c>
      <c r="F103" s="68">
        <v>0</v>
      </c>
      <c r="G103" s="67">
        <v>646.20000000000005</v>
      </c>
      <c r="H103" s="49" t="e">
        <f t="shared" si="2"/>
        <v>#DIV/0!</v>
      </c>
    </row>
    <row r="104" spans="1:8" ht="15" hidden="1">
      <c r="A104" s="69"/>
      <c r="B104" s="70">
        <v>6409</v>
      </c>
      <c r="C104" s="70">
        <v>2328</v>
      </c>
      <c r="D104" s="70" t="s">
        <v>469</v>
      </c>
      <c r="E104" s="136">
        <v>0</v>
      </c>
      <c r="F104" s="68">
        <v>0</v>
      </c>
      <c r="G104" s="67">
        <v>0</v>
      </c>
      <c r="H104" s="49" t="e">
        <f>(#REF!/F104)*100</f>
        <v>#REF!</v>
      </c>
    </row>
    <row r="105" spans="1:8" ht="15.75" thickBot="1">
      <c r="A105" s="65"/>
      <c r="B105" s="66"/>
      <c r="C105" s="66"/>
      <c r="D105" s="66"/>
      <c r="E105" s="62"/>
      <c r="F105" s="64"/>
      <c r="G105" s="63"/>
      <c r="H105" s="62"/>
    </row>
    <row r="106" spans="1:8" s="51" customFormat="1" ht="21.75" customHeight="1" thickTop="1" thickBot="1">
      <c r="A106" s="142"/>
      <c r="B106" s="61"/>
      <c r="C106" s="61"/>
      <c r="D106" s="106" t="s">
        <v>143</v>
      </c>
      <c r="E106" s="57">
        <f>SUM(E62:E105)</f>
        <v>6925</v>
      </c>
      <c r="F106" s="59">
        <f>SUM(F62:F105)</f>
        <v>7608.2</v>
      </c>
      <c r="G106" s="58">
        <f>SUM(G61:G105)</f>
        <v>2591.5</v>
      </c>
      <c r="H106" s="49">
        <f>(G106/F106)*100</f>
        <v>34.061933177361269</v>
      </c>
    </row>
    <row r="107" spans="1:8" ht="15" customHeight="1">
      <c r="A107" s="52"/>
      <c r="B107" s="52"/>
      <c r="C107" s="52"/>
      <c r="D107" s="56"/>
      <c r="E107" s="54"/>
      <c r="F107" s="54"/>
      <c r="G107" s="54"/>
      <c r="H107" s="54"/>
    </row>
    <row r="108" spans="1:8" ht="15" customHeight="1">
      <c r="A108" s="52"/>
      <c r="B108" s="52"/>
      <c r="C108" s="52"/>
      <c r="D108" s="56"/>
      <c r="E108" s="54"/>
      <c r="F108" s="54"/>
      <c r="G108" s="54"/>
      <c r="H108" s="54"/>
    </row>
    <row r="109" spans="1:8" ht="12.75" hidden="1" customHeight="1">
      <c r="A109" s="52"/>
      <c r="B109" s="52"/>
      <c r="C109" s="52"/>
      <c r="D109" s="56"/>
      <c r="E109" s="54"/>
      <c r="F109" s="54"/>
      <c r="G109" s="54"/>
      <c r="H109" s="54"/>
    </row>
    <row r="110" spans="1:8" ht="15" customHeight="1" thickBot="1">
      <c r="A110" s="52"/>
      <c r="B110" s="52"/>
      <c r="C110" s="52"/>
      <c r="D110" s="56"/>
      <c r="E110" s="54"/>
      <c r="F110" s="54"/>
      <c r="G110" s="54"/>
      <c r="H110" s="54"/>
    </row>
    <row r="111" spans="1:8" ht="15.75">
      <c r="A111" s="94" t="s">
        <v>56</v>
      </c>
      <c r="B111" s="94" t="s">
        <v>55</v>
      </c>
      <c r="C111" s="94" t="s">
        <v>54</v>
      </c>
      <c r="D111" s="93" t="s">
        <v>53</v>
      </c>
      <c r="E111" s="92" t="s">
        <v>52</v>
      </c>
      <c r="F111" s="92" t="s">
        <v>52</v>
      </c>
      <c r="G111" s="92" t="s">
        <v>7</v>
      </c>
      <c r="H111" s="92" t="s">
        <v>51</v>
      </c>
    </row>
    <row r="112" spans="1:8" ht="15.75" customHeight="1" thickBot="1">
      <c r="A112" s="91"/>
      <c r="B112" s="91"/>
      <c r="C112" s="91"/>
      <c r="D112" s="90"/>
      <c r="E112" s="88" t="s">
        <v>50</v>
      </c>
      <c r="F112" s="88" t="s">
        <v>49</v>
      </c>
      <c r="G112" s="89" t="s">
        <v>476</v>
      </c>
      <c r="H112" s="88" t="s">
        <v>10</v>
      </c>
    </row>
    <row r="113" spans="1:8" ht="16.5" customHeight="1" thickTop="1">
      <c r="A113" s="113">
        <v>50</v>
      </c>
      <c r="B113" s="113"/>
      <c r="C113" s="113"/>
      <c r="D113" s="112" t="s">
        <v>142</v>
      </c>
      <c r="E113" s="109"/>
      <c r="F113" s="111"/>
      <c r="G113" s="110"/>
      <c r="H113" s="109"/>
    </row>
    <row r="114" spans="1:8" ht="15" customHeight="1">
      <c r="A114" s="70"/>
      <c r="B114" s="70"/>
      <c r="C114" s="70"/>
      <c r="D114" s="122"/>
      <c r="E114" s="49"/>
      <c r="F114" s="68"/>
      <c r="G114" s="67"/>
      <c r="H114" s="49"/>
    </row>
    <row r="115" spans="1:8" ht="15">
      <c r="A115" s="70"/>
      <c r="B115" s="70"/>
      <c r="C115" s="70">
        <v>1361</v>
      </c>
      <c r="D115" s="70" t="s">
        <v>74</v>
      </c>
      <c r="E115" s="136">
        <v>0</v>
      </c>
      <c r="F115" s="68">
        <v>0</v>
      </c>
      <c r="G115" s="67">
        <v>0.7</v>
      </c>
      <c r="H115" s="49" t="e">
        <f t="shared" ref="H115:H156" si="3">(G115/F115)*100</f>
        <v>#DIV/0!</v>
      </c>
    </row>
    <row r="116" spans="1:8" ht="15" hidden="1">
      <c r="A116" s="70"/>
      <c r="B116" s="70"/>
      <c r="C116" s="70">
        <v>2451</v>
      </c>
      <c r="D116" s="70" t="s">
        <v>141</v>
      </c>
      <c r="E116" s="136">
        <v>0</v>
      </c>
      <c r="F116" s="68">
        <v>0</v>
      </c>
      <c r="G116" s="67">
        <v>0</v>
      </c>
      <c r="H116" s="49" t="e">
        <f t="shared" si="3"/>
        <v>#DIV/0!</v>
      </c>
    </row>
    <row r="117" spans="1:8" ht="15" hidden="1">
      <c r="A117" s="70">
        <v>13010</v>
      </c>
      <c r="B117" s="70"/>
      <c r="C117" s="70">
        <v>4116</v>
      </c>
      <c r="D117" s="70" t="s">
        <v>140</v>
      </c>
      <c r="E117" s="136">
        <v>0</v>
      </c>
      <c r="F117" s="68">
        <v>0</v>
      </c>
      <c r="G117" s="67">
        <v>0</v>
      </c>
      <c r="H117" s="49" t="e">
        <f t="shared" si="3"/>
        <v>#DIV/0!</v>
      </c>
    </row>
    <row r="118" spans="1:8" ht="15" hidden="1">
      <c r="A118" s="70">
        <v>434</v>
      </c>
      <c r="B118" s="70"/>
      <c r="C118" s="70">
        <v>4122</v>
      </c>
      <c r="D118" s="70" t="s">
        <v>139</v>
      </c>
      <c r="E118" s="136">
        <v>0</v>
      </c>
      <c r="F118" s="68">
        <v>0</v>
      </c>
      <c r="G118" s="67">
        <v>0</v>
      </c>
      <c r="H118" s="49" t="e">
        <f t="shared" si="3"/>
        <v>#DIV/0!</v>
      </c>
    </row>
    <row r="119" spans="1:8" ht="15" hidden="1">
      <c r="A119" s="70">
        <v>13305</v>
      </c>
      <c r="B119" s="70"/>
      <c r="C119" s="70">
        <v>4116</v>
      </c>
      <c r="D119" s="70" t="s">
        <v>138</v>
      </c>
      <c r="E119" s="136">
        <v>0</v>
      </c>
      <c r="F119" s="68">
        <v>0</v>
      </c>
      <c r="G119" s="67">
        <v>0</v>
      </c>
      <c r="H119" s="49" t="e">
        <f t="shared" si="3"/>
        <v>#DIV/0!</v>
      </c>
    </row>
    <row r="120" spans="1:8" ht="15">
      <c r="A120" s="69">
        <v>13011</v>
      </c>
      <c r="B120" s="70"/>
      <c r="C120" s="70">
        <v>4116</v>
      </c>
      <c r="D120" s="70" t="s">
        <v>508</v>
      </c>
      <c r="E120" s="136">
        <v>0</v>
      </c>
      <c r="F120" s="68">
        <v>3254.4</v>
      </c>
      <c r="G120" s="67">
        <v>3254.3</v>
      </c>
      <c r="H120" s="49">
        <f t="shared" si="3"/>
        <v>99.996927236971487</v>
      </c>
    </row>
    <row r="121" spans="1:8" ht="15">
      <c r="A121" s="69">
        <v>34053</v>
      </c>
      <c r="B121" s="70"/>
      <c r="C121" s="70">
        <v>4116</v>
      </c>
      <c r="D121" s="70" t="s">
        <v>509</v>
      </c>
      <c r="E121" s="136">
        <v>0</v>
      </c>
      <c r="F121" s="68">
        <v>76</v>
      </c>
      <c r="G121" s="67">
        <v>76</v>
      </c>
      <c r="H121" s="49">
        <f t="shared" si="3"/>
        <v>100</v>
      </c>
    </row>
    <row r="122" spans="1:8" ht="15">
      <c r="A122" s="69">
        <v>34070</v>
      </c>
      <c r="B122" s="70"/>
      <c r="C122" s="70">
        <v>4116</v>
      </c>
      <c r="D122" s="70" t="s">
        <v>440</v>
      </c>
      <c r="E122" s="136">
        <v>0</v>
      </c>
      <c r="F122" s="68">
        <v>27</v>
      </c>
      <c r="G122" s="67">
        <v>27</v>
      </c>
      <c r="H122" s="49">
        <f t="shared" si="3"/>
        <v>100</v>
      </c>
    </row>
    <row r="123" spans="1:8" ht="15" hidden="1">
      <c r="A123" s="69">
        <v>34070</v>
      </c>
      <c r="B123" s="70"/>
      <c r="C123" s="70">
        <v>4116</v>
      </c>
      <c r="D123" s="70" t="s">
        <v>440</v>
      </c>
      <c r="E123" s="136">
        <v>0</v>
      </c>
      <c r="F123" s="68">
        <v>0</v>
      </c>
      <c r="G123" s="67">
        <v>0</v>
      </c>
      <c r="H123" s="49" t="e">
        <f t="shared" si="3"/>
        <v>#DIV/0!</v>
      </c>
    </row>
    <row r="124" spans="1:8" ht="15" hidden="1">
      <c r="A124" s="70"/>
      <c r="B124" s="70"/>
      <c r="C124" s="70">
        <v>4116</v>
      </c>
      <c r="D124" s="70" t="s">
        <v>331</v>
      </c>
      <c r="E124" s="136">
        <v>0</v>
      </c>
      <c r="F124" s="68">
        <v>0</v>
      </c>
      <c r="G124" s="67">
        <v>0</v>
      </c>
      <c r="H124" s="49" t="e">
        <f t="shared" si="3"/>
        <v>#DIV/0!</v>
      </c>
    </row>
    <row r="125" spans="1:8" ht="15" hidden="1">
      <c r="A125" s="70"/>
      <c r="B125" s="70"/>
      <c r="C125" s="70">
        <v>4116</v>
      </c>
      <c r="D125" s="70" t="s">
        <v>331</v>
      </c>
      <c r="E125" s="136">
        <v>0</v>
      </c>
      <c r="F125" s="68">
        <v>0</v>
      </c>
      <c r="G125" s="67">
        <v>0</v>
      </c>
      <c r="H125" s="49" t="e">
        <f t="shared" si="3"/>
        <v>#DIV/0!</v>
      </c>
    </row>
    <row r="126" spans="1:8" ht="15" hidden="1">
      <c r="A126" s="70"/>
      <c r="B126" s="70"/>
      <c r="C126" s="70">
        <v>4116</v>
      </c>
      <c r="D126" s="70" t="s">
        <v>331</v>
      </c>
      <c r="E126" s="136">
        <v>0</v>
      </c>
      <c r="F126" s="68">
        <v>0</v>
      </c>
      <c r="G126" s="67">
        <v>0</v>
      </c>
      <c r="H126" s="49" t="e">
        <f t="shared" si="3"/>
        <v>#DIV/0!</v>
      </c>
    </row>
    <row r="127" spans="1:8" ht="15" hidden="1">
      <c r="A127" s="69"/>
      <c r="B127" s="70"/>
      <c r="C127" s="70">
        <v>4116</v>
      </c>
      <c r="D127" s="70" t="s">
        <v>331</v>
      </c>
      <c r="E127" s="136">
        <v>0</v>
      </c>
      <c r="F127" s="68">
        <v>0</v>
      </c>
      <c r="G127" s="67">
        <v>0</v>
      </c>
      <c r="H127" s="49" t="e">
        <f t="shared" si="3"/>
        <v>#DIV/0!</v>
      </c>
    </row>
    <row r="128" spans="1:8" ht="15" hidden="1">
      <c r="A128" s="70"/>
      <c r="B128" s="70"/>
      <c r="C128" s="70">
        <v>4116</v>
      </c>
      <c r="D128" s="70" t="s">
        <v>332</v>
      </c>
      <c r="E128" s="136">
        <v>0</v>
      </c>
      <c r="F128" s="68">
        <v>0</v>
      </c>
      <c r="G128" s="67">
        <v>0</v>
      </c>
      <c r="H128" s="49" t="e">
        <f t="shared" si="3"/>
        <v>#DIV/0!</v>
      </c>
    </row>
    <row r="129" spans="1:8" ht="15">
      <c r="A129" s="69">
        <v>33063</v>
      </c>
      <c r="B129" s="70"/>
      <c r="C129" s="70">
        <v>4116</v>
      </c>
      <c r="D129" s="70" t="s">
        <v>330</v>
      </c>
      <c r="E129" s="136">
        <v>0</v>
      </c>
      <c r="F129" s="68">
        <v>676.1</v>
      </c>
      <c r="G129" s="67">
        <v>675.9</v>
      </c>
      <c r="H129" s="49">
        <f t="shared" si="3"/>
        <v>99.970418577133557</v>
      </c>
    </row>
    <row r="130" spans="1:8" ht="15">
      <c r="A130" s="70"/>
      <c r="B130" s="70"/>
      <c r="C130" s="70">
        <v>4121</v>
      </c>
      <c r="D130" s="70" t="s">
        <v>480</v>
      </c>
      <c r="E130" s="136">
        <v>34</v>
      </c>
      <c r="F130" s="68">
        <v>34</v>
      </c>
      <c r="G130" s="67">
        <v>18</v>
      </c>
      <c r="H130" s="49">
        <f t="shared" si="3"/>
        <v>52.941176470588239</v>
      </c>
    </row>
    <row r="131" spans="1:8" ht="15" hidden="1">
      <c r="A131" s="69">
        <v>341</v>
      </c>
      <c r="B131" s="70"/>
      <c r="C131" s="70">
        <v>4122</v>
      </c>
      <c r="D131" s="70" t="s">
        <v>457</v>
      </c>
      <c r="E131" s="136">
        <v>0</v>
      </c>
      <c r="F131" s="68">
        <v>0</v>
      </c>
      <c r="G131" s="67">
        <v>0</v>
      </c>
      <c r="H131" s="49" t="e">
        <f t="shared" si="3"/>
        <v>#DIV/0!</v>
      </c>
    </row>
    <row r="132" spans="1:8" ht="15" hidden="1">
      <c r="A132" s="70">
        <v>431</v>
      </c>
      <c r="B132" s="70"/>
      <c r="C132" s="70">
        <v>4122</v>
      </c>
      <c r="D132" s="70" t="s">
        <v>425</v>
      </c>
      <c r="E132" s="136">
        <v>0</v>
      </c>
      <c r="F132" s="68">
        <v>0</v>
      </c>
      <c r="G132" s="67">
        <v>0</v>
      </c>
      <c r="H132" s="49" t="e">
        <f t="shared" si="3"/>
        <v>#DIV/0!</v>
      </c>
    </row>
    <row r="133" spans="1:8" ht="15">
      <c r="A133" s="70">
        <v>435</v>
      </c>
      <c r="B133" s="70"/>
      <c r="C133" s="70">
        <v>4122</v>
      </c>
      <c r="D133" s="70" t="s">
        <v>426</v>
      </c>
      <c r="E133" s="136">
        <v>0</v>
      </c>
      <c r="F133" s="68">
        <v>1550.2</v>
      </c>
      <c r="G133" s="67">
        <v>0</v>
      </c>
      <c r="H133" s="49">
        <f t="shared" si="3"/>
        <v>0</v>
      </c>
    </row>
    <row r="134" spans="1:8" ht="15" hidden="1">
      <c r="A134" s="70">
        <v>214</v>
      </c>
      <c r="B134" s="70"/>
      <c r="C134" s="70">
        <v>4122</v>
      </c>
      <c r="D134" s="70" t="s">
        <v>450</v>
      </c>
      <c r="E134" s="136">
        <v>0</v>
      </c>
      <c r="F134" s="68">
        <v>0</v>
      </c>
      <c r="G134" s="67">
        <v>0</v>
      </c>
      <c r="H134" s="49" t="e">
        <f t="shared" si="3"/>
        <v>#DIV/0!</v>
      </c>
    </row>
    <row r="135" spans="1:8" ht="15" hidden="1">
      <c r="A135" s="70">
        <v>331</v>
      </c>
      <c r="B135" s="70"/>
      <c r="C135" s="70">
        <v>4122</v>
      </c>
      <c r="D135" s="70" t="s">
        <v>451</v>
      </c>
      <c r="E135" s="136">
        <v>0</v>
      </c>
      <c r="F135" s="68">
        <v>0</v>
      </c>
      <c r="G135" s="67">
        <v>0</v>
      </c>
      <c r="H135" s="49" t="e">
        <f t="shared" si="3"/>
        <v>#DIV/0!</v>
      </c>
    </row>
    <row r="136" spans="1:8" ht="15">
      <c r="A136" s="69">
        <v>13305</v>
      </c>
      <c r="B136" s="70"/>
      <c r="C136" s="70">
        <v>4122</v>
      </c>
      <c r="D136" s="70" t="s">
        <v>429</v>
      </c>
      <c r="E136" s="136">
        <v>0</v>
      </c>
      <c r="F136" s="68">
        <v>31604.1</v>
      </c>
      <c r="G136" s="67">
        <v>18962.400000000001</v>
      </c>
      <c r="H136" s="49">
        <f t="shared" si="3"/>
        <v>59.999810151214561</v>
      </c>
    </row>
    <row r="137" spans="1:8" ht="15">
      <c r="A137" s="70">
        <v>13014</v>
      </c>
      <c r="B137" s="70"/>
      <c r="C137" s="70">
        <v>4122</v>
      </c>
      <c r="D137" s="70" t="s">
        <v>481</v>
      </c>
      <c r="E137" s="136">
        <v>0</v>
      </c>
      <c r="F137" s="68">
        <v>69</v>
      </c>
      <c r="G137" s="67">
        <v>68.900000000000006</v>
      </c>
      <c r="H137" s="49">
        <f t="shared" si="3"/>
        <v>99.855072463768124</v>
      </c>
    </row>
    <row r="138" spans="1:8" ht="15" hidden="1">
      <c r="A138" s="70"/>
      <c r="B138" s="70"/>
      <c r="C138" s="70">
        <v>4122</v>
      </c>
      <c r="D138" s="70" t="s">
        <v>335</v>
      </c>
      <c r="E138" s="136">
        <v>0</v>
      </c>
      <c r="F138" s="68">
        <v>0</v>
      </c>
      <c r="G138" s="67">
        <v>0</v>
      </c>
      <c r="H138" s="49" t="e">
        <f t="shared" si="3"/>
        <v>#DIV/0!</v>
      </c>
    </row>
    <row r="139" spans="1:8" ht="15" hidden="1">
      <c r="A139" s="70"/>
      <c r="B139" s="70"/>
      <c r="C139" s="70">
        <v>4122</v>
      </c>
      <c r="D139" s="70" t="s">
        <v>334</v>
      </c>
      <c r="E139" s="136">
        <v>0</v>
      </c>
      <c r="F139" s="68">
        <v>0</v>
      </c>
      <c r="G139" s="67">
        <v>0</v>
      </c>
      <c r="H139" s="49" t="e">
        <f t="shared" si="3"/>
        <v>#DIV/0!</v>
      </c>
    </row>
    <row r="140" spans="1:8" ht="15" hidden="1">
      <c r="A140" s="69"/>
      <c r="B140" s="70"/>
      <c r="C140" s="70">
        <v>4122</v>
      </c>
      <c r="D140" s="70" t="s">
        <v>333</v>
      </c>
      <c r="E140" s="136">
        <v>0</v>
      </c>
      <c r="F140" s="68">
        <v>0</v>
      </c>
      <c r="G140" s="67">
        <v>0</v>
      </c>
      <c r="H140" s="49" t="e">
        <f t="shared" si="3"/>
        <v>#DIV/0!</v>
      </c>
    </row>
    <row r="141" spans="1:8" ht="15" hidden="1">
      <c r="A141" s="70"/>
      <c r="B141" s="70"/>
      <c r="C141" s="70">
        <v>4122</v>
      </c>
      <c r="D141" s="70" t="s">
        <v>334</v>
      </c>
      <c r="E141" s="136">
        <v>0</v>
      </c>
      <c r="F141" s="68">
        <v>0</v>
      </c>
      <c r="G141" s="67">
        <v>0</v>
      </c>
      <c r="H141" s="49" t="e">
        <f t="shared" si="3"/>
        <v>#DIV/0!</v>
      </c>
    </row>
    <row r="142" spans="1:8" ht="15" hidden="1">
      <c r="A142" s="69">
        <v>33500</v>
      </c>
      <c r="B142" s="70"/>
      <c r="C142" s="70">
        <v>4216</v>
      </c>
      <c r="D142" s="70" t="s">
        <v>462</v>
      </c>
      <c r="E142" s="136">
        <v>0</v>
      </c>
      <c r="F142" s="68">
        <v>0</v>
      </c>
      <c r="G142" s="67">
        <v>0</v>
      </c>
      <c r="H142" s="49" t="e">
        <f t="shared" si="3"/>
        <v>#DIV/0!</v>
      </c>
    </row>
    <row r="143" spans="1:8" ht="15" hidden="1">
      <c r="A143" s="69"/>
      <c r="B143" s="70"/>
      <c r="C143" s="70"/>
      <c r="D143" s="70"/>
      <c r="E143" s="136">
        <v>0</v>
      </c>
      <c r="F143" s="68">
        <v>0</v>
      </c>
      <c r="G143" s="67">
        <v>0</v>
      </c>
      <c r="H143" s="49" t="e">
        <f t="shared" si="3"/>
        <v>#DIV/0!</v>
      </c>
    </row>
    <row r="144" spans="1:8" ht="15" hidden="1">
      <c r="A144" s="69"/>
      <c r="B144" s="70">
        <v>2143</v>
      </c>
      <c r="C144" s="70">
        <v>2324</v>
      </c>
      <c r="D144" s="70" t="s">
        <v>172</v>
      </c>
      <c r="E144" s="136">
        <v>0</v>
      </c>
      <c r="F144" s="68">
        <v>0</v>
      </c>
      <c r="G144" s="67">
        <v>0</v>
      </c>
      <c r="H144" s="49" t="e">
        <f t="shared" si="3"/>
        <v>#DIV/0!</v>
      </c>
    </row>
    <row r="145" spans="1:8" ht="15" hidden="1">
      <c r="A145" s="70"/>
      <c r="B145" s="70">
        <v>3111</v>
      </c>
      <c r="C145" s="70">
        <v>2122</v>
      </c>
      <c r="D145" s="70" t="s">
        <v>463</v>
      </c>
      <c r="E145" s="136">
        <v>0</v>
      </c>
      <c r="F145" s="68">
        <v>0</v>
      </c>
      <c r="G145" s="67">
        <v>0</v>
      </c>
      <c r="H145" s="49" t="e">
        <f t="shared" si="3"/>
        <v>#DIV/0!</v>
      </c>
    </row>
    <row r="146" spans="1:8" ht="18" customHeight="1">
      <c r="A146" s="70"/>
      <c r="B146" s="70">
        <v>3113</v>
      </c>
      <c r="C146" s="70">
        <v>2119</v>
      </c>
      <c r="D146" s="70" t="s">
        <v>137</v>
      </c>
      <c r="E146" s="136">
        <v>140</v>
      </c>
      <c r="F146" s="68">
        <v>140</v>
      </c>
      <c r="G146" s="67">
        <v>0</v>
      </c>
      <c r="H146" s="49">
        <f t="shared" si="3"/>
        <v>0</v>
      </c>
    </row>
    <row r="147" spans="1:8" ht="18.600000000000001" hidden="1" customHeight="1">
      <c r="A147" s="70"/>
      <c r="B147" s="70">
        <v>3113</v>
      </c>
      <c r="C147" s="70">
        <v>2122</v>
      </c>
      <c r="D147" s="70" t="s">
        <v>336</v>
      </c>
      <c r="E147" s="136">
        <v>0</v>
      </c>
      <c r="F147" s="68">
        <v>0</v>
      </c>
      <c r="G147" s="67">
        <v>0</v>
      </c>
      <c r="H147" s="49" t="e">
        <f t="shared" si="3"/>
        <v>#DIV/0!</v>
      </c>
    </row>
    <row r="148" spans="1:8" ht="18" customHeight="1">
      <c r="A148" s="70">
        <v>4206</v>
      </c>
      <c r="B148" s="70">
        <v>3113</v>
      </c>
      <c r="C148" s="70">
        <v>2229</v>
      </c>
      <c r="D148" s="70" t="s">
        <v>514</v>
      </c>
      <c r="E148" s="136">
        <v>0</v>
      </c>
      <c r="F148" s="68">
        <v>0</v>
      </c>
      <c r="G148" s="67">
        <v>1487</v>
      </c>
      <c r="H148" s="49" t="e">
        <f t="shared" si="3"/>
        <v>#DIV/0!</v>
      </c>
    </row>
    <row r="149" spans="1:8" ht="18" hidden="1" customHeight="1">
      <c r="A149" s="70">
        <v>4209</v>
      </c>
      <c r="B149" s="70">
        <v>3113</v>
      </c>
      <c r="C149" s="70">
        <v>2229</v>
      </c>
      <c r="D149" s="70" t="s">
        <v>470</v>
      </c>
      <c r="E149" s="136">
        <v>0</v>
      </c>
      <c r="F149" s="68">
        <v>0</v>
      </c>
      <c r="G149" s="67">
        <v>0</v>
      </c>
      <c r="H149" s="49" t="e">
        <f t="shared" si="3"/>
        <v>#DIV/0!</v>
      </c>
    </row>
    <row r="150" spans="1:8" ht="15">
      <c r="A150" s="70"/>
      <c r="B150" s="70">
        <v>3313</v>
      </c>
      <c r="C150" s="70">
        <v>2132</v>
      </c>
      <c r="D150" s="70" t="s">
        <v>136</v>
      </c>
      <c r="E150" s="136">
        <v>332</v>
      </c>
      <c r="F150" s="68">
        <v>332</v>
      </c>
      <c r="G150" s="67">
        <v>0</v>
      </c>
      <c r="H150" s="49">
        <f t="shared" si="3"/>
        <v>0</v>
      </c>
    </row>
    <row r="151" spans="1:8" ht="15">
      <c r="A151" s="70"/>
      <c r="B151" s="70">
        <v>3313</v>
      </c>
      <c r="C151" s="70">
        <v>2133</v>
      </c>
      <c r="D151" s="70" t="s">
        <v>135</v>
      </c>
      <c r="E151" s="136">
        <v>18</v>
      </c>
      <c r="F151" s="68">
        <v>18</v>
      </c>
      <c r="G151" s="67">
        <v>0</v>
      </c>
      <c r="H151" s="49">
        <f t="shared" si="3"/>
        <v>0</v>
      </c>
    </row>
    <row r="152" spans="1:8" ht="15" hidden="1" customHeight="1">
      <c r="A152" s="70"/>
      <c r="B152" s="70">
        <v>3399</v>
      </c>
      <c r="C152" s="70">
        <v>2133</v>
      </c>
      <c r="D152" s="70" t="s">
        <v>134</v>
      </c>
      <c r="E152" s="136">
        <v>0</v>
      </c>
      <c r="F152" s="68"/>
      <c r="G152" s="67">
        <v>0</v>
      </c>
      <c r="H152" s="49" t="e">
        <f t="shared" si="3"/>
        <v>#DIV/0!</v>
      </c>
    </row>
    <row r="153" spans="1:8" ht="15" hidden="1" customHeight="1">
      <c r="A153" s="70"/>
      <c r="B153" s="70">
        <v>3399</v>
      </c>
      <c r="C153" s="70">
        <v>2324</v>
      </c>
      <c r="D153" s="70" t="s">
        <v>133</v>
      </c>
      <c r="E153" s="136">
        <v>0</v>
      </c>
      <c r="F153" s="68"/>
      <c r="G153" s="67">
        <v>0</v>
      </c>
      <c r="H153" s="49" t="e">
        <f t="shared" si="3"/>
        <v>#DIV/0!</v>
      </c>
    </row>
    <row r="154" spans="1:8" ht="15">
      <c r="A154" s="70"/>
      <c r="B154" s="70">
        <v>3412</v>
      </c>
      <c r="C154" s="70">
        <v>2324</v>
      </c>
      <c r="D154" s="70" t="s">
        <v>338</v>
      </c>
      <c r="E154" s="136">
        <v>0</v>
      </c>
      <c r="F154" s="68">
        <v>2</v>
      </c>
      <c r="G154" s="67">
        <v>1.1000000000000001</v>
      </c>
      <c r="H154" s="49">
        <f t="shared" si="3"/>
        <v>55.000000000000007</v>
      </c>
    </row>
    <row r="155" spans="1:8" ht="15">
      <c r="A155" s="70"/>
      <c r="B155" s="70">
        <v>3412</v>
      </c>
      <c r="C155" s="70">
        <v>3113</v>
      </c>
      <c r="D155" s="70" t="s">
        <v>471</v>
      </c>
      <c r="E155" s="136">
        <v>0</v>
      </c>
      <c r="F155" s="68">
        <v>0</v>
      </c>
      <c r="G155" s="67">
        <v>0.5</v>
      </c>
      <c r="H155" s="49" t="e">
        <f t="shared" si="3"/>
        <v>#DIV/0!</v>
      </c>
    </row>
    <row r="156" spans="1:8" ht="15" customHeight="1">
      <c r="A156" s="70"/>
      <c r="B156" s="70">
        <v>3599</v>
      </c>
      <c r="C156" s="70">
        <v>2324</v>
      </c>
      <c r="D156" s="70" t="s">
        <v>337</v>
      </c>
      <c r="E156" s="136">
        <v>5</v>
      </c>
      <c r="F156" s="68">
        <v>5</v>
      </c>
      <c r="G156" s="67">
        <v>1.5</v>
      </c>
      <c r="H156" s="49">
        <f t="shared" si="3"/>
        <v>30</v>
      </c>
    </row>
    <row r="157" spans="1:8" ht="15" hidden="1" customHeight="1">
      <c r="A157" s="70"/>
      <c r="B157" s="70">
        <v>3612</v>
      </c>
      <c r="C157" s="70">
        <v>2132</v>
      </c>
      <c r="D157" s="70" t="s">
        <v>467</v>
      </c>
      <c r="E157" s="136">
        <v>0</v>
      </c>
      <c r="F157" s="68">
        <v>0</v>
      </c>
      <c r="G157" s="67">
        <v>0</v>
      </c>
      <c r="H157" s="49" t="e">
        <f>(#REF!/F157)*100</f>
        <v>#REF!</v>
      </c>
    </row>
    <row r="158" spans="1:8" ht="15" customHeight="1">
      <c r="A158" s="70"/>
      <c r="B158" s="70">
        <v>4171</v>
      </c>
      <c r="C158" s="70">
        <v>2229</v>
      </c>
      <c r="D158" s="70" t="s">
        <v>132</v>
      </c>
      <c r="E158" s="136">
        <v>6</v>
      </c>
      <c r="F158" s="68">
        <v>4</v>
      </c>
      <c r="G158" s="67">
        <v>10.5</v>
      </c>
      <c r="H158" s="49">
        <f t="shared" ref="H158:H175" si="4">(G158/F158)*100</f>
        <v>262.5</v>
      </c>
    </row>
    <row r="159" spans="1:8" ht="15" hidden="1" customHeight="1">
      <c r="A159" s="70"/>
      <c r="B159" s="70">
        <v>4179</v>
      </c>
      <c r="C159" s="70">
        <v>2229</v>
      </c>
      <c r="D159" s="70" t="s">
        <v>131</v>
      </c>
      <c r="E159" s="136">
        <v>0</v>
      </c>
      <c r="F159" s="68">
        <v>0</v>
      </c>
      <c r="G159" s="67">
        <v>0</v>
      </c>
      <c r="H159" s="49" t="e">
        <f t="shared" si="4"/>
        <v>#DIV/0!</v>
      </c>
    </row>
    <row r="160" spans="1:8" ht="15" hidden="1">
      <c r="A160" s="70"/>
      <c r="B160" s="70">
        <v>4195</v>
      </c>
      <c r="C160" s="70">
        <v>2229</v>
      </c>
      <c r="D160" s="70" t="s">
        <v>130</v>
      </c>
      <c r="E160" s="136">
        <v>0</v>
      </c>
      <c r="F160" s="68">
        <v>0</v>
      </c>
      <c r="G160" s="67">
        <v>0</v>
      </c>
      <c r="H160" s="49" t="e">
        <f t="shared" si="4"/>
        <v>#DIV/0!</v>
      </c>
    </row>
    <row r="161" spans="1:8" ht="15" hidden="1">
      <c r="A161" s="70"/>
      <c r="B161" s="70">
        <v>4329</v>
      </c>
      <c r="C161" s="70">
        <v>2229</v>
      </c>
      <c r="D161" s="70" t="s">
        <v>129</v>
      </c>
      <c r="E161" s="136">
        <v>0</v>
      </c>
      <c r="F161" s="68">
        <v>0</v>
      </c>
      <c r="G161" s="67">
        <v>0</v>
      </c>
      <c r="H161" s="49" t="e">
        <f t="shared" si="4"/>
        <v>#DIV/0!</v>
      </c>
    </row>
    <row r="162" spans="1:8" ht="15" hidden="1">
      <c r="A162" s="70"/>
      <c r="B162" s="70">
        <v>4329</v>
      </c>
      <c r="C162" s="70">
        <v>2324</v>
      </c>
      <c r="D162" s="70" t="s">
        <v>128</v>
      </c>
      <c r="E162" s="136">
        <v>0</v>
      </c>
      <c r="F162" s="68">
        <v>0</v>
      </c>
      <c r="G162" s="67">
        <v>0</v>
      </c>
      <c r="H162" s="49" t="e">
        <f t="shared" si="4"/>
        <v>#DIV/0!</v>
      </c>
    </row>
    <row r="163" spans="1:8" ht="15" hidden="1">
      <c r="A163" s="70"/>
      <c r="B163" s="70">
        <v>4342</v>
      </c>
      <c r="C163" s="70">
        <v>2324</v>
      </c>
      <c r="D163" s="70" t="s">
        <v>127</v>
      </c>
      <c r="E163" s="136">
        <v>0</v>
      </c>
      <c r="F163" s="68">
        <v>0</v>
      </c>
      <c r="G163" s="67">
        <v>0</v>
      </c>
      <c r="H163" s="49" t="e">
        <f t="shared" si="4"/>
        <v>#DIV/0!</v>
      </c>
    </row>
    <row r="164" spans="1:8" ht="15" hidden="1">
      <c r="A164" s="70"/>
      <c r="B164" s="70">
        <v>4349</v>
      </c>
      <c r="C164" s="70">
        <v>2229</v>
      </c>
      <c r="D164" s="70" t="s">
        <v>126</v>
      </c>
      <c r="E164" s="136">
        <v>0</v>
      </c>
      <c r="F164" s="68">
        <v>0</v>
      </c>
      <c r="G164" s="67">
        <v>0</v>
      </c>
      <c r="H164" s="49" t="e">
        <f t="shared" si="4"/>
        <v>#DIV/0!</v>
      </c>
    </row>
    <row r="165" spans="1:8" ht="15" hidden="1">
      <c r="A165" s="70"/>
      <c r="B165" s="70">
        <v>4399</v>
      </c>
      <c r="C165" s="70">
        <v>2111</v>
      </c>
      <c r="D165" s="70" t="s">
        <v>125</v>
      </c>
      <c r="E165" s="136">
        <v>0</v>
      </c>
      <c r="F165" s="68">
        <v>0</v>
      </c>
      <c r="G165" s="67">
        <v>0</v>
      </c>
      <c r="H165" s="49" t="e">
        <f t="shared" si="4"/>
        <v>#DIV/0!</v>
      </c>
    </row>
    <row r="166" spans="1:8" ht="15" hidden="1">
      <c r="A166" s="70"/>
      <c r="B166" s="70">
        <v>6171</v>
      </c>
      <c r="C166" s="70">
        <v>2111</v>
      </c>
      <c r="D166" s="70" t="s">
        <v>124</v>
      </c>
      <c r="E166" s="136">
        <v>0</v>
      </c>
      <c r="F166" s="68">
        <v>0</v>
      </c>
      <c r="G166" s="67">
        <v>0</v>
      </c>
      <c r="H166" s="49" t="e">
        <f t="shared" si="4"/>
        <v>#DIV/0!</v>
      </c>
    </row>
    <row r="167" spans="1:8" ht="15" hidden="1">
      <c r="A167" s="69"/>
      <c r="B167" s="70">
        <v>4357</v>
      </c>
      <c r="C167" s="70">
        <v>2122</v>
      </c>
      <c r="D167" s="70" t="s">
        <v>123</v>
      </c>
      <c r="E167" s="136">
        <v>0</v>
      </c>
      <c r="F167" s="68">
        <v>0</v>
      </c>
      <c r="G167" s="67">
        <v>0</v>
      </c>
      <c r="H167" s="49" t="e">
        <f t="shared" si="4"/>
        <v>#DIV/0!</v>
      </c>
    </row>
    <row r="168" spans="1:8" ht="15">
      <c r="A168" s="70"/>
      <c r="B168" s="70">
        <v>4359</v>
      </c>
      <c r="C168" s="70">
        <v>2122</v>
      </c>
      <c r="D168" s="70" t="s">
        <v>510</v>
      </c>
      <c r="E168" s="136">
        <v>0</v>
      </c>
      <c r="F168" s="68">
        <v>0</v>
      </c>
      <c r="G168" s="67">
        <v>2638.3</v>
      </c>
      <c r="H168" s="49" t="e">
        <f t="shared" si="4"/>
        <v>#DIV/0!</v>
      </c>
    </row>
    <row r="169" spans="1:8" ht="15">
      <c r="A169" s="70"/>
      <c r="B169" s="70">
        <v>4379</v>
      </c>
      <c r="C169" s="70">
        <v>2212</v>
      </c>
      <c r="D169" s="70" t="s">
        <v>121</v>
      </c>
      <c r="E169" s="136">
        <v>0</v>
      </c>
      <c r="F169" s="68">
        <v>0</v>
      </c>
      <c r="G169" s="67">
        <v>3.5</v>
      </c>
      <c r="H169" s="49" t="e">
        <f t="shared" si="4"/>
        <v>#DIV/0!</v>
      </c>
    </row>
    <row r="170" spans="1:8" ht="15" hidden="1">
      <c r="A170" s="120"/>
      <c r="B170" s="120">
        <v>4399</v>
      </c>
      <c r="C170" s="120">
        <v>2324</v>
      </c>
      <c r="D170" s="120" t="s">
        <v>122</v>
      </c>
      <c r="E170" s="136">
        <v>0</v>
      </c>
      <c r="F170" s="68">
        <v>0</v>
      </c>
      <c r="G170" s="67">
        <v>0</v>
      </c>
      <c r="H170" s="49" t="e">
        <f t="shared" si="4"/>
        <v>#DIV/0!</v>
      </c>
    </row>
    <row r="171" spans="1:8" ht="15" hidden="1">
      <c r="A171" s="70"/>
      <c r="B171" s="70">
        <v>6171</v>
      </c>
      <c r="C171" s="70">
        <v>2212</v>
      </c>
      <c r="D171" s="70" t="s">
        <v>121</v>
      </c>
      <c r="E171" s="136">
        <v>0</v>
      </c>
      <c r="F171" s="68">
        <v>0</v>
      </c>
      <c r="G171" s="67">
        <v>0</v>
      </c>
      <c r="H171" s="49" t="e">
        <f t="shared" si="4"/>
        <v>#DIV/0!</v>
      </c>
    </row>
    <row r="172" spans="1:8" ht="15">
      <c r="A172" s="120"/>
      <c r="B172" s="70">
        <v>6171</v>
      </c>
      <c r="C172" s="70">
        <v>2324</v>
      </c>
      <c r="D172" s="70" t="s">
        <v>355</v>
      </c>
      <c r="E172" s="136">
        <v>0</v>
      </c>
      <c r="F172" s="68">
        <v>0</v>
      </c>
      <c r="G172" s="67">
        <v>2.5</v>
      </c>
      <c r="H172" s="49" t="e">
        <f t="shared" si="4"/>
        <v>#DIV/0!</v>
      </c>
    </row>
    <row r="173" spans="1:8" ht="15">
      <c r="A173" s="120"/>
      <c r="B173" s="70">
        <v>6402</v>
      </c>
      <c r="C173" s="70">
        <v>2229</v>
      </c>
      <c r="D173" s="70" t="s">
        <v>120</v>
      </c>
      <c r="E173" s="136">
        <v>0</v>
      </c>
      <c r="F173" s="68">
        <v>0</v>
      </c>
      <c r="G173" s="67">
        <v>4.3</v>
      </c>
      <c r="H173" s="49" t="e">
        <f t="shared" si="4"/>
        <v>#DIV/0!</v>
      </c>
    </row>
    <row r="174" spans="1:8" ht="15" hidden="1">
      <c r="A174" s="120"/>
      <c r="B174" s="70">
        <v>6409</v>
      </c>
      <c r="C174" s="70">
        <v>2328</v>
      </c>
      <c r="D174" s="70" t="s">
        <v>469</v>
      </c>
      <c r="E174" s="136">
        <v>0</v>
      </c>
      <c r="F174" s="68">
        <v>0</v>
      </c>
      <c r="G174" s="67">
        <v>0</v>
      </c>
      <c r="H174" s="49" t="e">
        <f t="shared" si="4"/>
        <v>#DIV/0!</v>
      </c>
    </row>
    <row r="175" spans="1:8" ht="15">
      <c r="A175" s="120"/>
      <c r="B175" s="70">
        <v>6409</v>
      </c>
      <c r="C175" s="70">
        <v>2329</v>
      </c>
      <c r="D175" s="70" t="s">
        <v>64</v>
      </c>
      <c r="E175" s="136">
        <v>0</v>
      </c>
      <c r="F175" s="68">
        <v>0</v>
      </c>
      <c r="G175" s="67">
        <v>126.6</v>
      </c>
      <c r="H175" s="49" t="e">
        <f t="shared" si="4"/>
        <v>#DIV/0!</v>
      </c>
    </row>
    <row r="176" spans="1:8" ht="15" customHeight="1" thickBot="1">
      <c r="A176" s="66"/>
      <c r="B176" s="66"/>
      <c r="C176" s="66"/>
      <c r="D176" s="66"/>
      <c r="E176" s="62"/>
      <c r="F176" s="64"/>
      <c r="G176" s="67">
        <v>0</v>
      </c>
      <c r="H176" s="49"/>
    </row>
    <row r="177" spans="1:8" s="51" customFormat="1" ht="21.75" customHeight="1" thickTop="1" thickBot="1">
      <c r="A177" s="61"/>
      <c r="B177" s="61"/>
      <c r="C177" s="61"/>
      <c r="D177" s="106" t="s">
        <v>119</v>
      </c>
      <c r="E177" s="57">
        <f>SUM(E114:E176)</f>
        <v>535</v>
      </c>
      <c r="F177" s="59">
        <f>SUM(F114:F176)</f>
        <v>37791.799999999996</v>
      </c>
      <c r="G177" s="58">
        <f t="shared" ref="G177" si="5">SUM(G114:G176)</f>
        <v>27359</v>
      </c>
      <c r="H177" s="49">
        <f>(G177/F177)*100</f>
        <v>72.394011399298265</v>
      </c>
    </row>
    <row r="178" spans="1:8" ht="15" customHeight="1">
      <c r="A178" s="52"/>
      <c r="B178" s="51"/>
      <c r="C178" s="52"/>
      <c r="D178" s="141"/>
      <c r="E178" s="54"/>
      <c r="F178" s="54"/>
      <c r="G178" s="114"/>
      <c r="H178" s="114"/>
    </row>
    <row r="179" spans="1:8" ht="67.150000000000006" customHeight="1">
      <c r="A179" s="51"/>
      <c r="B179" s="51"/>
      <c r="C179" s="51"/>
      <c r="D179" s="51"/>
      <c r="E179" s="50"/>
      <c r="F179" s="50"/>
      <c r="G179" s="50"/>
      <c r="H179" s="50"/>
    </row>
    <row r="180" spans="1:8" ht="14.25" customHeight="1" thickBot="1">
      <c r="A180" s="51"/>
      <c r="B180" s="51"/>
      <c r="C180" s="51"/>
      <c r="D180" s="51"/>
      <c r="E180" s="50"/>
      <c r="F180" s="50"/>
      <c r="G180" s="50"/>
      <c r="H180" s="50"/>
    </row>
    <row r="181" spans="1:8" ht="13.5" hidden="1" customHeight="1">
      <c r="A181" s="51"/>
      <c r="B181" s="51"/>
      <c r="C181" s="51"/>
      <c r="D181" s="51"/>
      <c r="E181" s="50"/>
      <c r="F181" s="50"/>
      <c r="G181" s="50"/>
      <c r="H181" s="50"/>
    </row>
    <row r="182" spans="1:8" ht="13.5" hidden="1" customHeight="1">
      <c r="A182" s="51"/>
      <c r="B182" s="51"/>
      <c r="C182" s="51"/>
      <c r="D182" s="51"/>
      <c r="E182" s="50"/>
      <c r="F182" s="50"/>
      <c r="G182" s="50"/>
      <c r="H182" s="50"/>
    </row>
    <row r="183" spans="1:8" ht="13.5" hidden="1" customHeight="1" thickBot="1">
      <c r="A183" s="51"/>
      <c r="B183" s="51"/>
      <c r="C183" s="51"/>
      <c r="D183" s="51"/>
      <c r="E183" s="50"/>
      <c r="F183" s="50"/>
      <c r="G183" s="50"/>
      <c r="H183" s="50"/>
    </row>
    <row r="184" spans="1:8" ht="15.75">
      <c r="A184" s="94" t="s">
        <v>56</v>
      </c>
      <c r="B184" s="94" t="s">
        <v>55</v>
      </c>
      <c r="C184" s="94" t="s">
        <v>54</v>
      </c>
      <c r="D184" s="93" t="s">
        <v>53</v>
      </c>
      <c r="E184" s="92" t="s">
        <v>52</v>
      </c>
      <c r="F184" s="92" t="s">
        <v>52</v>
      </c>
      <c r="G184" s="92" t="s">
        <v>7</v>
      </c>
      <c r="H184" s="92" t="s">
        <v>51</v>
      </c>
    </row>
    <row r="185" spans="1:8" ht="15.75" customHeight="1" thickBot="1">
      <c r="A185" s="91"/>
      <c r="B185" s="91"/>
      <c r="C185" s="91"/>
      <c r="D185" s="90"/>
      <c r="E185" s="88" t="s">
        <v>50</v>
      </c>
      <c r="F185" s="88" t="s">
        <v>49</v>
      </c>
      <c r="G185" s="89" t="s">
        <v>476</v>
      </c>
      <c r="H185" s="88" t="s">
        <v>10</v>
      </c>
    </row>
    <row r="186" spans="1:8" ht="15.75" customHeight="1" thickTop="1">
      <c r="A186" s="113">
        <v>60</v>
      </c>
      <c r="B186" s="113"/>
      <c r="C186" s="113"/>
      <c r="D186" s="112" t="s">
        <v>118</v>
      </c>
      <c r="E186" s="109"/>
      <c r="F186" s="111"/>
      <c r="G186" s="110"/>
      <c r="H186" s="109"/>
    </row>
    <row r="187" spans="1:8" ht="14.25" customHeight="1">
      <c r="A187" s="122"/>
      <c r="B187" s="122"/>
      <c r="C187" s="122"/>
      <c r="D187" s="122"/>
      <c r="E187" s="49"/>
      <c r="F187" s="68"/>
      <c r="G187" s="67"/>
      <c r="H187" s="49"/>
    </row>
    <row r="188" spans="1:8" ht="15" hidden="1">
      <c r="A188" s="70"/>
      <c r="B188" s="70"/>
      <c r="C188" s="70">
        <v>1332</v>
      </c>
      <c r="D188" s="70" t="s">
        <v>117</v>
      </c>
      <c r="E188" s="49"/>
      <c r="F188" s="68"/>
      <c r="G188" s="67"/>
      <c r="H188" s="49" t="e">
        <f>(#REF!/F188)*100</f>
        <v>#REF!</v>
      </c>
    </row>
    <row r="189" spans="1:8" ht="15">
      <c r="A189" s="70"/>
      <c r="B189" s="70"/>
      <c r="C189" s="70">
        <v>1333</v>
      </c>
      <c r="D189" s="70" t="s">
        <v>116</v>
      </c>
      <c r="E189" s="136">
        <v>600</v>
      </c>
      <c r="F189" s="68">
        <v>600</v>
      </c>
      <c r="G189" s="67">
        <v>274</v>
      </c>
      <c r="H189" s="49">
        <f t="shared" ref="H189:H208" si="6">(G189/F189)*100</f>
        <v>45.666666666666664</v>
      </c>
    </row>
    <row r="190" spans="1:8" ht="15">
      <c r="A190" s="70"/>
      <c r="B190" s="70"/>
      <c r="C190" s="70">
        <v>1334</v>
      </c>
      <c r="D190" s="70" t="s">
        <v>115</v>
      </c>
      <c r="E190" s="136">
        <v>250</v>
      </c>
      <c r="F190" s="68">
        <v>250</v>
      </c>
      <c r="G190" s="67">
        <v>247.8</v>
      </c>
      <c r="H190" s="49">
        <f t="shared" si="6"/>
        <v>99.12</v>
      </c>
    </row>
    <row r="191" spans="1:8" ht="15">
      <c r="A191" s="70"/>
      <c r="B191" s="70"/>
      <c r="C191" s="70">
        <v>1335</v>
      </c>
      <c r="D191" s="70" t="s">
        <v>114</v>
      </c>
      <c r="E191" s="136">
        <v>25</v>
      </c>
      <c r="F191" s="68">
        <v>25</v>
      </c>
      <c r="G191" s="67">
        <v>23.2</v>
      </c>
      <c r="H191" s="49">
        <f t="shared" si="6"/>
        <v>92.8</v>
      </c>
    </row>
    <row r="192" spans="1:8" ht="15">
      <c r="A192" s="70"/>
      <c r="B192" s="70"/>
      <c r="C192" s="70">
        <v>1356</v>
      </c>
      <c r="D192" s="70" t="s">
        <v>339</v>
      </c>
      <c r="E192" s="136">
        <v>9600</v>
      </c>
      <c r="F192" s="68">
        <v>9600</v>
      </c>
      <c r="G192" s="67">
        <v>8984.4</v>
      </c>
      <c r="H192" s="49">
        <f t="shared" si="6"/>
        <v>93.587500000000006</v>
      </c>
    </row>
    <row r="193" spans="1:8" ht="15">
      <c r="A193" s="70"/>
      <c r="B193" s="70"/>
      <c r="C193" s="70">
        <v>1361</v>
      </c>
      <c r="D193" s="70" t="s">
        <v>74</v>
      </c>
      <c r="E193" s="136">
        <v>240</v>
      </c>
      <c r="F193" s="68">
        <v>240</v>
      </c>
      <c r="G193" s="67">
        <v>379.5</v>
      </c>
      <c r="H193" s="49">
        <f t="shared" si="6"/>
        <v>158.125</v>
      </c>
    </row>
    <row r="194" spans="1:8" ht="15" hidden="1" customHeight="1">
      <c r="A194" s="70">
        <v>29004</v>
      </c>
      <c r="B194" s="70"/>
      <c r="C194" s="70">
        <v>4116</v>
      </c>
      <c r="D194" s="70" t="s">
        <v>340</v>
      </c>
      <c r="E194" s="136">
        <v>0</v>
      </c>
      <c r="F194" s="68">
        <v>0</v>
      </c>
      <c r="G194" s="67">
        <v>0</v>
      </c>
      <c r="H194" s="49" t="e">
        <f t="shared" si="6"/>
        <v>#DIV/0!</v>
      </c>
    </row>
    <row r="195" spans="1:8" ht="15" hidden="1" customHeight="1">
      <c r="A195" s="70">
        <v>29004</v>
      </c>
      <c r="B195" s="70"/>
      <c r="C195" s="70">
        <v>4116</v>
      </c>
      <c r="D195" s="70" t="s">
        <v>340</v>
      </c>
      <c r="E195" s="136">
        <v>0</v>
      </c>
      <c r="F195" s="68">
        <v>0</v>
      </c>
      <c r="G195" s="67">
        <v>0</v>
      </c>
      <c r="H195" s="49" t="e">
        <f t="shared" si="6"/>
        <v>#DIV/0!</v>
      </c>
    </row>
    <row r="196" spans="1:8" ht="15" hidden="1">
      <c r="A196" s="70">
        <v>29008</v>
      </c>
      <c r="B196" s="70"/>
      <c r="C196" s="70">
        <v>4116</v>
      </c>
      <c r="D196" s="70" t="s">
        <v>341</v>
      </c>
      <c r="E196" s="136">
        <v>0</v>
      </c>
      <c r="F196" s="68">
        <v>0</v>
      </c>
      <c r="G196" s="67">
        <v>0</v>
      </c>
      <c r="H196" s="49" t="e">
        <f t="shared" si="6"/>
        <v>#DIV/0!</v>
      </c>
    </row>
    <row r="197" spans="1:8" ht="15" hidden="1">
      <c r="A197" s="70">
        <v>29516</v>
      </c>
      <c r="B197" s="70"/>
      <c r="C197" s="70">
        <v>4216</v>
      </c>
      <c r="D197" s="70" t="s">
        <v>344</v>
      </c>
      <c r="E197" s="136">
        <v>0</v>
      </c>
      <c r="F197" s="68">
        <v>0</v>
      </c>
      <c r="G197" s="67">
        <v>0</v>
      </c>
      <c r="H197" s="49" t="e">
        <f t="shared" si="6"/>
        <v>#DIV/0!</v>
      </c>
    </row>
    <row r="198" spans="1:8" ht="15" hidden="1">
      <c r="A198" s="120"/>
      <c r="B198" s="120"/>
      <c r="C198" s="120">
        <v>4122</v>
      </c>
      <c r="D198" s="120" t="s">
        <v>342</v>
      </c>
      <c r="E198" s="136">
        <v>0</v>
      </c>
      <c r="F198" s="68">
        <v>0</v>
      </c>
      <c r="G198" s="67">
        <v>0</v>
      </c>
      <c r="H198" s="49" t="e">
        <f t="shared" si="6"/>
        <v>#DIV/0!</v>
      </c>
    </row>
    <row r="199" spans="1:8" ht="15" hidden="1">
      <c r="A199" s="120"/>
      <c r="B199" s="120">
        <v>1014</v>
      </c>
      <c r="C199" s="120">
        <v>2132</v>
      </c>
      <c r="D199" s="120" t="s">
        <v>113</v>
      </c>
      <c r="E199" s="136">
        <v>0</v>
      </c>
      <c r="F199" s="68">
        <v>0</v>
      </c>
      <c r="G199" s="67">
        <v>0</v>
      </c>
      <c r="H199" s="49" t="e">
        <f t="shared" si="6"/>
        <v>#DIV/0!</v>
      </c>
    </row>
    <row r="200" spans="1:8" ht="15">
      <c r="A200" s="120"/>
      <c r="B200" s="120">
        <v>1070</v>
      </c>
      <c r="C200" s="120">
        <v>2212</v>
      </c>
      <c r="D200" s="120" t="s">
        <v>345</v>
      </c>
      <c r="E200" s="136">
        <v>35</v>
      </c>
      <c r="F200" s="68">
        <v>35</v>
      </c>
      <c r="G200" s="67">
        <v>5.2</v>
      </c>
      <c r="H200" s="49">
        <f t="shared" si="6"/>
        <v>14.857142857142858</v>
      </c>
    </row>
    <row r="201" spans="1:8" ht="15" hidden="1">
      <c r="A201" s="120"/>
      <c r="B201" s="120">
        <v>2119</v>
      </c>
      <c r="C201" s="120">
        <v>2343</v>
      </c>
      <c r="D201" s="120" t="s">
        <v>343</v>
      </c>
      <c r="E201" s="136">
        <v>0</v>
      </c>
      <c r="F201" s="68">
        <v>0</v>
      </c>
      <c r="G201" s="67">
        <v>0</v>
      </c>
      <c r="H201" s="49" t="e">
        <f t="shared" si="6"/>
        <v>#DIV/0!</v>
      </c>
    </row>
    <row r="202" spans="1:8" ht="15">
      <c r="A202" s="70"/>
      <c r="B202" s="70">
        <v>2169</v>
      </c>
      <c r="C202" s="70">
        <v>2324</v>
      </c>
      <c r="D202" s="70" t="s">
        <v>515</v>
      </c>
      <c r="E202" s="136">
        <v>0</v>
      </c>
      <c r="F202" s="68">
        <v>0</v>
      </c>
      <c r="G202" s="67">
        <v>1</v>
      </c>
      <c r="H202" s="49" t="e">
        <f t="shared" si="6"/>
        <v>#DIV/0!</v>
      </c>
    </row>
    <row r="203" spans="1:8" ht="15">
      <c r="A203" s="120"/>
      <c r="B203" s="120">
        <v>2369</v>
      </c>
      <c r="C203" s="120">
        <v>2212</v>
      </c>
      <c r="D203" s="120" t="s">
        <v>346</v>
      </c>
      <c r="E203" s="136">
        <v>15</v>
      </c>
      <c r="F203" s="68">
        <v>15</v>
      </c>
      <c r="G203" s="67">
        <v>0</v>
      </c>
      <c r="H203" s="49">
        <f t="shared" si="6"/>
        <v>0</v>
      </c>
    </row>
    <row r="204" spans="1:8" ht="15">
      <c r="A204" s="70"/>
      <c r="B204" s="70">
        <v>3322</v>
      </c>
      <c r="C204" s="70">
        <v>2212</v>
      </c>
      <c r="D204" s="70" t="s">
        <v>347</v>
      </c>
      <c r="E204" s="136">
        <v>20</v>
      </c>
      <c r="F204" s="68">
        <v>20</v>
      </c>
      <c r="G204" s="67">
        <v>24</v>
      </c>
      <c r="H204" s="49">
        <f t="shared" si="6"/>
        <v>120</v>
      </c>
    </row>
    <row r="205" spans="1:8" ht="15">
      <c r="A205" s="120"/>
      <c r="B205" s="120">
        <v>3749</v>
      </c>
      <c r="C205" s="120">
        <v>2212</v>
      </c>
      <c r="D205" s="120" t="s">
        <v>447</v>
      </c>
      <c r="E205" s="136">
        <v>8</v>
      </c>
      <c r="F205" s="68">
        <v>8</v>
      </c>
      <c r="G205" s="67">
        <v>21.9</v>
      </c>
      <c r="H205" s="49">
        <f t="shared" si="6"/>
        <v>273.75</v>
      </c>
    </row>
    <row r="206" spans="1:8" ht="15">
      <c r="A206" s="70"/>
      <c r="B206" s="70">
        <v>6171</v>
      </c>
      <c r="C206" s="70">
        <v>2212</v>
      </c>
      <c r="D206" s="70" t="s">
        <v>354</v>
      </c>
      <c r="E206" s="136">
        <v>3</v>
      </c>
      <c r="F206" s="68">
        <v>3</v>
      </c>
      <c r="G206" s="67">
        <v>29</v>
      </c>
      <c r="H206" s="49">
        <f t="shared" si="6"/>
        <v>966.66666666666663</v>
      </c>
    </row>
    <row r="207" spans="1:8" ht="15" hidden="1">
      <c r="A207" s="70">
        <v>777</v>
      </c>
      <c r="B207" s="70">
        <v>6171</v>
      </c>
      <c r="C207" s="70">
        <v>2212</v>
      </c>
      <c r="D207" s="70" t="s">
        <v>472</v>
      </c>
      <c r="E207" s="136">
        <v>0</v>
      </c>
      <c r="F207" s="68">
        <v>0</v>
      </c>
      <c r="G207" s="67">
        <v>0</v>
      </c>
      <c r="H207" s="49" t="e">
        <f t="shared" si="6"/>
        <v>#DIV/0!</v>
      </c>
    </row>
    <row r="208" spans="1:8" ht="15">
      <c r="A208" s="70"/>
      <c r="B208" s="70">
        <v>6171</v>
      </c>
      <c r="C208" s="70">
        <v>2324</v>
      </c>
      <c r="D208" s="70" t="s">
        <v>487</v>
      </c>
      <c r="E208" s="136">
        <v>8</v>
      </c>
      <c r="F208" s="68">
        <v>8</v>
      </c>
      <c r="G208" s="67">
        <v>4.4000000000000004</v>
      </c>
      <c r="H208" s="49">
        <f t="shared" si="6"/>
        <v>55.000000000000007</v>
      </c>
    </row>
    <row r="209" spans="1:8" ht="15" hidden="1">
      <c r="A209" s="70"/>
      <c r="B209" s="70">
        <v>6171</v>
      </c>
      <c r="C209" s="70">
        <v>2329</v>
      </c>
      <c r="D209" s="70" t="s">
        <v>64</v>
      </c>
      <c r="E209" s="49"/>
      <c r="F209" s="68"/>
      <c r="G209" s="67"/>
      <c r="H209" s="49"/>
    </row>
    <row r="210" spans="1:8" ht="15" customHeight="1" thickBot="1">
      <c r="A210" s="66"/>
      <c r="B210" s="66"/>
      <c r="C210" s="66"/>
      <c r="D210" s="66"/>
      <c r="E210" s="62"/>
      <c r="F210" s="64"/>
      <c r="G210" s="63"/>
      <c r="H210" s="62"/>
    </row>
    <row r="211" spans="1:8" s="51" customFormat="1" ht="21.75" customHeight="1" thickTop="1" thickBot="1">
      <c r="A211" s="61"/>
      <c r="B211" s="61"/>
      <c r="C211" s="61"/>
      <c r="D211" s="106" t="s">
        <v>112</v>
      </c>
      <c r="E211" s="57">
        <f t="shared" ref="E211:G211" si="7">SUM(E187:E210)</f>
        <v>10804</v>
      </c>
      <c r="F211" s="59">
        <f t="shared" si="7"/>
        <v>10804</v>
      </c>
      <c r="G211" s="58">
        <f t="shared" si="7"/>
        <v>9994.4</v>
      </c>
      <c r="H211" s="49">
        <f>(G211/F211)*100</f>
        <v>92.506479081821553</v>
      </c>
    </row>
    <row r="212" spans="1:8" ht="14.25" customHeight="1">
      <c r="A212" s="52"/>
      <c r="B212" s="52"/>
      <c r="C212" s="52"/>
      <c r="D212" s="56"/>
      <c r="E212" s="54"/>
      <c r="F212" s="54"/>
      <c r="G212" s="54"/>
      <c r="H212" s="54"/>
    </row>
    <row r="213" spans="1:8" ht="14.25" customHeight="1" thickBot="1">
      <c r="A213" s="52"/>
      <c r="B213" s="52"/>
      <c r="C213" s="52"/>
      <c r="D213" s="56"/>
      <c r="E213" s="54"/>
      <c r="F213" s="54"/>
      <c r="G213" s="54"/>
      <c r="H213" s="54"/>
    </row>
    <row r="214" spans="1:8" ht="15.75">
      <c r="A214" s="94" t="s">
        <v>56</v>
      </c>
      <c r="B214" s="94" t="s">
        <v>55</v>
      </c>
      <c r="C214" s="94" t="s">
        <v>54</v>
      </c>
      <c r="D214" s="93" t="s">
        <v>53</v>
      </c>
      <c r="E214" s="92" t="s">
        <v>52</v>
      </c>
      <c r="F214" s="92" t="s">
        <v>52</v>
      </c>
      <c r="G214" s="92" t="s">
        <v>7</v>
      </c>
      <c r="H214" s="92" t="s">
        <v>51</v>
      </c>
    </row>
    <row r="215" spans="1:8" ht="15.75" customHeight="1" thickBot="1">
      <c r="A215" s="91"/>
      <c r="B215" s="91"/>
      <c r="C215" s="91"/>
      <c r="D215" s="90"/>
      <c r="E215" s="88" t="s">
        <v>50</v>
      </c>
      <c r="F215" s="88" t="s">
        <v>49</v>
      </c>
      <c r="G215" s="89" t="s">
        <v>476</v>
      </c>
      <c r="H215" s="88" t="s">
        <v>10</v>
      </c>
    </row>
    <row r="216" spans="1:8" ht="15.75" customHeight="1" thickTop="1">
      <c r="A216" s="113">
        <v>70</v>
      </c>
      <c r="B216" s="113"/>
      <c r="C216" s="113"/>
      <c r="D216" s="112" t="s">
        <v>484</v>
      </c>
      <c r="E216" s="109"/>
      <c r="F216" s="111"/>
      <c r="G216" s="110"/>
      <c r="H216" s="109"/>
    </row>
    <row r="217" spans="1:8" ht="15">
      <c r="A217" s="70"/>
      <c r="B217" s="70"/>
      <c r="C217" s="70">
        <v>1361</v>
      </c>
      <c r="D217" s="70" t="s">
        <v>74</v>
      </c>
      <c r="E217" s="136">
        <v>700</v>
      </c>
      <c r="F217" s="68">
        <v>700</v>
      </c>
      <c r="G217" s="67">
        <v>345.1</v>
      </c>
      <c r="H217" s="49">
        <f t="shared" ref="H217:H219" si="8">(G217/F217)*100</f>
        <v>49.300000000000004</v>
      </c>
    </row>
    <row r="218" spans="1:8" ht="15">
      <c r="A218" s="70"/>
      <c r="B218" s="70">
        <v>2169</v>
      </c>
      <c r="C218" s="70">
        <v>2212</v>
      </c>
      <c r="D218" s="120" t="s">
        <v>485</v>
      </c>
      <c r="E218" s="136">
        <v>150</v>
      </c>
      <c r="F218" s="68">
        <v>150</v>
      </c>
      <c r="G218" s="67">
        <v>146.30000000000001</v>
      </c>
      <c r="H218" s="49">
        <f t="shared" si="8"/>
        <v>97.533333333333331</v>
      </c>
    </row>
    <row r="219" spans="1:8" ht="15">
      <c r="A219" s="70"/>
      <c r="B219" s="70">
        <v>6171</v>
      </c>
      <c r="C219" s="70">
        <v>2324</v>
      </c>
      <c r="D219" s="70" t="s">
        <v>486</v>
      </c>
      <c r="E219" s="136">
        <v>20</v>
      </c>
      <c r="F219" s="68">
        <v>20</v>
      </c>
      <c r="G219" s="67">
        <v>13.1</v>
      </c>
      <c r="H219" s="49">
        <f t="shared" si="8"/>
        <v>65.5</v>
      </c>
    </row>
    <row r="220" spans="1:8" ht="15.75" thickBot="1">
      <c r="A220" s="120"/>
      <c r="B220" s="120"/>
      <c r="C220" s="120"/>
      <c r="D220" s="120"/>
      <c r="E220" s="266"/>
      <c r="F220" s="79"/>
      <c r="G220" s="78"/>
      <c r="H220" s="71"/>
    </row>
    <row r="221" spans="1:8" s="51" customFormat="1" ht="21.75" customHeight="1" thickTop="1" thickBot="1">
      <c r="A221" s="151"/>
      <c r="B221" s="151"/>
      <c r="C221" s="151"/>
      <c r="D221" s="150" t="s">
        <v>482</v>
      </c>
      <c r="E221" s="108">
        <f t="shared" ref="E221:G221" si="9">SUM(E217:E220)</f>
        <v>870</v>
      </c>
      <c r="F221" s="149">
        <f t="shared" si="9"/>
        <v>870</v>
      </c>
      <c r="G221" s="148">
        <f t="shared" si="9"/>
        <v>504.50000000000006</v>
      </c>
      <c r="H221" s="49">
        <f>(G221/F221)*100</f>
        <v>57.988505747126439</v>
      </c>
    </row>
    <row r="222" spans="1:8" ht="15" customHeight="1">
      <c r="A222" s="52"/>
      <c r="B222" s="52"/>
      <c r="C222" s="52"/>
      <c r="D222" s="56"/>
      <c r="E222" s="54"/>
      <c r="F222" s="54"/>
      <c r="G222" s="54"/>
      <c r="H222" s="54"/>
    </row>
    <row r="223" spans="1:8" ht="15" customHeight="1" thickBot="1">
      <c r="A223" s="52"/>
      <c r="B223" s="52"/>
      <c r="C223" s="52"/>
      <c r="D223" s="56"/>
      <c r="E223" s="54"/>
      <c r="F223" s="54"/>
      <c r="G223" s="54"/>
      <c r="H223" s="54"/>
    </row>
    <row r="224" spans="1:8" ht="15.75">
      <c r="A224" s="94" t="s">
        <v>56</v>
      </c>
      <c r="B224" s="94" t="s">
        <v>55</v>
      </c>
      <c r="C224" s="94" t="s">
        <v>54</v>
      </c>
      <c r="D224" s="93" t="s">
        <v>53</v>
      </c>
      <c r="E224" s="92" t="s">
        <v>52</v>
      </c>
      <c r="F224" s="92" t="s">
        <v>52</v>
      </c>
      <c r="G224" s="92" t="s">
        <v>7</v>
      </c>
      <c r="H224" s="92" t="s">
        <v>51</v>
      </c>
    </row>
    <row r="225" spans="1:8" ht="15.75" customHeight="1" thickBot="1">
      <c r="A225" s="91"/>
      <c r="B225" s="91"/>
      <c r="C225" s="91"/>
      <c r="D225" s="90"/>
      <c r="E225" s="88" t="s">
        <v>50</v>
      </c>
      <c r="F225" s="88" t="s">
        <v>49</v>
      </c>
      <c r="G225" s="89" t="s">
        <v>476</v>
      </c>
      <c r="H225" s="88" t="s">
        <v>10</v>
      </c>
    </row>
    <row r="226" spans="1:8" ht="15.75" customHeight="1" thickTop="1">
      <c r="A226" s="113">
        <v>80</v>
      </c>
      <c r="B226" s="113"/>
      <c r="C226" s="113"/>
      <c r="D226" s="112" t="s">
        <v>111</v>
      </c>
      <c r="E226" s="109"/>
      <c r="F226" s="111"/>
      <c r="G226" s="110"/>
      <c r="H226" s="109"/>
    </row>
    <row r="227" spans="1:8" ht="15">
      <c r="A227" s="70"/>
      <c r="B227" s="70"/>
      <c r="C227" s="70"/>
      <c r="D227" s="70"/>
      <c r="E227" s="49"/>
      <c r="F227" s="68"/>
      <c r="G227" s="67"/>
      <c r="H227" s="49"/>
    </row>
    <row r="228" spans="1:8" ht="15">
      <c r="A228" s="70"/>
      <c r="B228" s="70"/>
      <c r="C228" s="70">
        <v>1353</v>
      </c>
      <c r="D228" s="70" t="s">
        <v>110</v>
      </c>
      <c r="E228" s="136">
        <v>700</v>
      </c>
      <c r="F228" s="68">
        <v>700</v>
      </c>
      <c r="G228" s="67">
        <v>335.9</v>
      </c>
      <c r="H228" s="49">
        <f t="shared" ref="H228:H245" si="10">(G228/F228)*100</f>
        <v>47.98571428571428</v>
      </c>
    </row>
    <row r="229" spans="1:8" ht="15">
      <c r="A229" s="70"/>
      <c r="B229" s="70"/>
      <c r="C229" s="70">
        <v>1359</v>
      </c>
      <c r="D229" s="70" t="s">
        <v>109</v>
      </c>
      <c r="E229" s="136">
        <v>0</v>
      </c>
      <c r="F229" s="68">
        <v>0</v>
      </c>
      <c r="G229" s="67">
        <v>43</v>
      </c>
      <c r="H229" s="49" t="e">
        <f t="shared" si="10"/>
        <v>#DIV/0!</v>
      </c>
    </row>
    <row r="230" spans="1:8" ht="15">
      <c r="A230" s="70"/>
      <c r="B230" s="70"/>
      <c r="C230" s="70">
        <v>1361</v>
      </c>
      <c r="D230" s="70" t="s">
        <v>74</v>
      </c>
      <c r="E230" s="136">
        <v>6500</v>
      </c>
      <c r="F230" s="68">
        <v>6500</v>
      </c>
      <c r="G230" s="67">
        <v>4546.8</v>
      </c>
      <c r="H230" s="49">
        <f t="shared" si="10"/>
        <v>69.950769230769239</v>
      </c>
    </row>
    <row r="231" spans="1:8" ht="15">
      <c r="A231" s="70"/>
      <c r="B231" s="70"/>
      <c r="C231" s="70">
        <v>4121</v>
      </c>
      <c r="D231" s="70" t="s">
        <v>108</v>
      </c>
      <c r="E231" s="136">
        <v>300</v>
      </c>
      <c r="F231" s="68">
        <v>300</v>
      </c>
      <c r="G231" s="67">
        <v>154</v>
      </c>
      <c r="H231" s="49">
        <f t="shared" si="10"/>
        <v>51.333333333333329</v>
      </c>
    </row>
    <row r="232" spans="1:8" ht="15" hidden="1">
      <c r="A232" s="70">
        <v>222</v>
      </c>
      <c r="B232" s="70"/>
      <c r="C232" s="70">
        <v>4122</v>
      </c>
      <c r="D232" s="70" t="s">
        <v>107</v>
      </c>
      <c r="E232" s="136">
        <v>0</v>
      </c>
      <c r="F232" s="68">
        <v>0</v>
      </c>
      <c r="G232" s="67">
        <v>0</v>
      </c>
      <c r="H232" s="49" t="e">
        <f t="shared" si="10"/>
        <v>#DIV/0!</v>
      </c>
    </row>
    <row r="233" spans="1:8" ht="15" hidden="1">
      <c r="A233" s="70"/>
      <c r="B233" s="70">
        <v>1070</v>
      </c>
      <c r="C233" s="70">
        <v>2212</v>
      </c>
      <c r="D233" s="70" t="s">
        <v>464</v>
      </c>
      <c r="E233" s="136">
        <v>0</v>
      </c>
      <c r="F233" s="68">
        <v>0</v>
      </c>
      <c r="G233" s="67">
        <v>0</v>
      </c>
      <c r="H233" s="49" t="e">
        <f t="shared" si="10"/>
        <v>#DIV/0!</v>
      </c>
    </row>
    <row r="234" spans="1:8" ht="15">
      <c r="A234" s="70"/>
      <c r="B234" s="70">
        <v>2169</v>
      </c>
      <c r="C234" s="70">
        <v>2324</v>
      </c>
      <c r="D234" s="70" t="s">
        <v>488</v>
      </c>
      <c r="E234" s="136">
        <v>0</v>
      </c>
      <c r="F234" s="68">
        <v>0</v>
      </c>
      <c r="G234" s="67">
        <v>1</v>
      </c>
      <c r="H234" s="49" t="e">
        <f t="shared" si="10"/>
        <v>#DIV/0!</v>
      </c>
    </row>
    <row r="235" spans="1:8" ht="15">
      <c r="A235" s="70"/>
      <c r="B235" s="70">
        <v>2219</v>
      </c>
      <c r="C235" s="70">
        <v>2212</v>
      </c>
      <c r="D235" s="70" t="s">
        <v>504</v>
      </c>
      <c r="E235" s="136">
        <v>0</v>
      </c>
      <c r="F235" s="68">
        <v>0</v>
      </c>
      <c r="G235" s="67">
        <v>1</v>
      </c>
      <c r="H235" s="49" t="e">
        <f t="shared" si="10"/>
        <v>#DIV/0!</v>
      </c>
    </row>
    <row r="236" spans="1:8" ht="15" hidden="1">
      <c r="A236" s="70"/>
      <c r="B236" s="70">
        <v>2219</v>
      </c>
      <c r="C236" s="70">
        <v>2329</v>
      </c>
      <c r="D236" s="70" t="s">
        <v>349</v>
      </c>
      <c r="E236" s="136">
        <v>0</v>
      </c>
      <c r="F236" s="68">
        <v>0</v>
      </c>
      <c r="G236" s="67">
        <v>0</v>
      </c>
      <c r="H236" s="49" t="e">
        <f t="shared" si="10"/>
        <v>#DIV/0!</v>
      </c>
    </row>
    <row r="237" spans="1:8" ht="15">
      <c r="A237" s="70"/>
      <c r="B237" s="70">
        <v>2219</v>
      </c>
      <c r="C237" s="70">
        <v>2324</v>
      </c>
      <c r="D237" s="70" t="s">
        <v>348</v>
      </c>
      <c r="E237" s="136">
        <v>0</v>
      </c>
      <c r="F237" s="68">
        <v>0</v>
      </c>
      <c r="G237" s="67">
        <v>5</v>
      </c>
      <c r="H237" s="49" t="e">
        <f t="shared" si="10"/>
        <v>#DIV/0!</v>
      </c>
    </row>
    <row r="238" spans="1:8" ht="15">
      <c r="A238" s="70"/>
      <c r="B238" s="70">
        <v>2229</v>
      </c>
      <c r="C238" s="70">
        <v>2212</v>
      </c>
      <c r="D238" s="70" t="s">
        <v>489</v>
      </c>
      <c r="E238" s="136">
        <v>150</v>
      </c>
      <c r="F238" s="68">
        <v>150</v>
      </c>
      <c r="G238" s="67">
        <v>0</v>
      </c>
      <c r="H238" s="49">
        <f t="shared" si="10"/>
        <v>0</v>
      </c>
    </row>
    <row r="239" spans="1:8" ht="15">
      <c r="A239" s="70"/>
      <c r="B239" s="70">
        <v>2229</v>
      </c>
      <c r="C239" s="70">
        <v>2324</v>
      </c>
      <c r="D239" s="70" t="s">
        <v>172</v>
      </c>
      <c r="E239" s="136">
        <v>0</v>
      </c>
      <c r="F239" s="68">
        <v>0</v>
      </c>
      <c r="G239" s="67">
        <v>6</v>
      </c>
      <c r="H239" s="49" t="e">
        <f t="shared" si="10"/>
        <v>#DIV/0!</v>
      </c>
    </row>
    <row r="240" spans="1:8" ht="15">
      <c r="A240" s="70"/>
      <c r="B240" s="70">
        <v>2299</v>
      </c>
      <c r="C240" s="70">
        <v>2212</v>
      </c>
      <c r="D240" s="70" t="s">
        <v>351</v>
      </c>
      <c r="E240" s="136">
        <v>18000</v>
      </c>
      <c r="F240" s="68">
        <v>18260</v>
      </c>
      <c r="G240" s="67">
        <v>12416.4</v>
      </c>
      <c r="H240" s="49">
        <f t="shared" si="10"/>
        <v>67.997809419496164</v>
      </c>
    </row>
    <row r="241" spans="1:8" ht="15" hidden="1">
      <c r="A241" s="70"/>
      <c r="B241" s="70">
        <v>2299</v>
      </c>
      <c r="C241" s="70">
        <v>2324</v>
      </c>
      <c r="D241" s="70" t="s">
        <v>350</v>
      </c>
      <c r="E241" s="136">
        <v>0</v>
      </c>
      <c r="F241" s="68">
        <v>0</v>
      </c>
      <c r="G241" s="67">
        <v>0</v>
      </c>
      <c r="H241" s="49" t="e">
        <f t="shared" si="10"/>
        <v>#DIV/0!</v>
      </c>
    </row>
    <row r="242" spans="1:8" ht="15" hidden="1">
      <c r="A242" s="70"/>
      <c r="B242" s="70">
        <v>2299</v>
      </c>
      <c r="C242" s="70">
        <v>2324</v>
      </c>
      <c r="D242" s="70" t="s">
        <v>106</v>
      </c>
      <c r="E242" s="136">
        <v>0</v>
      </c>
      <c r="F242" s="68">
        <v>0</v>
      </c>
      <c r="G242" s="67">
        <v>0</v>
      </c>
      <c r="H242" s="49" t="e">
        <f t="shared" si="10"/>
        <v>#DIV/0!</v>
      </c>
    </row>
    <row r="243" spans="1:8" ht="15">
      <c r="A243" s="120"/>
      <c r="B243" s="120">
        <v>6171</v>
      </c>
      <c r="C243" s="120">
        <v>2324</v>
      </c>
      <c r="D243" s="120" t="s">
        <v>353</v>
      </c>
      <c r="E243" s="136">
        <v>550</v>
      </c>
      <c r="F243" s="68">
        <v>550</v>
      </c>
      <c r="G243" s="67">
        <v>141.30000000000001</v>
      </c>
      <c r="H243" s="49">
        <f t="shared" si="10"/>
        <v>25.690909090909091</v>
      </c>
    </row>
    <row r="244" spans="1:8" ht="15" hidden="1">
      <c r="A244" s="70"/>
      <c r="B244" s="70">
        <v>6171</v>
      </c>
      <c r="C244" s="70">
        <v>2329</v>
      </c>
      <c r="D244" s="70" t="s">
        <v>352</v>
      </c>
      <c r="E244" s="136">
        <v>0</v>
      </c>
      <c r="F244" s="68">
        <v>0</v>
      </c>
      <c r="G244" s="67">
        <v>0</v>
      </c>
      <c r="H244" s="49" t="e">
        <f t="shared" si="10"/>
        <v>#DIV/0!</v>
      </c>
    </row>
    <row r="245" spans="1:8" ht="15">
      <c r="A245" s="120"/>
      <c r="B245" s="120">
        <v>6171</v>
      </c>
      <c r="C245" s="120">
        <v>2329</v>
      </c>
      <c r="D245" s="120" t="s">
        <v>430</v>
      </c>
      <c r="E245" s="136">
        <v>0</v>
      </c>
      <c r="F245" s="68">
        <v>0</v>
      </c>
      <c r="G245" s="67">
        <v>10</v>
      </c>
      <c r="H245" s="49" t="e">
        <f t="shared" si="10"/>
        <v>#DIV/0!</v>
      </c>
    </row>
    <row r="246" spans="1:8" ht="15" hidden="1">
      <c r="A246" s="120"/>
      <c r="B246" s="120">
        <v>6409</v>
      </c>
      <c r="C246" s="120">
        <v>2328</v>
      </c>
      <c r="D246" s="120" t="s">
        <v>468</v>
      </c>
      <c r="E246" s="136">
        <v>0</v>
      </c>
      <c r="F246" s="68">
        <v>0</v>
      </c>
      <c r="G246" s="67">
        <v>0</v>
      </c>
      <c r="H246" s="49" t="e">
        <f>(#REF!/F246)*100</f>
        <v>#REF!</v>
      </c>
    </row>
    <row r="247" spans="1:8" ht="15.75" thickBot="1">
      <c r="A247" s="66"/>
      <c r="B247" s="66"/>
      <c r="C247" s="66"/>
      <c r="D247" s="66"/>
      <c r="E247" s="62"/>
      <c r="F247" s="64"/>
      <c r="G247" s="63"/>
      <c r="H247" s="62"/>
    </row>
    <row r="248" spans="1:8" s="51" customFormat="1" ht="21.75" customHeight="1" thickTop="1" thickBot="1">
      <c r="A248" s="61"/>
      <c r="B248" s="61"/>
      <c r="C248" s="61"/>
      <c r="D248" s="106" t="s">
        <v>105</v>
      </c>
      <c r="E248" s="57">
        <f t="shared" ref="E248:G248" si="11">SUM(E227:E247)</f>
        <v>26200</v>
      </c>
      <c r="F248" s="59">
        <f t="shared" si="11"/>
        <v>26460</v>
      </c>
      <c r="G248" s="58">
        <f t="shared" si="11"/>
        <v>17660.399999999998</v>
      </c>
      <c r="H248" s="49">
        <f>(G248/F248)*100</f>
        <v>66.743764172335602</v>
      </c>
    </row>
    <row r="249" spans="1:8" ht="15" customHeight="1">
      <c r="A249" s="52"/>
      <c r="B249" s="52"/>
      <c r="C249" s="52"/>
      <c r="D249" s="56"/>
      <c r="E249" s="54"/>
      <c r="F249" s="54"/>
      <c r="G249" s="54"/>
      <c r="H249" s="54"/>
    </row>
    <row r="250" spans="1:8" ht="15" hidden="1" customHeight="1">
      <c r="A250" s="52"/>
      <c r="B250" s="52"/>
      <c r="C250" s="52"/>
      <c r="D250" s="56"/>
      <c r="E250" s="54"/>
      <c r="F250" s="54"/>
      <c r="G250" s="54"/>
      <c r="H250" s="54"/>
    </row>
    <row r="251" spans="1:8" ht="15" customHeight="1" thickBot="1">
      <c r="A251" s="52"/>
      <c r="B251" s="52"/>
      <c r="C251" s="52"/>
      <c r="D251" s="56"/>
      <c r="E251" s="54"/>
      <c r="F251" s="54"/>
      <c r="G251" s="54"/>
      <c r="H251" s="54"/>
    </row>
    <row r="252" spans="1:8" ht="15.75">
      <c r="A252" s="94" t="s">
        <v>56</v>
      </c>
      <c r="B252" s="94" t="s">
        <v>55</v>
      </c>
      <c r="C252" s="94" t="s">
        <v>54</v>
      </c>
      <c r="D252" s="93" t="s">
        <v>53</v>
      </c>
      <c r="E252" s="92" t="s">
        <v>52</v>
      </c>
      <c r="F252" s="92" t="s">
        <v>52</v>
      </c>
      <c r="G252" s="92" t="s">
        <v>7</v>
      </c>
      <c r="H252" s="92" t="s">
        <v>51</v>
      </c>
    </row>
    <row r="253" spans="1:8" ht="15.75" customHeight="1" thickBot="1">
      <c r="A253" s="91"/>
      <c r="B253" s="91"/>
      <c r="C253" s="91"/>
      <c r="D253" s="90"/>
      <c r="E253" s="88" t="s">
        <v>50</v>
      </c>
      <c r="F253" s="88" t="s">
        <v>49</v>
      </c>
      <c r="G253" s="89" t="s">
        <v>476</v>
      </c>
      <c r="H253" s="88" t="s">
        <v>10</v>
      </c>
    </row>
    <row r="254" spans="1:8" ht="16.5" customHeight="1" thickTop="1">
      <c r="A254" s="113">
        <v>90</v>
      </c>
      <c r="B254" s="113"/>
      <c r="C254" s="113"/>
      <c r="D254" s="112" t="s">
        <v>104</v>
      </c>
      <c r="E254" s="109"/>
      <c r="F254" s="111"/>
      <c r="G254" s="110"/>
      <c r="H254" s="109"/>
    </row>
    <row r="255" spans="1:8" ht="15" hidden="1">
      <c r="A255" s="70"/>
      <c r="B255" s="70"/>
      <c r="C255" s="70">
        <v>4116</v>
      </c>
      <c r="D255" s="70" t="s">
        <v>360</v>
      </c>
      <c r="E255" s="140"/>
      <c r="F255" s="139"/>
      <c r="G255" s="138">
        <v>0</v>
      </c>
      <c r="H255" s="49" t="e">
        <f>(#REF!/F255)*100</f>
        <v>#REF!</v>
      </c>
    </row>
    <row r="256" spans="1:8" ht="15" hidden="1">
      <c r="A256" s="70"/>
      <c r="B256" s="70"/>
      <c r="C256" s="70">
        <v>4116</v>
      </c>
      <c r="D256" s="70" t="s">
        <v>103</v>
      </c>
      <c r="E256" s="140"/>
      <c r="F256" s="139"/>
      <c r="G256" s="138">
        <v>0</v>
      </c>
      <c r="H256" s="49" t="e">
        <f>(#REF!/F256)*100</f>
        <v>#REF!</v>
      </c>
    </row>
    <row r="257" spans="1:8" ht="15" hidden="1">
      <c r="A257" s="69"/>
      <c r="B257" s="70"/>
      <c r="C257" s="70">
        <v>4116</v>
      </c>
      <c r="D257" s="70" t="s">
        <v>361</v>
      </c>
      <c r="E257" s="121"/>
      <c r="F257" s="68"/>
      <c r="G257" s="138">
        <v>0</v>
      </c>
      <c r="H257" s="49" t="e">
        <f>(#REF!/F257)*100</f>
        <v>#REF!</v>
      </c>
    </row>
    <row r="258" spans="1:8" ht="15">
      <c r="A258" s="70"/>
      <c r="B258" s="70"/>
      <c r="C258" s="70">
        <v>4116</v>
      </c>
      <c r="D258" s="70" t="s">
        <v>492</v>
      </c>
      <c r="E258" s="136">
        <v>612</v>
      </c>
      <c r="F258" s="68">
        <v>851.6</v>
      </c>
      <c r="G258" s="67">
        <v>420.2</v>
      </c>
      <c r="H258" s="49">
        <f t="shared" ref="H258:H278" si="12">(G258/F258)*100</f>
        <v>49.342414279004224</v>
      </c>
    </row>
    <row r="259" spans="1:8" ht="15" hidden="1">
      <c r="A259" s="70"/>
      <c r="B259" s="70"/>
      <c r="C259" s="70">
        <v>4116</v>
      </c>
      <c r="D259" s="70" t="s">
        <v>442</v>
      </c>
      <c r="E259" s="136">
        <v>0</v>
      </c>
      <c r="F259" s="68">
        <v>0</v>
      </c>
      <c r="G259" s="67">
        <v>0</v>
      </c>
      <c r="H259" s="49" t="e">
        <f t="shared" si="12"/>
        <v>#DIV/0!</v>
      </c>
    </row>
    <row r="260" spans="1:8" ht="15" hidden="1">
      <c r="A260" s="69"/>
      <c r="B260" s="70"/>
      <c r="C260" s="70">
        <v>4116</v>
      </c>
      <c r="D260" s="70" t="s">
        <v>441</v>
      </c>
      <c r="E260" s="136">
        <v>0</v>
      </c>
      <c r="F260" s="68">
        <v>0</v>
      </c>
      <c r="G260" s="67">
        <v>0</v>
      </c>
      <c r="H260" s="49" t="e">
        <f t="shared" si="12"/>
        <v>#DIV/0!</v>
      </c>
    </row>
    <row r="261" spans="1:8" ht="15">
      <c r="A261" s="76"/>
      <c r="B261" s="76"/>
      <c r="C261" s="76">
        <v>4121</v>
      </c>
      <c r="D261" s="70" t="s">
        <v>493</v>
      </c>
      <c r="E261" s="136">
        <v>500</v>
      </c>
      <c r="F261" s="68">
        <v>500</v>
      </c>
      <c r="G261" s="67">
        <v>258.3</v>
      </c>
      <c r="H261" s="49">
        <f t="shared" si="12"/>
        <v>51.660000000000004</v>
      </c>
    </row>
    <row r="262" spans="1:8" ht="15" hidden="1">
      <c r="A262" s="70"/>
      <c r="B262" s="70"/>
      <c r="C262" s="70">
        <v>4122</v>
      </c>
      <c r="D262" s="70" t="s">
        <v>102</v>
      </c>
      <c r="E262" s="136">
        <v>0</v>
      </c>
      <c r="F262" s="68">
        <v>0</v>
      </c>
      <c r="G262" s="67">
        <v>0</v>
      </c>
      <c r="H262" s="49" t="e">
        <f t="shared" si="12"/>
        <v>#DIV/0!</v>
      </c>
    </row>
    <row r="263" spans="1:8" ht="15" hidden="1">
      <c r="A263" s="70"/>
      <c r="B263" s="70"/>
      <c r="C263" s="70">
        <v>4216</v>
      </c>
      <c r="D263" s="76" t="s">
        <v>362</v>
      </c>
      <c r="E263" s="136">
        <v>0</v>
      </c>
      <c r="F263" s="68">
        <v>0</v>
      </c>
      <c r="G263" s="67">
        <v>0</v>
      </c>
      <c r="H263" s="49" t="e">
        <f t="shared" si="12"/>
        <v>#DIV/0!</v>
      </c>
    </row>
    <row r="264" spans="1:8" ht="15">
      <c r="A264" s="70"/>
      <c r="B264" s="70">
        <v>2219</v>
      </c>
      <c r="C264" s="70">
        <v>2111</v>
      </c>
      <c r="D264" s="70" t="s">
        <v>101</v>
      </c>
      <c r="E264" s="136">
        <v>7500</v>
      </c>
      <c r="F264" s="68">
        <v>7500</v>
      </c>
      <c r="G264" s="67">
        <v>4249.3999999999996</v>
      </c>
      <c r="H264" s="49">
        <f t="shared" si="12"/>
        <v>56.658666666666655</v>
      </c>
    </row>
    <row r="265" spans="1:8" ht="15">
      <c r="A265" s="70"/>
      <c r="B265" s="70">
        <v>2219</v>
      </c>
      <c r="C265" s="70">
        <v>2322</v>
      </c>
      <c r="D265" s="70" t="s">
        <v>427</v>
      </c>
      <c r="E265" s="136">
        <v>0</v>
      </c>
      <c r="F265" s="68">
        <v>0</v>
      </c>
      <c r="G265" s="67">
        <v>60.9</v>
      </c>
      <c r="H265" s="49" t="e">
        <f t="shared" si="12"/>
        <v>#DIV/0!</v>
      </c>
    </row>
    <row r="266" spans="1:8" ht="15" hidden="1">
      <c r="A266" s="70"/>
      <c r="B266" s="70">
        <v>2219</v>
      </c>
      <c r="C266" s="70">
        <v>2329</v>
      </c>
      <c r="D266" s="70" t="s">
        <v>100</v>
      </c>
      <c r="E266" s="136">
        <v>0</v>
      </c>
      <c r="F266" s="68">
        <v>0</v>
      </c>
      <c r="G266" s="67">
        <v>0</v>
      </c>
      <c r="H266" s="49" t="e">
        <f t="shared" si="12"/>
        <v>#DIV/0!</v>
      </c>
    </row>
    <row r="267" spans="1:8" ht="15" hidden="1">
      <c r="A267" s="70"/>
      <c r="B267" s="70">
        <v>3419</v>
      </c>
      <c r="C267" s="70">
        <v>2321</v>
      </c>
      <c r="D267" s="70" t="s">
        <v>452</v>
      </c>
      <c r="E267" s="136">
        <v>0</v>
      </c>
      <c r="F267" s="68">
        <v>0</v>
      </c>
      <c r="G267" s="67">
        <v>0</v>
      </c>
      <c r="H267" s="49" t="e">
        <f t="shared" si="12"/>
        <v>#DIV/0!</v>
      </c>
    </row>
    <row r="268" spans="1:8" ht="15">
      <c r="A268" s="70"/>
      <c r="B268" s="70">
        <v>4379</v>
      </c>
      <c r="C268" s="70">
        <v>2212</v>
      </c>
      <c r="D268" s="70" t="s">
        <v>490</v>
      </c>
      <c r="E268" s="136">
        <v>0</v>
      </c>
      <c r="F268" s="68">
        <v>0</v>
      </c>
      <c r="G268" s="67">
        <v>0.5</v>
      </c>
      <c r="H268" s="49" t="e">
        <f t="shared" si="12"/>
        <v>#DIV/0!</v>
      </c>
    </row>
    <row r="269" spans="1:8" ht="15">
      <c r="A269" s="70"/>
      <c r="B269" s="70">
        <v>5311</v>
      </c>
      <c r="C269" s="70">
        <v>2111</v>
      </c>
      <c r="D269" s="70" t="s">
        <v>99</v>
      </c>
      <c r="E269" s="136">
        <v>435</v>
      </c>
      <c r="F269" s="68">
        <v>435</v>
      </c>
      <c r="G269" s="67">
        <v>206</v>
      </c>
      <c r="H269" s="49">
        <f t="shared" si="12"/>
        <v>47.356321839080465</v>
      </c>
    </row>
    <row r="270" spans="1:8" ht="13.9" customHeight="1">
      <c r="A270" s="70"/>
      <c r="B270" s="70">
        <v>5311</v>
      </c>
      <c r="C270" s="70">
        <v>2212</v>
      </c>
      <c r="D270" s="70" t="s">
        <v>363</v>
      </c>
      <c r="E270" s="136">
        <v>1400</v>
      </c>
      <c r="F270" s="68">
        <v>1400</v>
      </c>
      <c r="G270" s="67">
        <v>151.69999999999999</v>
      </c>
      <c r="H270" s="49">
        <f t="shared" si="12"/>
        <v>10.835714285714285</v>
      </c>
    </row>
    <row r="271" spans="1:8" ht="11.45" hidden="1" customHeight="1">
      <c r="A271" s="120"/>
      <c r="B271" s="120">
        <v>5311</v>
      </c>
      <c r="C271" s="120">
        <v>2310</v>
      </c>
      <c r="D271" s="120" t="s">
        <v>368</v>
      </c>
      <c r="E271" s="136">
        <v>0</v>
      </c>
      <c r="F271" s="68">
        <v>0</v>
      </c>
      <c r="G271" s="67">
        <v>0</v>
      </c>
      <c r="H271" s="49" t="e">
        <f t="shared" si="12"/>
        <v>#DIV/0!</v>
      </c>
    </row>
    <row r="272" spans="1:8" ht="13.9" customHeight="1">
      <c r="A272" s="70">
        <v>777</v>
      </c>
      <c r="B272" s="70">
        <v>5311</v>
      </c>
      <c r="C272" s="70">
        <v>2212</v>
      </c>
      <c r="D272" s="70" t="s">
        <v>491</v>
      </c>
      <c r="E272" s="136">
        <v>0</v>
      </c>
      <c r="F272" s="68">
        <v>0</v>
      </c>
      <c r="G272" s="67">
        <v>652.70000000000005</v>
      </c>
      <c r="H272" s="49" t="e">
        <f t="shared" si="12"/>
        <v>#DIV/0!</v>
      </c>
    </row>
    <row r="273" spans="1:8" ht="15" hidden="1">
      <c r="A273" s="120"/>
      <c r="B273" s="120">
        <v>5311</v>
      </c>
      <c r="C273" s="120">
        <v>2322</v>
      </c>
      <c r="D273" s="120" t="s">
        <v>369</v>
      </c>
      <c r="E273" s="136">
        <v>0</v>
      </c>
      <c r="F273" s="68">
        <v>0</v>
      </c>
      <c r="G273" s="67">
        <v>0</v>
      </c>
      <c r="H273" s="49" t="e">
        <f t="shared" si="12"/>
        <v>#DIV/0!</v>
      </c>
    </row>
    <row r="274" spans="1:8" ht="15">
      <c r="A274" s="70"/>
      <c r="B274" s="70">
        <v>5311</v>
      </c>
      <c r="C274" s="70">
        <v>2324</v>
      </c>
      <c r="D274" s="70" t="s">
        <v>364</v>
      </c>
      <c r="E274" s="136">
        <v>40</v>
      </c>
      <c r="F274" s="68">
        <v>40</v>
      </c>
      <c r="G274" s="67">
        <v>117.3</v>
      </c>
      <c r="H274" s="49">
        <f t="shared" si="12"/>
        <v>293.25</v>
      </c>
    </row>
    <row r="275" spans="1:8" ht="15">
      <c r="A275" s="120"/>
      <c r="B275" s="120">
        <v>5311</v>
      </c>
      <c r="C275" s="120">
        <v>2329</v>
      </c>
      <c r="D275" s="120" t="s">
        <v>365</v>
      </c>
      <c r="E275" s="136">
        <v>0</v>
      </c>
      <c r="F275" s="68">
        <v>0</v>
      </c>
      <c r="G275" s="67">
        <v>5.7</v>
      </c>
      <c r="H275" s="49" t="e">
        <f t="shared" si="12"/>
        <v>#DIV/0!</v>
      </c>
    </row>
    <row r="276" spans="1:8" ht="15.75" hidden="1" customHeight="1">
      <c r="A276" s="120"/>
      <c r="B276" s="120">
        <v>5311</v>
      </c>
      <c r="C276" s="120">
        <v>2329</v>
      </c>
      <c r="D276" s="120" t="s">
        <v>365</v>
      </c>
      <c r="E276" s="136">
        <v>0</v>
      </c>
      <c r="F276" s="68">
        <v>0</v>
      </c>
      <c r="G276" s="67">
        <v>0</v>
      </c>
      <c r="H276" s="49" t="e">
        <f t="shared" si="12"/>
        <v>#DIV/0!</v>
      </c>
    </row>
    <row r="277" spans="1:8" ht="15" hidden="1">
      <c r="A277" s="120"/>
      <c r="B277" s="120">
        <v>5311</v>
      </c>
      <c r="C277" s="120">
        <v>3113</v>
      </c>
      <c r="D277" s="120" t="s">
        <v>366</v>
      </c>
      <c r="E277" s="136">
        <v>0</v>
      </c>
      <c r="F277" s="68">
        <v>0</v>
      </c>
      <c r="G277" s="67">
        <v>0</v>
      </c>
      <c r="H277" s="49" t="e">
        <f t="shared" si="12"/>
        <v>#DIV/0!</v>
      </c>
    </row>
    <row r="278" spans="1:8" ht="15">
      <c r="A278" s="120"/>
      <c r="B278" s="120">
        <v>6409</v>
      </c>
      <c r="C278" s="120">
        <v>2328</v>
      </c>
      <c r="D278" s="120" t="s">
        <v>367</v>
      </c>
      <c r="E278" s="136">
        <v>0</v>
      </c>
      <c r="F278" s="68">
        <v>0</v>
      </c>
      <c r="G278" s="67">
        <v>0</v>
      </c>
      <c r="H278" s="49" t="e">
        <f t="shared" si="12"/>
        <v>#DIV/0!</v>
      </c>
    </row>
    <row r="279" spans="1:8" ht="15" hidden="1">
      <c r="A279" s="70"/>
      <c r="B279" s="70">
        <v>6171</v>
      </c>
      <c r="C279" s="70">
        <v>2212</v>
      </c>
      <c r="D279" s="120" t="s">
        <v>437</v>
      </c>
      <c r="E279" s="136">
        <v>0</v>
      </c>
      <c r="F279" s="68">
        <v>0</v>
      </c>
      <c r="G279" s="67">
        <v>0</v>
      </c>
      <c r="H279" s="49" t="e">
        <f>(#REF!/F279)*100</f>
        <v>#REF!</v>
      </c>
    </row>
    <row r="280" spans="1:8" ht="15.75" thickBot="1">
      <c r="A280" s="66"/>
      <c r="B280" s="66"/>
      <c r="C280" s="66"/>
      <c r="D280" s="66"/>
      <c r="E280" s="62"/>
      <c r="F280" s="64"/>
      <c r="G280" s="63"/>
      <c r="H280" s="62"/>
    </row>
    <row r="281" spans="1:8" s="51" customFormat="1" ht="21.75" customHeight="1" thickTop="1" thickBot="1">
      <c r="A281" s="61"/>
      <c r="B281" s="61"/>
      <c r="C281" s="61"/>
      <c r="D281" s="106" t="s">
        <v>98</v>
      </c>
      <c r="E281" s="57">
        <f t="shared" ref="E281:G281" si="13">SUM(E258:E280)</f>
        <v>10487</v>
      </c>
      <c r="F281" s="59">
        <f>SUM(F258:F280)</f>
        <v>10726.6</v>
      </c>
      <c r="G281" s="58">
        <f t="shared" si="13"/>
        <v>6122.6999999999989</v>
      </c>
      <c r="H281" s="49">
        <f>(G281/F281)*100</f>
        <v>57.079596517069696</v>
      </c>
    </row>
    <row r="282" spans="1:8" ht="15" customHeight="1">
      <c r="A282" s="52"/>
      <c r="B282" s="52"/>
      <c r="C282" s="52"/>
      <c r="D282" s="56"/>
      <c r="E282" s="54"/>
      <c r="F282" s="54"/>
      <c r="G282" s="54"/>
      <c r="H282" s="54"/>
    </row>
    <row r="283" spans="1:8" ht="15" hidden="1" customHeight="1">
      <c r="A283" s="52"/>
      <c r="B283" s="52"/>
      <c r="C283" s="52"/>
      <c r="D283" s="56"/>
      <c r="E283" s="54"/>
      <c r="F283" s="54"/>
      <c r="G283" s="54"/>
      <c r="H283" s="54"/>
    </row>
    <row r="284" spans="1:8" ht="15" hidden="1" customHeight="1">
      <c r="A284" s="52"/>
      <c r="B284" s="52"/>
      <c r="C284" s="52"/>
      <c r="D284" s="56"/>
      <c r="E284" s="54"/>
      <c r="F284" s="54"/>
      <c r="G284" s="54"/>
      <c r="H284" s="54"/>
    </row>
    <row r="285" spans="1:8" ht="15" hidden="1" customHeight="1">
      <c r="A285" s="52"/>
      <c r="B285" s="52"/>
      <c r="C285" s="52"/>
      <c r="D285" s="56"/>
      <c r="E285" s="54"/>
      <c r="F285" s="54"/>
      <c r="G285" s="54"/>
      <c r="H285" s="54"/>
    </row>
    <row r="286" spans="1:8" ht="15" hidden="1" customHeight="1">
      <c r="A286" s="52"/>
      <c r="B286" s="52"/>
      <c r="C286" s="52"/>
      <c r="D286" s="56"/>
      <c r="E286" s="54"/>
      <c r="F286" s="54"/>
      <c r="G286" s="54"/>
      <c r="H286" s="54"/>
    </row>
    <row r="287" spans="1:8" ht="15" hidden="1" customHeight="1">
      <c r="A287" s="52"/>
      <c r="B287" s="52"/>
      <c r="C287" s="52"/>
      <c r="D287" s="56"/>
      <c r="E287" s="54"/>
      <c r="F287" s="54"/>
      <c r="G287" s="54"/>
      <c r="H287" s="54"/>
    </row>
    <row r="288" spans="1:8" ht="15" hidden="1" customHeight="1">
      <c r="A288" s="52"/>
      <c r="B288" s="52"/>
      <c r="C288" s="52"/>
      <c r="D288" s="56"/>
      <c r="E288" s="54"/>
      <c r="F288" s="54"/>
      <c r="G288" s="54"/>
      <c r="H288" s="54"/>
    </row>
    <row r="289" spans="1:8" ht="15" customHeight="1">
      <c r="A289" s="52"/>
      <c r="B289" s="52"/>
      <c r="C289" s="52"/>
      <c r="D289" s="56"/>
      <c r="E289" s="54"/>
      <c r="F289" s="54"/>
      <c r="G289" s="114"/>
      <c r="H289" s="114"/>
    </row>
    <row r="290" spans="1:8" ht="15" customHeight="1" thickBot="1">
      <c r="A290" s="52"/>
      <c r="B290" s="52"/>
      <c r="C290" s="52"/>
      <c r="D290" s="56"/>
      <c r="E290" s="54"/>
      <c r="F290" s="54"/>
      <c r="G290" s="54"/>
      <c r="H290" s="54"/>
    </row>
    <row r="291" spans="1:8" ht="15.75">
      <c r="A291" s="94" t="s">
        <v>56</v>
      </c>
      <c r="B291" s="94" t="s">
        <v>55</v>
      </c>
      <c r="C291" s="94" t="s">
        <v>54</v>
      </c>
      <c r="D291" s="93" t="s">
        <v>53</v>
      </c>
      <c r="E291" s="92" t="s">
        <v>52</v>
      </c>
      <c r="F291" s="92" t="s">
        <v>52</v>
      </c>
      <c r="G291" s="92" t="s">
        <v>7</v>
      </c>
      <c r="H291" s="92" t="s">
        <v>51</v>
      </c>
    </row>
    <row r="292" spans="1:8" ht="15.75" customHeight="1" thickBot="1">
      <c r="A292" s="91"/>
      <c r="B292" s="91"/>
      <c r="C292" s="91"/>
      <c r="D292" s="90"/>
      <c r="E292" s="88" t="s">
        <v>50</v>
      </c>
      <c r="F292" s="88" t="s">
        <v>49</v>
      </c>
      <c r="G292" s="89" t="s">
        <v>476</v>
      </c>
      <c r="H292" s="88" t="s">
        <v>10</v>
      </c>
    </row>
    <row r="293" spans="1:8" ht="15.75" customHeight="1" thickTop="1">
      <c r="A293" s="113">
        <v>100</v>
      </c>
      <c r="B293" s="113"/>
      <c r="C293" s="113"/>
      <c r="D293" s="137" t="s">
        <v>483</v>
      </c>
      <c r="E293" s="109"/>
      <c r="F293" s="111"/>
      <c r="G293" s="110"/>
      <c r="H293" s="109"/>
    </row>
    <row r="294" spans="1:8" ht="15">
      <c r="A294" s="70"/>
      <c r="B294" s="70"/>
      <c r="C294" s="70"/>
      <c r="D294" s="70"/>
      <c r="E294" s="121"/>
      <c r="F294" s="68"/>
      <c r="G294" s="67"/>
      <c r="H294" s="121"/>
    </row>
    <row r="295" spans="1:8" ht="15">
      <c r="A295" s="70"/>
      <c r="B295" s="70"/>
      <c r="C295" s="70">
        <v>1361</v>
      </c>
      <c r="D295" s="70" t="s">
        <v>74</v>
      </c>
      <c r="E295" s="136">
        <v>1800</v>
      </c>
      <c r="F295" s="68">
        <v>1800</v>
      </c>
      <c r="G295" s="67">
        <v>1103.7</v>
      </c>
      <c r="H295" s="49">
        <f t="shared" ref="H295:H299" si="14">(G295/F295)*100</f>
        <v>61.316666666666663</v>
      </c>
    </row>
    <row r="296" spans="1:8" ht="15.75" hidden="1">
      <c r="A296" s="122"/>
      <c r="B296" s="122"/>
      <c r="C296" s="70">
        <v>4216</v>
      </c>
      <c r="D296" s="70" t="s">
        <v>97</v>
      </c>
      <c r="E296" s="136">
        <v>0</v>
      </c>
      <c r="F296" s="68">
        <v>0</v>
      </c>
      <c r="G296" s="67">
        <v>0</v>
      </c>
      <c r="H296" s="49" t="e">
        <f t="shared" si="14"/>
        <v>#DIV/0!</v>
      </c>
    </row>
    <row r="297" spans="1:8" ht="15">
      <c r="A297" s="70"/>
      <c r="B297" s="70">
        <v>2169</v>
      </c>
      <c r="C297" s="70">
        <v>2212</v>
      </c>
      <c r="D297" s="70" t="s">
        <v>370</v>
      </c>
      <c r="E297" s="136">
        <v>200</v>
      </c>
      <c r="F297" s="68">
        <v>200</v>
      </c>
      <c r="G297" s="67">
        <v>204.5</v>
      </c>
      <c r="H297" s="49">
        <f t="shared" si="14"/>
        <v>102.25</v>
      </c>
    </row>
    <row r="298" spans="1:8" ht="15" hidden="1">
      <c r="A298" s="120"/>
      <c r="B298" s="120">
        <v>3635</v>
      </c>
      <c r="C298" s="120">
        <v>3122</v>
      </c>
      <c r="D298" s="70" t="s">
        <v>96</v>
      </c>
      <c r="E298" s="136">
        <v>0</v>
      </c>
      <c r="F298" s="68">
        <v>0</v>
      </c>
      <c r="G298" s="67">
        <v>0</v>
      </c>
      <c r="H298" s="49" t="e">
        <f t="shared" si="14"/>
        <v>#DIV/0!</v>
      </c>
    </row>
    <row r="299" spans="1:8" ht="15">
      <c r="A299" s="120"/>
      <c r="B299" s="120">
        <v>6171</v>
      </c>
      <c r="C299" s="120">
        <v>2324</v>
      </c>
      <c r="D299" s="70" t="s">
        <v>371</v>
      </c>
      <c r="E299" s="136">
        <v>50</v>
      </c>
      <c r="F299" s="68">
        <v>50</v>
      </c>
      <c r="G299" s="67">
        <v>11</v>
      </c>
      <c r="H299" s="49">
        <f t="shared" si="14"/>
        <v>22</v>
      </c>
    </row>
    <row r="300" spans="1:8" ht="15" customHeight="1" thickBot="1">
      <c r="A300" s="66"/>
      <c r="B300" s="66"/>
      <c r="C300" s="66"/>
      <c r="D300" s="66"/>
      <c r="E300" s="62"/>
      <c r="F300" s="64"/>
      <c r="G300" s="63"/>
      <c r="H300" s="62"/>
    </row>
    <row r="301" spans="1:8" s="51" customFormat="1" ht="21.75" customHeight="1" thickTop="1" thickBot="1">
      <c r="A301" s="61"/>
      <c r="B301" s="61"/>
      <c r="C301" s="61"/>
      <c r="D301" s="106" t="s">
        <v>95</v>
      </c>
      <c r="E301" s="57">
        <f t="shared" ref="E301:G301" si="15">SUM(E293:E299)</f>
        <v>2050</v>
      </c>
      <c r="F301" s="59">
        <f t="shared" si="15"/>
        <v>2050</v>
      </c>
      <c r="G301" s="58">
        <f t="shared" si="15"/>
        <v>1319.2</v>
      </c>
      <c r="H301" s="49">
        <f>(G301/F301)*100</f>
        <v>64.351219512195129</v>
      </c>
    </row>
    <row r="302" spans="1:8" ht="15" customHeight="1">
      <c r="A302" s="52"/>
      <c r="B302" s="52"/>
      <c r="C302" s="52"/>
      <c r="D302" s="56"/>
      <c r="E302" s="54"/>
      <c r="F302" s="54"/>
      <c r="G302" s="54"/>
      <c r="H302" s="54"/>
    </row>
    <row r="303" spans="1:8" ht="15" customHeight="1">
      <c r="A303" s="52"/>
      <c r="B303" s="52"/>
      <c r="C303" s="52"/>
      <c r="D303" s="56"/>
      <c r="E303" s="54"/>
      <c r="F303" s="54"/>
      <c r="G303" s="54"/>
      <c r="H303" s="54"/>
    </row>
    <row r="304" spans="1:8" ht="15" hidden="1" customHeight="1">
      <c r="A304" s="52"/>
      <c r="B304" s="52"/>
      <c r="C304" s="52"/>
      <c r="D304" s="56"/>
      <c r="E304" s="54"/>
      <c r="F304" s="54"/>
      <c r="G304" s="54"/>
      <c r="H304" s="54"/>
    </row>
    <row r="305" spans="1:8" ht="15" customHeight="1" thickBot="1">
      <c r="A305" s="52"/>
      <c r="B305" s="52"/>
      <c r="C305" s="52"/>
      <c r="D305" s="56"/>
      <c r="E305" s="54"/>
      <c r="F305" s="54"/>
      <c r="G305" s="54"/>
      <c r="H305" s="54"/>
    </row>
    <row r="306" spans="1:8" ht="15.75">
      <c r="A306" s="94" t="s">
        <v>56</v>
      </c>
      <c r="B306" s="94" t="s">
        <v>55</v>
      </c>
      <c r="C306" s="94" t="s">
        <v>54</v>
      </c>
      <c r="D306" s="93" t="s">
        <v>53</v>
      </c>
      <c r="E306" s="92" t="s">
        <v>52</v>
      </c>
      <c r="F306" s="92" t="s">
        <v>52</v>
      </c>
      <c r="G306" s="92" t="s">
        <v>7</v>
      </c>
      <c r="H306" s="92" t="s">
        <v>51</v>
      </c>
    </row>
    <row r="307" spans="1:8" ht="15.75" customHeight="1" thickBot="1">
      <c r="A307" s="91"/>
      <c r="B307" s="91"/>
      <c r="C307" s="91"/>
      <c r="D307" s="90"/>
      <c r="E307" s="88" t="s">
        <v>50</v>
      </c>
      <c r="F307" s="88" t="s">
        <v>49</v>
      </c>
      <c r="G307" s="89" t="s">
        <v>476</v>
      </c>
      <c r="H307" s="88" t="s">
        <v>10</v>
      </c>
    </row>
    <row r="308" spans="1:8" ht="15.75" customHeight="1" thickTop="1">
      <c r="A308" s="87">
        <v>110</v>
      </c>
      <c r="B308" s="122"/>
      <c r="C308" s="122"/>
      <c r="D308" s="122" t="s">
        <v>94</v>
      </c>
      <c r="E308" s="109"/>
      <c r="F308" s="111"/>
      <c r="G308" s="110"/>
      <c r="H308" s="109"/>
    </row>
    <row r="309" spans="1:8" ht="15.75">
      <c r="A309" s="87"/>
      <c r="B309" s="122"/>
      <c r="C309" s="122"/>
      <c r="D309" s="122"/>
      <c r="E309" s="109"/>
      <c r="F309" s="111"/>
      <c r="G309" s="110"/>
      <c r="H309" s="109"/>
    </row>
    <row r="310" spans="1:8" ht="15">
      <c r="A310" s="70"/>
      <c r="B310" s="70"/>
      <c r="C310" s="70">
        <v>1111</v>
      </c>
      <c r="D310" s="70" t="s">
        <v>93</v>
      </c>
      <c r="E310" s="136">
        <v>80415</v>
      </c>
      <c r="F310" s="68">
        <v>80415</v>
      </c>
      <c r="G310" s="67">
        <v>40948.699999999997</v>
      </c>
      <c r="H310" s="49">
        <f t="shared" ref="H310:H327" si="16">(G310/F310)*100</f>
        <v>50.921718584841138</v>
      </c>
    </row>
    <row r="311" spans="1:8" ht="15">
      <c r="A311" s="70"/>
      <c r="B311" s="70"/>
      <c r="C311" s="70">
        <v>1112</v>
      </c>
      <c r="D311" s="70" t="s">
        <v>92</v>
      </c>
      <c r="E311" s="136">
        <v>2070</v>
      </c>
      <c r="F311" s="68">
        <v>2070</v>
      </c>
      <c r="G311" s="67">
        <v>715.4</v>
      </c>
      <c r="H311" s="49">
        <f t="shared" si="16"/>
        <v>34.560386473429951</v>
      </c>
    </row>
    <row r="312" spans="1:8" ht="15">
      <c r="A312" s="70"/>
      <c r="B312" s="70"/>
      <c r="C312" s="70">
        <v>1113</v>
      </c>
      <c r="D312" s="70" t="s">
        <v>91</v>
      </c>
      <c r="E312" s="136">
        <v>6410</v>
      </c>
      <c r="F312" s="68">
        <v>6410</v>
      </c>
      <c r="G312" s="67">
        <v>3169.9</v>
      </c>
      <c r="H312" s="49">
        <f t="shared" si="16"/>
        <v>49.452418096723875</v>
      </c>
    </row>
    <row r="313" spans="1:8" ht="15">
      <c r="A313" s="70"/>
      <c r="B313" s="70"/>
      <c r="C313" s="70">
        <v>1121</v>
      </c>
      <c r="D313" s="70" t="s">
        <v>90</v>
      </c>
      <c r="E313" s="136">
        <v>71210</v>
      </c>
      <c r="F313" s="68">
        <v>71210</v>
      </c>
      <c r="G313" s="67">
        <v>31990.3</v>
      </c>
      <c r="H313" s="49">
        <f t="shared" si="16"/>
        <v>44.923887094509197</v>
      </c>
    </row>
    <row r="314" spans="1:8" ht="15">
      <c r="A314" s="70"/>
      <c r="B314" s="70"/>
      <c r="C314" s="70">
        <v>1122</v>
      </c>
      <c r="D314" s="70" t="s">
        <v>89</v>
      </c>
      <c r="E314" s="136">
        <v>10000</v>
      </c>
      <c r="F314" s="68">
        <v>14800</v>
      </c>
      <c r="G314" s="67">
        <v>12666.5</v>
      </c>
      <c r="H314" s="49">
        <f t="shared" si="16"/>
        <v>85.584459459459467</v>
      </c>
    </row>
    <row r="315" spans="1:8" ht="15">
      <c r="A315" s="70"/>
      <c r="B315" s="70"/>
      <c r="C315" s="70">
        <v>1211</v>
      </c>
      <c r="D315" s="70" t="s">
        <v>88</v>
      </c>
      <c r="E315" s="136">
        <v>163597</v>
      </c>
      <c r="F315" s="68">
        <v>163597</v>
      </c>
      <c r="G315" s="67">
        <v>78306</v>
      </c>
      <c r="H315" s="49">
        <f t="shared" si="16"/>
        <v>47.86518090185028</v>
      </c>
    </row>
    <row r="316" spans="1:8" ht="15">
      <c r="A316" s="70"/>
      <c r="B316" s="70"/>
      <c r="C316" s="70">
        <v>1340</v>
      </c>
      <c r="D316" s="70" t="s">
        <v>87</v>
      </c>
      <c r="E316" s="136">
        <v>13200</v>
      </c>
      <c r="F316" s="68">
        <v>13200</v>
      </c>
      <c r="G316" s="67">
        <v>11828.7</v>
      </c>
      <c r="H316" s="49">
        <f t="shared" si="16"/>
        <v>89.611363636363635</v>
      </c>
    </row>
    <row r="317" spans="1:8" ht="15">
      <c r="A317" s="70"/>
      <c r="B317" s="70"/>
      <c r="C317" s="70">
        <v>1341</v>
      </c>
      <c r="D317" s="70" t="s">
        <v>86</v>
      </c>
      <c r="E317" s="136">
        <v>890</v>
      </c>
      <c r="F317" s="68">
        <v>890</v>
      </c>
      <c r="G317" s="67">
        <v>761.5</v>
      </c>
      <c r="H317" s="49">
        <f t="shared" si="16"/>
        <v>85.561797752808985</v>
      </c>
    </row>
    <row r="318" spans="1:8" ht="15" customHeight="1">
      <c r="A318" s="135"/>
      <c r="B318" s="122"/>
      <c r="C318" s="133">
        <v>1342</v>
      </c>
      <c r="D318" s="133" t="s">
        <v>85</v>
      </c>
      <c r="E318" s="136">
        <v>120</v>
      </c>
      <c r="F318" s="68">
        <v>120</v>
      </c>
      <c r="G318" s="67">
        <v>38.9</v>
      </c>
      <c r="H318" s="49">
        <f t="shared" si="16"/>
        <v>32.416666666666664</v>
      </c>
    </row>
    <row r="319" spans="1:8" ht="15">
      <c r="A319" s="134"/>
      <c r="B319" s="133"/>
      <c r="C319" s="133">
        <v>1343</v>
      </c>
      <c r="D319" s="133" t="s">
        <v>84</v>
      </c>
      <c r="E319" s="136">
        <v>1200</v>
      </c>
      <c r="F319" s="68">
        <v>1200</v>
      </c>
      <c r="G319" s="67">
        <v>601.9</v>
      </c>
      <c r="H319" s="49">
        <f t="shared" si="16"/>
        <v>50.158333333333324</v>
      </c>
    </row>
    <row r="320" spans="1:8" ht="15">
      <c r="A320" s="69"/>
      <c r="B320" s="70"/>
      <c r="C320" s="70">
        <v>1345</v>
      </c>
      <c r="D320" s="70" t="s">
        <v>372</v>
      </c>
      <c r="E320" s="136">
        <v>240</v>
      </c>
      <c r="F320" s="68">
        <v>240</v>
      </c>
      <c r="G320" s="67">
        <v>126.4</v>
      </c>
      <c r="H320" s="49">
        <f t="shared" si="16"/>
        <v>52.666666666666671</v>
      </c>
    </row>
    <row r="321" spans="1:8" ht="15">
      <c r="A321" s="70"/>
      <c r="B321" s="70"/>
      <c r="C321" s="70">
        <v>1361</v>
      </c>
      <c r="D321" s="70" t="s">
        <v>83</v>
      </c>
      <c r="E321" s="136">
        <v>0</v>
      </c>
      <c r="F321" s="68">
        <v>0</v>
      </c>
      <c r="G321" s="67">
        <v>0.3</v>
      </c>
      <c r="H321" s="49" t="e">
        <f t="shared" si="16"/>
        <v>#DIV/0!</v>
      </c>
    </row>
    <row r="322" spans="1:8" ht="15">
      <c r="A322" s="70"/>
      <c r="B322" s="70"/>
      <c r="C322" s="70">
        <v>1381</v>
      </c>
      <c r="D322" s="70" t="s">
        <v>378</v>
      </c>
      <c r="E322" s="136">
        <v>0</v>
      </c>
      <c r="F322" s="68">
        <v>0</v>
      </c>
      <c r="G322" s="67">
        <v>1343.7</v>
      </c>
      <c r="H322" s="49" t="e">
        <f t="shared" si="16"/>
        <v>#DIV/0!</v>
      </c>
    </row>
    <row r="323" spans="1:8" ht="15" hidden="1">
      <c r="A323" s="70"/>
      <c r="B323" s="70"/>
      <c r="C323" s="70">
        <v>1382</v>
      </c>
      <c r="D323" s="70" t="s">
        <v>431</v>
      </c>
      <c r="E323" s="136">
        <v>0</v>
      </c>
      <c r="F323" s="68">
        <v>0</v>
      </c>
      <c r="G323" s="67">
        <v>0</v>
      </c>
      <c r="H323" s="49" t="e">
        <f t="shared" si="16"/>
        <v>#DIV/0!</v>
      </c>
    </row>
    <row r="324" spans="1:8" ht="15" hidden="1">
      <c r="A324" s="70"/>
      <c r="B324" s="70"/>
      <c r="C324" s="70">
        <v>1383</v>
      </c>
      <c r="D324" s="70" t="s">
        <v>379</v>
      </c>
      <c r="E324" s="136">
        <v>0</v>
      </c>
      <c r="F324" s="68">
        <v>0</v>
      </c>
      <c r="G324" s="67">
        <v>0</v>
      </c>
      <c r="H324" s="49" t="e">
        <f t="shared" si="16"/>
        <v>#DIV/0!</v>
      </c>
    </row>
    <row r="325" spans="1:8" ht="15">
      <c r="A325" s="70"/>
      <c r="B325" s="70"/>
      <c r="C325" s="70">
        <v>1511</v>
      </c>
      <c r="D325" s="70" t="s">
        <v>82</v>
      </c>
      <c r="E325" s="136">
        <v>24000</v>
      </c>
      <c r="F325" s="68">
        <v>24000</v>
      </c>
      <c r="G325" s="67">
        <v>16543.7</v>
      </c>
      <c r="H325" s="49">
        <f t="shared" si="16"/>
        <v>68.932083333333338</v>
      </c>
    </row>
    <row r="326" spans="1:8" ht="15">
      <c r="A326" s="70"/>
      <c r="B326" s="70"/>
      <c r="C326" s="70">
        <v>4112</v>
      </c>
      <c r="D326" s="70" t="s">
        <v>81</v>
      </c>
      <c r="E326" s="136">
        <v>39260</v>
      </c>
      <c r="F326" s="68">
        <v>39259.699999999997</v>
      </c>
      <c r="G326" s="67">
        <v>19629.599999999999</v>
      </c>
      <c r="H326" s="49">
        <f t="shared" si="16"/>
        <v>49.999363214695983</v>
      </c>
    </row>
    <row r="327" spans="1:8" ht="15.6" customHeight="1">
      <c r="A327" s="70"/>
      <c r="B327" s="70">
        <v>6171</v>
      </c>
      <c r="C327" s="70">
        <v>2212</v>
      </c>
      <c r="D327" s="70" t="s">
        <v>373</v>
      </c>
      <c r="E327" s="136">
        <v>10</v>
      </c>
      <c r="F327" s="68">
        <v>10</v>
      </c>
      <c r="G327" s="67">
        <v>9</v>
      </c>
      <c r="H327" s="49">
        <f t="shared" si="16"/>
        <v>90</v>
      </c>
    </row>
    <row r="328" spans="1:8" ht="15.6" hidden="1" customHeight="1">
      <c r="A328" s="70"/>
      <c r="B328" s="70">
        <v>6171</v>
      </c>
      <c r="C328" s="70">
        <v>2324</v>
      </c>
      <c r="D328" s="70" t="s">
        <v>374</v>
      </c>
      <c r="E328" s="136">
        <v>0</v>
      </c>
      <c r="F328" s="68">
        <v>0</v>
      </c>
      <c r="G328" s="67">
        <v>0</v>
      </c>
      <c r="H328" s="49" t="e">
        <f>(#REF!/F328)*100</f>
        <v>#REF!</v>
      </c>
    </row>
    <row r="329" spans="1:8" ht="15.6" customHeight="1">
      <c r="A329" s="70"/>
      <c r="B329" s="70">
        <v>6310</v>
      </c>
      <c r="C329" s="70">
        <v>2141</v>
      </c>
      <c r="D329" s="70" t="s">
        <v>377</v>
      </c>
      <c r="E329" s="136">
        <v>10</v>
      </c>
      <c r="F329" s="68">
        <v>10</v>
      </c>
      <c r="G329" s="67">
        <v>1.5</v>
      </c>
      <c r="H329" s="49">
        <f t="shared" ref="H329:H335" si="17">(G329/F329)*100</f>
        <v>15</v>
      </c>
    </row>
    <row r="330" spans="1:8" ht="15" hidden="1">
      <c r="A330" s="70"/>
      <c r="B330" s="70">
        <v>6310</v>
      </c>
      <c r="C330" s="70">
        <v>2324</v>
      </c>
      <c r="D330" s="70" t="s">
        <v>80</v>
      </c>
      <c r="E330" s="136">
        <v>0</v>
      </c>
      <c r="F330" s="127"/>
      <c r="G330" s="67">
        <v>0</v>
      </c>
      <c r="H330" s="49" t="e">
        <f t="shared" si="17"/>
        <v>#DIV/0!</v>
      </c>
    </row>
    <row r="331" spans="1:8" ht="15">
      <c r="A331" s="70"/>
      <c r="B331" s="70">
        <v>6310</v>
      </c>
      <c r="C331" s="70">
        <v>2142</v>
      </c>
      <c r="D331" s="70" t="s">
        <v>375</v>
      </c>
      <c r="E331" s="136">
        <v>2900</v>
      </c>
      <c r="F331" s="68">
        <v>2900</v>
      </c>
      <c r="G331" s="67">
        <v>958.2</v>
      </c>
      <c r="H331" s="49">
        <f t="shared" si="17"/>
        <v>33.04137931034483</v>
      </c>
    </row>
    <row r="332" spans="1:8" ht="15">
      <c r="A332" s="70"/>
      <c r="B332" s="70">
        <v>6310</v>
      </c>
      <c r="C332" s="70">
        <v>2143</v>
      </c>
      <c r="D332" s="70" t="s">
        <v>79</v>
      </c>
      <c r="E332" s="136">
        <v>0</v>
      </c>
      <c r="F332" s="68">
        <v>0</v>
      </c>
      <c r="G332" s="67">
        <v>0</v>
      </c>
      <c r="H332" s="49" t="e">
        <f t="shared" si="17"/>
        <v>#DIV/0!</v>
      </c>
    </row>
    <row r="333" spans="1:8" ht="15" hidden="1">
      <c r="A333" s="70"/>
      <c r="B333" s="70">
        <v>6310</v>
      </c>
      <c r="C333" s="70">
        <v>2329</v>
      </c>
      <c r="D333" s="70" t="s">
        <v>78</v>
      </c>
      <c r="E333" s="136">
        <v>0</v>
      </c>
      <c r="F333" s="68">
        <v>0</v>
      </c>
      <c r="G333" s="67">
        <v>0</v>
      </c>
      <c r="H333" s="49" t="e">
        <f t="shared" si="17"/>
        <v>#DIV/0!</v>
      </c>
    </row>
    <row r="334" spans="1:8" ht="15">
      <c r="A334" s="70"/>
      <c r="B334" s="70">
        <v>6330</v>
      </c>
      <c r="C334" s="70">
        <v>4132</v>
      </c>
      <c r="D334" s="70" t="s">
        <v>77</v>
      </c>
      <c r="E334" s="136">
        <v>0</v>
      </c>
      <c r="F334" s="68">
        <v>0</v>
      </c>
      <c r="G334" s="67">
        <v>3.6</v>
      </c>
      <c r="H334" s="49" t="e">
        <f t="shared" si="17"/>
        <v>#DIV/0!</v>
      </c>
    </row>
    <row r="335" spans="1:8" ht="15">
      <c r="A335" s="70"/>
      <c r="B335" s="70">
        <v>6409</v>
      </c>
      <c r="C335" s="70">
        <v>2328</v>
      </c>
      <c r="D335" s="70" t="s">
        <v>376</v>
      </c>
      <c r="E335" s="136">
        <v>0</v>
      </c>
      <c r="F335" s="68">
        <v>0</v>
      </c>
      <c r="G335" s="67">
        <v>40.6</v>
      </c>
      <c r="H335" s="49" t="e">
        <f t="shared" si="17"/>
        <v>#DIV/0!</v>
      </c>
    </row>
    <row r="336" spans="1:8" ht="15.75" customHeight="1" thickBot="1">
      <c r="A336" s="66"/>
      <c r="B336" s="66"/>
      <c r="C336" s="66"/>
      <c r="D336" s="66"/>
      <c r="E336" s="123"/>
      <c r="F336" s="125"/>
      <c r="G336" s="124"/>
      <c r="H336" s="123"/>
    </row>
    <row r="337" spans="1:8" s="51" customFormat="1" ht="21.75" customHeight="1" thickTop="1" thickBot="1">
      <c r="A337" s="61"/>
      <c r="B337" s="61"/>
      <c r="C337" s="61"/>
      <c r="D337" s="106" t="s">
        <v>76</v>
      </c>
      <c r="E337" s="57">
        <f t="shared" ref="E337:G337" si="18">SUM(E310:E336)</f>
        <v>415532</v>
      </c>
      <c r="F337" s="59">
        <f t="shared" si="18"/>
        <v>420331.7</v>
      </c>
      <c r="G337" s="58">
        <f t="shared" si="18"/>
        <v>219684.40000000002</v>
      </c>
      <c r="H337" s="49">
        <f>(G337/F337)*100</f>
        <v>52.264532986686476</v>
      </c>
    </row>
    <row r="338" spans="1:8" ht="15" customHeight="1">
      <c r="A338" s="52"/>
      <c r="B338" s="52"/>
      <c r="C338" s="52"/>
      <c r="D338" s="56"/>
      <c r="E338" s="54"/>
      <c r="F338" s="54"/>
      <c r="G338" s="54"/>
      <c r="H338" s="54"/>
    </row>
    <row r="339" spans="1:8" ht="15">
      <c r="A339" s="51"/>
      <c r="B339" s="52"/>
      <c r="C339" s="52"/>
      <c r="D339" s="52"/>
      <c r="E339" s="107"/>
      <c r="F339" s="107"/>
      <c r="G339" s="107"/>
      <c r="H339" s="107"/>
    </row>
    <row r="340" spans="1:8" ht="15" hidden="1">
      <c r="A340" s="51"/>
      <c r="B340" s="52"/>
      <c r="C340" s="52"/>
      <c r="D340" s="52"/>
      <c r="E340" s="107"/>
      <c r="F340" s="107"/>
      <c r="G340" s="107"/>
      <c r="H340" s="107"/>
    </row>
    <row r="341" spans="1:8" ht="15" customHeight="1" thickBot="1">
      <c r="A341" s="51"/>
      <c r="B341" s="52"/>
      <c r="C341" s="52"/>
      <c r="D341" s="52"/>
      <c r="E341" s="107"/>
      <c r="F341" s="107"/>
      <c r="G341" s="107"/>
      <c r="H341" s="107"/>
    </row>
    <row r="342" spans="1:8" ht="15.75">
      <c r="A342" s="94" t="s">
        <v>56</v>
      </c>
      <c r="B342" s="94" t="s">
        <v>55</v>
      </c>
      <c r="C342" s="94" t="s">
        <v>54</v>
      </c>
      <c r="D342" s="93" t="s">
        <v>53</v>
      </c>
      <c r="E342" s="92" t="s">
        <v>52</v>
      </c>
      <c r="F342" s="92" t="s">
        <v>52</v>
      </c>
      <c r="G342" s="92" t="s">
        <v>7</v>
      </c>
      <c r="H342" s="92" t="s">
        <v>51</v>
      </c>
    </row>
    <row r="343" spans="1:8" ht="15.75" customHeight="1" thickBot="1">
      <c r="A343" s="91"/>
      <c r="B343" s="91"/>
      <c r="C343" s="91"/>
      <c r="D343" s="90"/>
      <c r="E343" s="88" t="s">
        <v>50</v>
      </c>
      <c r="F343" s="88" t="s">
        <v>49</v>
      </c>
      <c r="G343" s="89" t="s">
        <v>476</v>
      </c>
      <c r="H343" s="88" t="s">
        <v>10</v>
      </c>
    </row>
    <row r="344" spans="1:8" ht="16.5" customHeight="1" thickTop="1">
      <c r="A344" s="113">
        <v>120</v>
      </c>
      <c r="B344" s="113"/>
      <c r="C344" s="113"/>
      <c r="D344" s="122" t="s">
        <v>75</v>
      </c>
      <c r="E344" s="109"/>
      <c r="F344" s="111"/>
      <c r="G344" s="110"/>
      <c r="H344" s="109"/>
    </row>
    <row r="345" spans="1:8" ht="15.75">
      <c r="A345" s="122"/>
      <c r="B345" s="122"/>
      <c r="C345" s="122"/>
      <c r="D345" s="122"/>
      <c r="E345" s="49"/>
      <c r="F345" s="68"/>
      <c r="G345" s="67"/>
      <c r="H345" s="49"/>
    </row>
    <row r="346" spans="1:8" ht="15">
      <c r="A346" s="70"/>
      <c r="B346" s="70"/>
      <c r="C346" s="70">
        <v>1361</v>
      </c>
      <c r="D346" s="70" t="s">
        <v>74</v>
      </c>
      <c r="E346" s="136">
        <v>0</v>
      </c>
      <c r="F346" s="68">
        <v>0</v>
      </c>
      <c r="G346" s="67">
        <v>0.6</v>
      </c>
      <c r="H346" s="49" t="e">
        <f t="shared" ref="H346:H385" si="19">(G346/F346)*100</f>
        <v>#DIV/0!</v>
      </c>
    </row>
    <row r="347" spans="1:8" ht="16.5" customHeight="1">
      <c r="A347" s="70"/>
      <c r="B347" s="70">
        <v>1014</v>
      </c>
      <c r="C347" s="70">
        <v>2132</v>
      </c>
      <c r="D347" s="264" t="s">
        <v>448</v>
      </c>
      <c r="E347" s="136">
        <v>24</v>
      </c>
      <c r="F347" s="68">
        <v>24</v>
      </c>
      <c r="G347" s="67">
        <v>13</v>
      </c>
      <c r="H347" s="49">
        <f t="shared" si="19"/>
        <v>54.166666666666664</v>
      </c>
    </row>
    <row r="348" spans="1:8" ht="15">
      <c r="A348" s="70"/>
      <c r="B348" s="70">
        <v>3612</v>
      </c>
      <c r="C348" s="70">
        <v>2111</v>
      </c>
      <c r="D348" s="70" t="s">
        <v>380</v>
      </c>
      <c r="E348" s="136">
        <v>1620</v>
      </c>
      <c r="F348" s="68">
        <v>1453</v>
      </c>
      <c r="G348" s="67">
        <v>1018.2</v>
      </c>
      <c r="H348" s="49">
        <f t="shared" si="19"/>
        <v>70.075705437026841</v>
      </c>
    </row>
    <row r="349" spans="1:8" ht="15">
      <c r="A349" s="70"/>
      <c r="B349" s="70">
        <v>3612</v>
      </c>
      <c r="C349" s="70">
        <v>2132</v>
      </c>
      <c r="D349" s="70" t="s">
        <v>381</v>
      </c>
      <c r="E349" s="136">
        <v>6300</v>
      </c>
      <c r="F349" s="68">
        <v>6300</v>
      </c>
      <c r="G349" s="67">
        <v>3701.9</v>
      </c>
      <c r="H349" s="49">
        <f t="shared" si="19"/>
        <v>58.760317460317459</v>
      </c>
    </row>
    <row r="350" spans="1:8" ht="15">
      <c r="A350" s="70"/>
      <c r="B350" s="70">
        <v>3612</v>
      </c>
      <c r="C350" s="70">
        <v>2322</v>
      </c>
      <c r="D350" s="70" t="s">
        <v>73</v>
      </c>
      <c r="E350" s="136">
        <v>0</v>
      </c>
      <c r="F350" s="68">
        <v>0</v>
      </c>
      <c r="G350" s="67">
        <v>51.6</v>
      </c>
      <c r="H350" s="49" t="e">
        <f t="shared" si="19"/>
        <v>#DIV/0!</v>
      </c>
    </row>
    <row r="351" spans="1:8" ht="15">
      <c r="A351" s="70"/>
      <c r="B351" s="70">
        <v>3612</v>
      </c>
      <c r="C351" s="70">
        <v>2324</v>
      </c>
      <c r="D351" s="70" t="s">
        <v>382</v>
      </c>
      <c r="E351" s="136">
        <v>130</v>
      </c>
      <c r="F351" s="68">
        <v>271</v>
      </c>
      <c r="G351" s="67">
        <v>310.3</v>
      </c>
      <c r="H351" s="49">
        <f t="shared" si="19"/>
        <v>114.5018450184502</v>
      </c>
    </row>
    <row r="352" spans="1:8" ht="15" hidden="1">
      <c r="A352" s="70"/>
      <c r="B352" s="70">
        <v>3612</v>
      </c>
      <c r="C352" s="70">
        <v>2329</v>
      </c>
      <c r="D352" s="70" t="s">
        <v>72</v>
      </c>
      <c r="E352" s="136">
        <v>0</v>
      </c>
      <c r="F352" s="68">
        <v>0</v>
      </c>
      <c r="G352" s="67">
        <v>0</v>
      </c>
      <c r="H352" s="49" t="e">
        <f t="shared" si="19"/>
        <v>#DIV/0!</v>
      </c>
    </row>
    <row r="353" spans="1:8" ht="15">
      <c r="A353" s="70"/>
      <c r="B353" s="70">
        <v>3612</v>
      </c>
      <c r="C353" s="70">
        <v>3112</v>
      </c>
      <c r="D353" s="70" t="s">
        <v>383</v>
      </c>
      <c r="E353" s="136">
        <v>17637</v>
      </c>
      <c r="F353" s="68">
        <v>17637</v>
      </c>
      <c r="G353" s="67">
        <v>1299.7</v>
      </c>
      <c r="H353" s="49">
        <f t="shared" si="19"/>
        <v>7.3691670919090555</v>
      </c>
    </row>
    <row r="354" spans="1:8" ht="15">
      <c r="A354" s="70"/>
      <c r="B354" s="70">
        <v>3613</v>
      </c>
      <c r="C354" s="70">
        <v>2111</v>
      </c>
      <c r="D354" s="70" t="s">
        <v>384</v>
      </c>
      <c r="E354" s="136">
        <v>2500</v>
      </c>
      <c r="F354" s="68">
        <v>2430</v>
      </c>
      <c r="G354" s="67">
        <v>1526.2</v>
      </c>
      <c r="H354" s="49">
        <f t="shared" si="19"/>
        <v>62.806584362139915</v>
      </c>
    </row>
    <row r="355" spans="1:8" ht="15">
      <c r="A355" s="70"/>
      <c r="B355" s="70">
        <v>3613</v>
      </c>
      <c r="C355" s="70">
        <v>2132</v>
      </c>
      <c r="D355" s="70" t="s">
        <v>385</v>
      </c>
      <c r="E355" s="136">
        <v>4700</v>
      </c>
      <c r="F355" s="68">
        <v>4700</v>
      </c>
      <c r="G355" s="67">
        <v>3550.2</v>
      </c>
      <c r="H355" s="49">
        <f t="shared" si="19"/>
        <v>75.536170212765953</v>
      </c>
    </row>
    <row r="356" spans="1:8" ht="15" hidden="1">
      <c r="A356" s="120"/>
      <c r="B356" s="70">
        <v>3613</v>
      </c>
      <c r="C356" s="70">
        <v>2133</v>
      </c>
      <c r="D356" s="70" t="s">
        <v>71</v>
      </c>
      <c r="E356" s="136">
        <v>0</v>
      </c>
      <c r="F356" s="68">
        <v>0</v>
      </c>
      <c r="G356" s="67">
        <v>0</v>
      </c>
      <c r="H356" s="49" t="e">
        <f t="shared" si="19"/>
        <v>#DIV/0!</v>
      </c>
    </row>
    <row r="357" spans="1:8" ht="15" hidden="1">
      <c r="A357" s="120"/>
      <c r="B357" s="70">
        <v>3613</v>
      </c>
      <c r="C357" s="70">
        <v>2310</v>
      </c>
      <c r="D357" s="70" t="s">
        <v>70</v>
      </c>
      <c r="E357" s="136">
        <v>0</v>
      </c>
      <c r="F357" s="68">
        <v>0</v>
      </c>
      <c r="G357" s="67">
        <v>0</v>
      </c>
      <c r="H357" s="49" t="e">
        <f t="shared" si="19"/>
        <v>#DIV/0!</v>
      </c>
    </row>
    <row r="358" spans="1:8" ht="15" hidden="1">
      <c r="A358" s="120"/>
      <c r="B358" s="70">
        <v>3613</v>
      </c>
      <c r="C358" s="70">
        <v>2322</v>
      </c>
      <c r="D358" s="70" t="s">
        <v>69</v>
      </c>
      <c r="E358" s="136">
        <v>0</v>
      </c>
      <c r="F358" s="68">
        <v>0</v>
      </c>
      <c r="G358" s="67">
        <v>0</v>
      </c>
      <c r="H358" s="49" t="e">
        <f t="shared" si="19"/>
        <v>#DIV/0!</v>
      </c>
    </row>
    <row r="359" spans="1:8" ht="15">
      <c r="A359" s="120"/>
      <c r="B359" s="70">
        <v>3613</v>
      </c>
      <c r="C359" s="70">
        <v>2324</v>
      </c>
      <c r="D359" s="70" t="s">
        <v>386</v>
      </c>
      <c r="E359" s="136">
        <v>0</v>
      </c>
      <c r="F359" s="68">
        <v>70</v>
      </c>
      <c r="G359" s="67">
        <v>343.1</v>
      </c>
      <c r="H359" s="49">
        <f t="shared" si="19"/>
        <v>490.14285714285722</v>
      </c>
    </row>
    <row r="360" spans="1:8" ht="15">
      <c r="A360" s="120"/>
      <c r="B360" s="70">
        <v>3613</v>
      </c>
      <c r="C360" s="70">
        <v>3112</v>
      </c>
      <c r="D360" s="70" t="s">
        <v>387</v>
      </c>
      <c r="E360" s="136">
        <v>4000</v>
      </c>
      <c r="F360" s="68">
        <v>4000</v>
      </c>
      <c r="G360" s="67">
        <v>0</v>
      </c>
      <c r="H360" s="49">
        <f t="shared" si="19"/>
        <v>0</v>
      </c>
    </row>
    <row r="361" spans="1:8" ht="15" hidden="1">
      <c r="A361" s="120"/>
      <c r="B361" s="70">
        <v>3631</v>
      </c>
      <c r="C361" s="70">
        <v>2133</v>
      </c>
      <c r="D361" s="70" t="s">
        <v>388</v>
      </c>
      <c r="E361" s="136">
        <v>0</v>
      </c>
      <c r="F361" s="68">
        <v>0</v>
      </c>
      <c r="G361" s="67">
        <v>0</v>
      </c>
      <c r="H361" s="49" t="e">
        <f t="shared" si="19"/>
        <v>#DIV/0!</v>
      </c>
    </row>
    <row r="362" spans="1:8" ht="15">
      <c r="A362" s="120"/>
      <c r="B362" s="70">
        <v>3632</v>
      </c>
      <c r="C362" s="70">
        <v>2111</v>
      </c>
      <c r="D362" s="70" t="s">
        <v>389</v>
      </c>
      <c r="E362" s="136">
        <v>390</v>
      </c>
      <c r="F362" s="68">
        <v>387.4</v>
      </c>
      <c r="G362" s="67">
        <v>403.2</v>
      </c>
      <c r="H362" s="49">
        <f t="shared" si="19"/>
        <v>104.07847186370675</v>
      </c>
    </row>
    <row r="363" spans="1:8" ht="15">
      <c r="A363" s="120"/>
      <c r="B363" s="70">
        <v>3632</v>
      </c>
      <c r="C363" s="70">
        <v>2132</v>
      </c>
      <c r="D363" s="70" t="s">
        <v>390</v>
      </c>
      <c r="E363" s="136">
        <v>20</v>
      </c>
      <c r="F363" s="68">
        <v>20</v>
      </c>
      <c r="G363" s="67">
        <v>10</v>
      </c>
      <c r="H363" s="49">
        <f t="shared" si="19"/>
        <v>50</v>
      </c>
    </row>
    <row r="364" spans="1:8" ht="15">
      <c r="A364" s="120"/>
      <c r="B364" s="70">
        <v>3632</v>
      </c>
      <c r="C364" s="70">
        <v>2133</v>
      </c>
      <c r="D364" s="70" t="s">
        <v>391</v>
      </c>
      <c r="E364" s="136">
        <v>5</v>
      </c>
      <c r="F364" s="68">
        <v>5</v>
      </c>
      <c r="G364" s="67">
        <v>2.5</v>
      </c>
      <c r="H364" s="49">
        <f t="shared" si="19"/>
        <v>50</v>
      </c>
    </row>
    <row r="365" spans="1:8" ht="15">
      <c r="A365" s="120"/>
      <c r="B365" s="70">
        <v>3632</v>
      </c>
      <c r="C365" s="70">
        <v>2324</v>
      </c>
      <c r="D365" s="70" t="s">
        <v>392</v>
      </c>
      <c r="E365" s="136">
        <v>0</v>
      </c>
      <c r="F365" s="68">
        <v>2.6</v>
      </c>
      <c r="G365" s="67">
        <v>44.2</v>
      </c>
      <c r="H365" s="49">
        <f t="shared" si="19"/>
        <v>1700</v>
      </c>
    </row>
    <row r="366" spans="1:8" ht="15">
      <c r="A366" s="120"/>
      <c r="B366" s="70">
        <v>3632</v>
      </c>
      <c r="C366" s="70">
        <v>2329</v>
      </c>
      <c r="D366" s="70" t="s">
        <v>393</v>
      </c>
      <c r="E366" s="136">
        <v>40</v>
      </c>
      <c r="F366" s="68">
        <v>40</v>
      </c>
      <c r="G366" s="67">
        <v>47.3</v>
      </c>
      <c r="H366" s="49">
        <f t="shared" si="19"/>
        <v>118.24999999999999</v>
      </c>
    </row>
    <row r="367" spans="1:8" ht="15">
      <c r="A367" s="120"/>
      <c r="B367" s="70">
        <v>3634</v>
      </c>
      <c r="C367" s="70">
        <v>2132</v>
      </c>
      <c r="D367" s="70" t="s">
        <v>68</v>
      </c>
      <c r="E367" s="136">
        <v>5446</v>
      </c>
      <c r="F367" s="68">
        <v>5446</v>
      </c>
      <c r="G367" s="67">
        <v>5566.4</v>
      </c>
      <c r="H367" s="49">
        <f t="shared" si="19"/>
        <v>102.21079691516708</v>
      </c>
    </row>
    <row r="368" spans="1:8" ht="15" hidden="1">
      <c r="A368" s="120"/>
      <c r="B368" s="70">
        <v>3636</v>
      </c>
      <c r="C368" s="70">
        <v>2131</v>
      </c>
      <c r="D368" s="70" t="s">
        <v>67</v>
      </c>
      <c r="E368" s="136">
        <v>0</v>
      </c>
      <c r="F368" s="68">
        <v>0</v>
      </c>
      <c r="G368" s="67">
        <v>0</v>
      </c>
      <c r="H368" s="49" t="e">
        <f t="shared" si="19"/>
        <v>#DIV/0!</v>
      </c>
    </row>
    <row r="369" spans="1:8" ht="15">
      <c r="A369" s="69"/>
      <c r="B369" s="70">
        <v>3639</v>
      </c>
      <c r="C369" s="70">
        <v>2111</v>
      </c>
      <c r="D369" s="70" t="s">
        <v>394</v>
      </c>
      <c r="E369" s="136">
        <v>30</v>
      </c>
      <c r="F369" s="68">
        <v>30</v>
      </c>
      <c r="G369" s="67">
        <v>15.2</v>
      </c>
      <c r="H369" s="49">
        <f t="shared" si="19"/>
        <v>50.666666666666657</v>
      </c>
    </row>
    <row r="370" spans="1:8" ht="15">
      <c r="A370" s="120"/>
      <c r="B370" s="70">
        <v>3639</v>
      </c>
      <c r="C370" s="70">
        <v>2119</v>
      </c>
      <c r="D370" s="70" t="s">
        <v>396</v>
      </c>
      <c r="E370" s="136">
        <v>500</v>
      </c>
      <c r="F370" s="68">
        <v>500</v>
      </c>
      <c r="G370" s="67">
        <v>275.60000000000002</v>
      </c>
      <c r="H370" s="49">
        <f t="shared" si="19"/>
        <v>55.120000000000005</v>
      </c>
    </row>
    <row r="371" spans="1:8" ht="15">
      <c r="A371" s="70"/>
      <c r="B371" s="70">
        <v>3639</v>
      </c>
      <c r="C371" s="70">
        <v>2131</v>
      </c>
      <c r="D371" s="70" t="s">
        <v>397</v>
      </c>
      <c r="E371" s="136">
        <v>2250</v>
      </c>
      <c r="F371" s="68">
        <v>2250</v>
      </c>
      <c r="G371" s="67">
        <v>1174.2</v>
      </c>
      <c r="H371" s="49">
        <f t="shared" si="19"/>
        <v>52.186666666666667</v>
      </c>
    </row>
    <row r="372" spans="1:8" ht="15">
      <c r="A372" s="70"/>
      <c r="B372" s="70">
        <v>3639</v>
      </c>
      <c r="C372" s="70">
        <v>2132</v>
      </c>
      <c r="D372" s="70" t="s">
        <v>398</v>
      </c>
      <c r="E372" s="136">
        <v>30</v>
      </c>
      <c r="F372" s="68">
        <v>30</v>
      </c>
      <c r="G372" s="67">
        <v>29.8</v>
      </c>
      <c r="H372" s="49">
        <f t="shared" si="19"/>
        <v>99.333333333333343</v>
      </c>
    </row>
    <row r="373" spans="1:8" ht="15" customHeight="1">
      <c r="A373" s="70"/>
      <c r="B373" s="70">
        <v>3639</v>
      </c>
      <c r="C373" s="70">
        <v>2212</v>
      </c>
      <c r="D373" s="70" t="s">
        <v>399</v>
      </c>
      <c r="E373" s="136">
        <v>0</v>
      </c>
      <c r="F373" s="68">
        <v>0</v>
      </c>
      <c r="G373" s="67">
        <v>30.3</v>
      </c>
      <c r="H373" s="49" t="e">
        <f t="shared" si="19"/>
        <v>#DIV/0!</v>
      </c>
    </row>
    <row r="374" spans="1:8" ht="15">
      <c r="A374" s="70"/>
      <c r="B374" s="70">
        <v>3639</v>
      </c>
      <c r="C374" s="70">
        <v>2324</v>
      </c>
      <c r="D374" s="70" t="s">
        <v>66</v>
      </c>
      <c r="E374" s="136">
        <v>0</v>
      </c>
      <c r="F374" s="68">
        <v>0</v>
      </c>
      <c r="G374" s="67">
        <v>41.8</v>
      </c>
      <c r="H374" s="49" t="e">
        <f t="shared" si="19"/>
        <v>#DIV/0!</v>
      </c>
    </row>
    <row r="375" spans="1:8" ht="15" hidden="1">
      <c r="A375" s="70"/>
      <c r="B375" s="70">
        <v>3639</v>
      </c>
      <c r="C375" s="70">
        <v>2328</v>
      </c>
      <c r="D375" s="70" t="s">
        <v>65</v>
      </c>
      <c r="E375" s="49"/>
      <c r="F375" s="68">
        <v>0</v>
      </c>
      <c r="G375" s="67">
        <v>0</v>
      </c>
      <c r="H375" s="49" t="e">
        <f t="shared" si="19"/>
        <v>#DIV/0!</v>
      </c>
    </row>
    <row r="376" spans="1:8" ht="15" customHeight="1">
      <c r="A376" s="119"/>
      <c r="B376" s="119">
        <v>3639</v>
      </c>
      <c r="C376" s="119">
        <v>2329</v>
      </c>
      <c r="D376" s="119" t="s">
        <v>64</v>
      </c>
      <c r="E376" s="49">
        <v>40</v>
      </c>
      <c r="F376" s="68">
        <v>40</v>
      </c>
      <c r="G376" s="67">
        <v>0</v>
      </c>
      <c r="H376" s="49">
        <f t="shared" si="19"/>
        <v>0</v>
      </c>
    </row>
    <row r="377" spans="1:8" ht="15">
      <c r="A377" s="70"/>
      <c r="B377" s="70">
        <v>3639</v>
      </c>
      <c r="C377" s="70">
        <v>3111</v>
      </c>
      <c r="D377" s="70" t="s">
        <v>63</v>
      </c>
      <c r="E377" s="136">
        <v>11638</v>
      </c>
      <c r="F377" s="68">
        <v>11638</v>
      </c>
      <c r="G377" s="67">
        <v>3106</v>
      </c>
      <c r="H377" s="49">
        <f t="shared" si="19"/>
        <v>26.688434438907027</v>
      </c>
    </row>
    <row r="378" spans="1:8" ht="15" hidden="1">
      <c r="A378" s="70"/>
      <c r="B378" s="70">
        <v>3639</v>
      </c>
      <c r="C378" s="70">
        <v>3112</v>
      </c>
      <c r="D378" s="70" t="s">
        <v>400</v>
      </c>
      <c r="E378" s="136">
        <v>0</v>
      </c>
      <c r="F378" s="68"/>
      <c r="G378" s="67">
        <v>0</v>
      </c>
      <c r="H378" s="49" t="e">
        <f t="shared" si="19"/>
        <v>#DIV/0!</v>
      </c>
    </row>
    <row r="379" spans="1:8" ht="15" hidden="1" customHeight="1">
      <c r="A379" s="119"/>
      <c r="B379" s="119">
        <v>6310</v>
      </c>
      <c r="C379" s="119">
        <v>2141</v>
      </c>
      <c r="D379" s="119" t="s">
        <v>62</v>
      </c>
      <c r="E379" s="136">
        <v>0</v>
      </c>
      <c r="F379" s="68"/>
      <c r="G379" s="67">
        <v>0</v>
      </c>
      <c r="H379" s="49" t="e">
        <f t="shared" si="19"/>
        <v>#DIV/0!</v>
      </c>
    </row>
    <row r="380" spans="1:8" ht="15" customHeight="1">
      <c r="A380" s="119"/>
      <c r="B380" s="119">
        <v>4374</v>
      </c>
      <c r="C380" s="119">
        <v>2322</v>
      </c>
      <c r="D380" s="119" t="s">
        <v>494</v>
      </c>
      <c r="E380" s="136">
        <v>0</v>
      </c>
      <c r="F380" s="68">
        <v>0</v>
      </c>
      <c r="G380" s="67">
        <v>46</v>
      </c>
      <c r="H380" s="49" t="e">
        <f t="shared" si="19"/>
        <v>#DIV/0!</v>
      </c>
    </row>
    <row r="381" spans="1:8" ht="15" customHeight="1">
      <c r="A381" s="119"/>
      <c r="B381" s="119">
        <v>5512</v>
      </c>
      <c r="C381" s="119">
        <v>2324</v>
      </c>
      <c r="D381" s="119" t="s">
        <v>172</v>
      </c>
      <c r="E381" s="136">
        <v>0</v>
      </c>
      <c r="F381" s="68">
        <v>26</v>
      </c>
      <c r="G381" s="67">
        <v>24.1</v>
      </c>
      <c r="H381" s="49">
        <f t="shared" si="19"/>
        <v>92.692307692307693</v>
      </c>
    </row>
    <row r="382" spans="1:8" ht="15" hidden="1" customHeight="1">
      <c r="A382" s="119"/>
      <c r="B382" s="119">
        <v>6171</v>
      </c>
      <c r="C382" s="119">
        <v>2324</v>
      </c>
      <c r="D382" s="119" t="s">
        <v>473</v>
      </c>
      <c r="E382" s="136">
        <v>0</v>
      </c>
      <c r="F382" s="68">
        <v>0</v>
      </c>
      <c r="G382" s="67">
        <v>0</v>
      </c>
      <c r="H382" s="49" t="e">
        <f t="shared" si="19"/>
        <v>#DIV/0!</v>
      </c>
    </row>
    <row r="383" spans="1:8" ht="15" customHeight="1">
      <c r="A383" s="119"/>
      <c r="B383" s="119">
        <v>6409</v>
      </c>
      <c r="C383" s="119">
        <v>2328</v>
      </c>
      <c r="D383" s="119" t="s">
        <v>395</v>
      </c>
      <c r="E383" s="136">
        <v>0</v>
      </c>
      <c r="F383" s="68">
        <v>0</v>
      </c>
      <c r="G383" s="67">
        <v>0</v>
      </c>
      <c r="H383" s="49" t="e">
        <f t="shared" si="19"/>
        <v>#DIV/0!</v>
      </c>
    </row>
    <row r="384" spans="1:8" ht="15.75" customHeight="1" thickBot="1">
      <c r="A384" s="118"/>
      <c r="B384" s="118"/>
      <c r="C384" s="118"/>
      <c r="D384" s="118"/>
      <c r="E384" s="115"/>
      <c r="F384" s="117"/>
      <c r="G384" s="67"/>
      <c r="H384" s="115"/>
    </row>
    <row r="385" spans="1:8" s="51" customFormat="1" ht="22.5" customHeight="1" thickTop="1" thickBot="1">
      <c r="A385" s="61"/>
      <c r="B385" s="61"/>
      <c r="C385" s="61"/>
      <c r="D385" s="106" t="s">
        <v>61</v>
      </c>
      <c r="E385" s="57">
        <f t="shared" ref="E385:G385" si="20">SUM(E345:E384)</f>
        <v>57300</v>
      </c>
      <c r="F385" s="59">
        <f t="shared" si="20"/>
        <v>57300</v>
      </c>
      <c r="G385" s="58">
        <f t="shared" si="20"/>
        <v>22631.399999999998</v>
      </c>
      <c r="H385" s="49">
        <f t="shared" si="19"/>
        <v>39.496335078534031</v>
      </c>
    </row>
    <row r="386" spans="1:8" ht="15" customHeight="1">
      <c r="A386" s="51"/>
      <c r="B386" s="52"/>
      <c r="C386" s="52"/>
      <c r="D386" s="52"/>
      <c r="E386" s="107"/>
      <c r="F386" s="107"/>
      <c r="G386" s="107"/>
      <c r="H386" s="107"/>
    </row>
    <row r="387" spans="1:8" ht="15" hidden="1" customHeight="1">
      <c r="A387" s="51"/>
      <c r="B387" s="52"/>
      <c r="C387" s="52"/>
      <c r="D387" s="52"/>
      <c r="E387" s="107"/>
      <c r="F387" s="107"/>
      <c r="G387" s="107"/>
      <c r="H387" s="107"/>
    </row>
    <row r="388" spans="1:8" ht="15" hidden="1" customHeight="1">
      <c r="A388" s="51"/>
      <c r="B388" s="52"/>
      <c r="C388" s="52"/>
      <c r="D388" s="52"/>
      <c r="E388" s="107"/>
      <c r="F388" s="107"/>
      <c r="G388" s="107"/>
      <c r="H388" s="107"/>
    </row>
    <row r="389" spans="1:8" ht="15" hidden="1" customHeight="1">
      <c r="A389" s="51"/>
      <c r="B389" s="52"/>
      <c r="C389" s="52"/>
      <c r="D389" s="52"/>
      <c r="E389" s="107"/>
      <c r="F389" s="107"/>
      <c r="G389" s="114"/>
      <c r="H389" s="114"/>
    </row>
    <row r="390" spans="1:8" ht="15" hidden="1" customHeight="1">
      <c r="A390" s="51"/>
      <c r="B390" s="52"/>
      <c r="C390" s="52"/>
      <c r="D390" s="52"/>
      <c r="E390" s="107"/>
      <c r="F390" s="107"/>
      <c r="G390" s="107"/>
      <c r="H390" s="107"/>
    </row>
    <row r="391" spans="1:8" ht="15" customHeight="1">
      <c r="A391" s="51"/>
      <c r="B391" s="52"/>
      <c r="C391" s="52"/>
      <c r="D391" s="52"/>
      <c r="E391" s="107"/>
      <c r="F391" s="107"/>
      <c r="G391" s="107"/>
      <c r="H391" s="107"/>
    </row>
    <row r="392" spans="1:8" ht="15" customHeight="1" thickBot="1">
      <c r="A392" s="51"/>
      <c r="B392" s="52"/>
      <c r="C392" s="52"/>
      <c r="D392" s="52"/>
      <c r="E392" s="107"/>
      <c r="F392" s="107"/>
      <c r="G392" s="107"/>
      <c r="H392" s="107"/>
    </row>
    <row r="393" spans="1:8" ht="15.75">
      <c r="A393" s="94" t="s">
        <v>56</v>
      </c>
      <c r="B393" s="94" t="s">
        <v>55</v>
      </c>
      <c r="C393" s="94" t="s">
        <v>54</v>
      </c>
      <c r="D393" s="93" t="s">
        <v>53</v>
      </c>
      <c r="E393" s="92" t="s">
        <v>52</v>
      </c>
      <c r="F393" s="92" t="s">
        <v>52</v>
      </c>
      <c r="G393" s="92" t="s">
        <v>7</v>
      </c>
      <c r="H393" s="92" t="s">
        <v>51</v>
      </c>
    </row>
    <row r="394" spans="1:8" ht="15.75" customHeight="1" thickBot="1">
      <c r="A394" s="91"/>
      <c r="B394" s="91"/>
      <c r="C394" s="91"/>
      <c r="D394" s="90"/>
      <c r="E394" s="88" t="s">
        <v>50</v>
      </c>
      <c r="F394" s="88" t="s">
        <v>49</v>
      </c>
      <c r="G394" s="89" t="s">
        <v>476</v>
      </c>
      <c r="H394" s="88" t="s">
        <v>10</v>
      </c>
    </row>
    <row r="395" spans="1:8" ht="16.5" thickTop="1">
      <c r="A395" s="113"/>
      <c r="B395" s="113"/>
      <c r="C395" s="113"/>
      <c r="D395" s="112"/>
      <c r="E395" s="109"/>
      <c r="F395" s="111"/>
      <c r="G395" s="110"/>
      <c r="H395" s="109"/>
    </row>
    <row r="396" spans="1:8" ht="15.75">
      <c r="A396" s="137">
        <v>8888</v>
      </c>
      <c r="B396" s="70">
        <v>6171</v>
      </c>
      <c r="C396" s="70">
        <v>2329</v>
      </c>
      <c r="D396" s="70" t="s">
        <v>60</v>
      </c>
      <c r="E396" s="136">
        <v>0</v>
      </c>
      <c r="F396" s="68">
        <v>0</v>
      </c>
      <c r="G396" s="67">
        <v>0</v>
      </c>
      <c r="H396" s="49" t="e">
        <f t="shared" ref="H396" si="21">(G396/F396)*100</f>
        <v>#DIV/0!</v>
      </c>
    </row>
    <row r="397" spans="1:8" ht="15">
      <c r="A397" s="70"/>
      <c r="B397" s="70"/>
      <c r="C397" s="70"/>
      <c r="D397" s="70" t="s">
        <v>59</v>
      </c>
      <c r="E397" s="49"/>
      <c r="F397" s="68"/>
      <c r="G397" s="67"/>
      <c r="H397" s="49"/>
    </row>
    <row r="398" spans="1:8" ht="15">
      <c r="A398" s="120"/>
      <c r="B398" s="120"/>
      <c r="C398" s="120"/>
      <c r="D398" s="120" t="s">
        <v>58</v>
      </c>
      <c r="E398" s="71"/>
      <c r="F398" s="79"/>
      <c r="G398" s="78"/>
      <c r="H398" s="71"/>
    </row>
    <row r="399" spans="1:8" ht="15.75">
      <c r="A399" s="137">
        <v>9999</v>
      </c>
      <c r="B399" s="70">
        <v>6171</v>
      </c>
      <c r="C399" s="70">
        <v>2329</v>
      </c>
      <c r="D399" s="70" t="s">
        <v>443</v>
      </c>
      <c r="E399" s="136">
        <v>0</v>
      </c>
      <c r="F399" s="68">
        <v>0</v>
      </c>
      <c r="G399" s="67">
        <v>-1</v>
      </c>
      <c r="H399" s="49" t="e">
        <f t="shared" ref="H399:H400" si="22">(G399/F399)*100</f>
        <v>#DIV/0!</v>
      </c>
    </row>
    <row r="400" spans="1:8" s="51" customFormat="1" ht="22.5" customHeight="1" thickBot="1">
      <c r="A400" s="61"/>
      <c r="B400" s="61"/>
      <c r="C400" s="61"/>
      <c r="D400" s="106" t="s">
        <v>444</v>
      </c>
      <c r="E400" s="57">
        <f t="shared" ref="E400:G400" si="23">SUM(E396,E399)</f>
        <v>0</v>
      </c>
      <c r="F400" s="57">
        <f t="shared" si="23"/>
        <v>0</v>
      </c>
      <c r="G400" s="58">
        <f t="shared" si="23"/>
        <v>-1</v>
      </c>
      <c r="H400" s="49" t="e">
        <f t="shared" si="22"/>
        <v>#DIV/0!</v>
      </c>
    </row>
    <row r="401" spans="1:8" ht="15">
      <c r="A401" s="51"/>
      <c r="B401" s="52"/>
      <c r="C401" s="52"/>
      <c r="D401" s="52"/>
      <c r="E401" s="107"/>
      <c r="F401" s="107"/>
      <c r="G401" s="107"/>
      <c r="H401" s="107"/>
    </row>
    <row r="402" spans="1:8" ht="15" hidden="1">
      <c r="A402" s="51"/>
      <c r="B402" s="52"/>
      <c r="C402" s="52"/>
      <c r="D402" s="52"/>
      <c r="E402" s="107"/>
      <c r="F402" s="107"/>
      <c r="G402" s="107"/>
      <c r="H402" s="107"/>
    </row>
    <row r="403" spans="1:8" ht="15" hidden="1">
      <c r="A403" s="51"/>
      <c r="B403" s="52"/>
      <c r="C403" s="52"/>
      <c r="D403" s="52"/>
      <c r="E403" s="107"/>
      <c r="F403" s="107"/>
      <c r="G403" s="107"/>
      <c r="H403" s="107"/>
    </row>
    <row r="404" spans="1:8" ht="15" hidden="1">
      <c r="A404" s="51"/>
      <c r="B404" s="52"/>
      <c r="C404" s="52"/>
      <c r="D404" s="52"/>
      <c r="E404" s="107"/>
      <c r="F404" s="107"/>
      <c r="G404" s="107"/>
      <c r="H404" s="107"/>
    </row>
    <row r="405" spans="1:8" ht="15" hidden="1">
      <c r="A405" s="51"/>
      <c r="B405" s="52"/>
      <c r="C405" s="52"/>
      <c r="D405" s="52"/>
      <c r="E405" s="107"/>
      <c r="F405" s="107"/>
      <c r="G405" s="107"/>
      <c r="H405" s="107"/>
    </row>
    <row r="406" spans="1:8" ht="15" hidden="1">
      <c r="A406" s="51"/>
      <c r="B406" s="52"/>
      <c r="C406" s="52"/>
      <c r="D406" s="52"/>
      <c r="E406" s="107"/>
      <c r="F406" s="107"/>
      <c r="G406" s="107"/>
      <c r="H406" s="107"/>
    </row>
    <row r="407" spans="1:8" ht="15" customHeight="1">
      <c r="A407" s="51"/>
      <c r="B407" s="52"/>
      <c r="C407" s="52"/>
      <c r="D407" s="52"/>
      <c r="E407" s="107"/>
      <c r="F407" s="107"/>
      <c r="G407" s="107"/>
      <c r="H407" s="107"/>
    </row>
    <row r="408" spans="1:8" ht="15" customHeight="1" thickBot="1">
      <c r="A408" s="51"/>
      <c r="B408" s="51"/>
      <c r="C408" s="51"/>
      <c r="D408" s="51"/>
      <c r="E408" s="50"/>
      <c r="F408" s="50"/>
      <c r="G408" s="50"/>
      <c r="H408" s="50"/>
    </row>
    <row r="409" spans="1:8" ht="15.75">
      <c r="A409" s="94" t="s">
        <v>56</v>
      </c>
      <c r="B409" s="94" t="s">
        <v>55</v>
      </c>
      <c r="C409" s="94" t="s">
        <v>54</v>
      </c>
      <c r="D409" s="93" t="s">
        <v>53</v>
      </c>
      <c r="E409" s="92" t="s">
        <v>52</v>
      </c>
      <c r="F409" s="92" t="s">
        <v>52</v>
      </c>
      <c r="G409" s="92" t="s">
        <v>7</v>
      </c>
      <c r="H409" s="92" t="s">
        <v>51</v>
      </c>
    </row>
    <row r="410" spans="1:8" ht="15.75" customHeight="1" thickBot="1">
      <c r="A410" s="91"/>
      <c r="B410" s="91"/>
      <c r="C410" s="91"/>
      <c r="D410" s="90"/>
      <c r="E410" s="88" t="s">
        <v>50</v>
      </c>
      <c r="F410" s="88" t="s">
        <v>49</v>
      </c>
      <c r="G410" s="89" t="s">
        <v>476</v>
      </c>
      <c r="H410" s="88" t="s">
        <v>10</v>
      </c>
    </row>
    <row r="411" spans="1:8" s="51" customFormat="1" ht="30.75" customHeight="1" thickTop="1" thickBot="1">
      <c r="A411" s="106"/>
      <c r="B411" s="105"/>
      <c r="C411" s="104"/>
      <c r="D411" s="103" t="s">
        <v>57</v>
      </c>
      <c r="E411" s="100">
        <f t="shared" ref="E411:G411" si="24">SUM(E54,E106,E177,E211,E221,E248,E281,E301,E337,E385,E400)</f>
        <v>547463</v>
      </c>
      <c r="F411" s="102">
        <f t="shared" si="24"/>
        <v>590929.5</v>
      </c>
      <c r="G411" s="101">
        <f t="shared" si="24"/>
        <v>310132.20000000007</v>
      </c>
      <c r="H411" s="49">
        <f t="shared" ref="H411" si="25">(G411/F411)*100</f>
        <v>52.482098118303469</v>
      </c>
    </row>
    <row r="412" spans="1:8" ht="15" customHeight="1">
      <c r="A412" s="56"/>
      <c r="B412" s="98"/>
      <c r="C412" s="97"/>
      <c r="D412" s="96"/>
      <c r="E412" s="99"/>
      <c r="F412" s="99"/>
      <c r="G412" s="99"/>
      <c r="H412" s="99"/>
    </row>
    <row r="413" spans="1:8" ht="15" hidden="1" customHeight="1">
      <c r="A413" s="56"/>
      <c r="B413" s="98"/>
      <c r="C413" s="97"/>
      <c r="D413" s="96"/>
      <c r="E413" s="99"/>
      <c r="F413" s="99"/>
      <c r="G413" s="99"/>
      <c r="H413" s="99"/>
    </row>
    <row r="414" spans="1:8" ht="12.75" hidden="1" customHeight="1">
      <c r="A414" s="56"/>
      <c r="B414" s="98"/>
      <c r="C414" s="97"/>
      <c r="D414" s="96"/>
      <c r="E414" s="99"/>
      <c r="F414" s="99"/>
      <c r="G414" s="99"/>
      <c r="H414" s="99"/>
    </row>
    <row r="415" spans="1:8" ht="12.75" hidden="1" customHeight="1">
      <c r="A415" s="56"/>
      <c r="B415" s="98"/>
      <c r="C415" s="97"/>
      <c r="D415" s="96"/>
      <c r="E415" s="99"/>
      <c r="F415" s="99"/>
      <c r="G415" s="99"/>
      <c r="H415" s="99"/>
    </row>
    <row r="416" spans="1:8" ht="12.75" hidden="1" customHeight="1">
      <c r="A416" s="56"/>
      <c r="B416" s="98"/>
      <c r="C416" s="97"/>
      <c r="D416" s="96"/>
      <c r="E416" s="99"/>
      <c r="F416" s="99"/>
      <c r="G416" s="99"/>
      <c r="H416" s="99"/>
    </row>
    <row r="417" spans="1:8" ht="12.75" hidden="1" customHeight="1">
      <c r="A417" s="56"/>
      <c r="B417" s="98"/>
      <c r="C417" s="97"/>
      <c r="D417" s="96"/>
      <c r="E417" s="99"/>
      <c r="F417" s="99"/>
      <c r="G417" s="99"/>
      <c r="H417" s="99"/>
    </row>
    <row r="418" spans="1:8" ht="12.75" hidden="1" customHeight="1">
      <c r="A418" s="56"/>
      <c r="B418" s="98"/>
      <c r="C418" s="97"/>
      <c r="D418" s="96"/>
      <c r="E418" s="99"/>
      <c r="F418" s="99"/>
      <c r="G418" s="99"/>
      <c r="H418" s="99"/>
    </row>
    <row r="419" spans="1:8" ht="12.75" hidden="1" customHeight="1">
      <c r="A419" s="56"/>
      <c r="B419" s="98"/>
      <c r="C419" s="97"/>
      <c r="D419" s="96"/>
      <c r="E419" s="99"/>
      <c r="F419" s="99"/>
      <c r="G419" s="99"/>
      <c r="H419" s="99"/>
    </row>
    <row r="420" spans="1:8" ht="15" customHeight="1">
      <c r="A420" s="56"/>
      <c r="B420" s="98"/>
      <c r="C420" s="97"/>
      <c r="D420" s="96"/>
      <c r="E420" s="99"/>
      <c r="F420" s="99"/>
      <c r="G420" s="99"/>
      <c r="H420" s="99"/>
    </row>
    <row r="421" spans="1:8" ht="15" customHeight="1" thickBot="1">
      <c r="A421" s="56"/>
      <c r="B421" s="98"/>
      <c r="C421" s="97"/>
      <c r="D421" s="96"/>
      <c r="E421" s="95"/>
      <c r="F421" s="95"/>
      <c r="G421" s="95"/>
      <c r="H421" s="95"/>
    </row>
    <row r="422" spans="1:8" ht="15.75">
      <c r="A422" s="94" t="s">
        <v>56</v>
      </c>
      <c r="B422" s="94" t="s">
        <v>55</v>
      </c>
      <c r="C422" s="94" t="s">
        <v>54</v>
      </c>
      <c r="D422" s="93" t="s">
        <v>53</v>
      </c>
      <c r="E422" s="92" t="s">
        <v>52</v>
      </c>
      <c r="F422" s="92" t="s">
        <v>52</v>
      </c>
      <c r="G422" s="92" t="s">
        <v>7</v>
      </c>
      <c r="H422" s="92" t="s">
        <v>51</v>
      </c>
    </row>
    <row r="423" spans="1:8" ht="15.75" customHeight="1" thickBot="1">
      <c r="A423" s="91"/>
      <c r="B423" s="91"/>
      <c r="C423" s="91"/>
      <c r="D423" s="90"/>
      <c r="E423" s="88" t="s">
        <v>50</v>
      </c>
      <c r="F423" s="88" t="s">
        <v>49</v>
      </c>
      <c r="G423" s="89" t="s">
        <v>476</v>
      </c>
      <c r="H423" s="88" t="s">
        <v>10</v>
      </c>
    </row>
    <row r="424" spans="1:8" ht="16.5" customHeight="1" thickTop="1">
      <c r="A424" s="87">
        <v>110</v>
      </c>
      <c r="B424" s="87"/>
      <c r="C424" s="87"/>
      <c r="D424" s="86" t="s">
        <v>48</v>
      </c>
      <c r="E424" s="82"/>
      <c r="F424" s="84"/>
      <c r="G424" s="83"/>
      <c r="H424" s="82"/>
    </row>
    <row r="425" spans="1:8" ht="14.25" customHeight="1">
      <c r="A425" s="85"/>
      <c r="B425" s="85"/>
      <c r="C425" s="85"/>
      <c r="D425" s="56"/>
      <c r="E425" s="82"/>
      <c r="F425" s="84"/>
      <c r="G425" s="83"/>
      <c r="H425" s="82"/>
    </row>
    <row r="426" spans="1:8" ht="15" customHeight="1">
      <c r="A426" s="70"/>
      <c r="B426" s="70"/>
      <c r="C426" s="70">
        <v>8115</v>
      </c>
      <c r="D426" s="69" t="s">
        <v>47</v>
      </c>
      <c r="E426" s="136">
        <v>48800</v>
      </c>
      <c r="F426" s="81">
        <v>96965.8</v>
      </c>
      <c r="G426" s="77">
        <v>-16905.900000000001</v>
      </c>
      <c r="H426" s="49">
        <f t="shared" ref="H426:H430" si="26">(G426/F426)*100</f>
        <v>-17.434910040447253</v>
      </c>
    </row>
    <row r="427" spans="1:8" ht="15">
      <c r="A427" s="70"/>
      <c r="B427" s="70"/>
      <c r="C427" s="70">
        <v>8123</v>
      </c>
      <c r="D427" s="80" t="s">
        <v>46</v>
      </c>
      <c r="E427" s="136">
        <v>59970</v>
      </c>
      <c r="F427" s="79">
        <v>59970</v>
      </c>
      <c r="G427" s="77">
        <v>27720.400000000001</v>
      </c>
      <c r="H427" s="49">
        <f t="shared" si="26"/>
        <v>46.223778555944641</v>
      </c>
    </row>
    <row r="428" spans="1:8" ht="19.899999999999999" hidden="1" customHeight="1">
      <c r="A428" s="70"/>
      <c r="B428" s="70"/>
      <c r="C428" s="70">
        <v>8124</v>
      </c>
      <c r="D428" s="69" t="s">
        <v>45</v>
      </c>
      <c r="E428" s="136">
        <v>0</v>
      </c>
      <c r="F428" s="68">
        <v>0</v>
      </c>
      <c r="G428" s="77">
        <v>0</v>
      </c>
      <c r="H428" s="49" t="e">
        <f t="shared" si="26"/>
        <v>#DIV/0!</v>
      </c>
    </row>
    <row r="429" spans="1:8" ht="15" hidden="1" customHeight="1">
      <c r="A429" s="76"/>
      <c r="B429" s="76"/>
      <c r="C429" s="76">
        <v>8902</v>
      </c>
      <c r="D429" s="75" t="s">
        <v>44</v>
      </c>
      <c r="E429" s="136">
        <v>0</v>
      </c>
      <c r="F429" s="73"/>
      <c r="G429" s="72"/>
      <c r="H429" s="49" t="e">
        <f t="shared" si="26"/>
        <v>#DIV/0!</v>
      </c>
    </row>
    <row r="430" spans="1:8" ht="18.600000000000001" customHeight="1">
      <c r="A430" s="70"/>
      <c r="B430" s="70"/>
      <c r="C430" s="70">
        <v>8905</v>
      </c>
      <c r="D430" s="69" t="s">
        <v>43</v>
      </c>
      <c r="E430" s="136">
        <v>0</v>
      </c>
      <c r="F430" s="68">
        <v>-0.3</v>
      </c>
      <c r="G430" s="67">
        <v>-0.2</v>
      </c>
      <c r="H430" s="49">
        <f t="shared" si="26"/>
        <v>66.666666666666671</v>
      </c>
    </row>
    <row r="431" spans="1:8" ht="19.899999999999999" hidden="1" customHeight="1" thickBot="1">
      <c r="A431" s="66"/>
      <c r="B431" s="66"/>
      <c r="C431" s="66">
        <v>8901</v>
      </c>
      <c r="D431" s="65" t="s">
        <v>42</v>
      </c>
      <c r="E431" s="62">
        <v>0</v>
      </c>
      <c r="F431" s="64">
        <v>0</v>
      </c>
      <c r="G431" s="63"/>
      <c r="H431" s="62" t="e">
        <f>(#REF!/F431)*100</f>
        <v>#REF!</v>
      </c>
    </row>
    <row r="432" spans="1:8" s="51" customFormat="1" ht="22.5" customHeight="1" thickBot="1">
      <c r="A432" s="61"/>
      <c r="B432" s="61"/>
      <c r="C432" s="61"/>
      <c r="D432" s="60" t="s">
        <v>41</v>
      </c>
      <c r="E432" s="57">
        <f t="shared" ref="E432:G432" si="27">SUM(E426:E431)</f>
        <v>108770</v>
      </c>
      <c r="F432" s="59">
        <f t="shared" si="27"/>
        <v>156935.5</v>
      </c>
      <c r="G432" s="58">
        <f t="shared" si="27"/>
        <v>10814.3</v>
      </c>
      <c r="H432" s="49">
        <f t="shared" ref="H432" si="28">(G432/F432)*100</f>
        <v>6.8909201550955643</v>
      </c>
    </row>
    <row r="433" spans="1:8" s="51" customFormat="1" ht="22.5" customHeight="1">
      <c r="A433" s="52"/>
      <c r="B433" s="52"/>
      <c r="C433" s="52"/>
      <c r="D433" s="56"/>
      <c r="E433" s="54"/>
      <c r="F433" s="55"/>
      <c r="G433" s="54"/>
      <c r="H433" s="54"/>
    </row>
    <row r="434" spans="1:8" ht="15" customHeight="1">
      <c r="A434" s="51" t="s">
        <v>40</v>
      </c>
      <c r="B434" s="51"/>
      <c r="C434" s="51"/>
      <c r="D434" s="56"/>
      <c r="E434" s="54"/>
      <c r="F434" s="55"/>
      <c r="G434" s="54"/>
      <c r="H434" s="54"/>
    </row>
    <row r="435" spans="1:8" ht="15">
      <c r="A435" s="52"/>
      <c r="B435" s="51"/>
      <c r="C435" s="52"/>
      <c r="D435" s="51"/>
      <c r="E435" s="50"/>
      <c r="F435" s="53"/>
      <c r="G435" s="50"/>
      <c r="H435" s="50"/>
    </row>
    <row r="436" spans="1:8" ht="15">
      <c r="A436" s="52"/>
      <c r="B436" s="52"/>
      <c r="C436" s="52"/>
      <c r="D436" s="51"/>
      <c r="E436" s="50"/>
      <c r="F436" s="50"/>
      <c r="G436" s="50"/>
      <c r="H436" s="50"/>
    </row>
    <row r="437" spans="1:8" ht="15" hidden="1">
      <c r="A437" s="46"/>
      <c r="B437" s="46"/>
      <c r="C437" s="46"/>
      <c r="D437" s="42" t="s">
        <v>39</v>
      </c>
      <c r="E437" s="41" t="e">
        <f>SUM(#REF!,#REF!,#REF!,#REF!,E295,E326,#REF!)</f>
        <v>#REF!</v>
      </c>
      <c r="F437" s="41"/>
      <c r="G437" s="41"/>
      <c r="H437" s="41"/>
    </row>
    <row r="438" spans="1:8" ht="15">
      <c r="A438" s="46"/>
      <c r="B438" s="46"/>
      <c r="C438" s="46"/>
      <c r="D438" s="48" t="s">
        <v>38</v>
      </c>
      <c r="E438" s="47">
        <f t="shared" ref="E438:G438" si="29">E411+E432</f>
        <v>656233</v>
      </c>
      <c r="F438" s="47">
        <f t="shared" si="29"/>
        <v>747865</v>
      </c>
      <c r="G438" s="47">
        <f t="shared" si="29"/>
        <v>320946.50000000006</v>
      </c>
      <c r="H438" s="49">
        <f t="shared" ref="H438" si="30">(G438/F438)*100</f>
        <v>42.915031456212027</v>
      </c>
    </row>
    <row r="439" spans="1:8" ht="15" hidden="1">
      <c r="A439" s="46"/>
      <c r="B439" s="46"/>
      <c r="C439" s="46"/>
      <c r="D439" s="48" t="s">
        <v>37</v>
      </c>
      <c r="E439" s="47"/>
      <c r="F439" s="47"/>
      <c r="G439" s="47"/>
      <c r="H439" s="47"/>
    </row>
    <row r="440" spans="1:8" ht="15" hidden="1">
      <c r="A440" s="46"/>
      <c r="B440" s="46"/>
      <c r="C440" s="46"/>
      <c r="D440" s="46" t="s">
        <v>25</v>
      </c>
      <c r="E440" s="45" t="e">
        <f>SUM(E298,E353,E360,E377,#REF!)</f>
        <v>#REF!</v>
      </c>
      <c r="F440" s="45"/>
      <c r="G440" s="45"/>
      <c r="H440" s="45"/>
    </row>
    <row r="441" spans="1:8" ht="15" hidden="1">
      <c r="A441" s="42"/>
      <c r="B441" s="42"/>
      <c r="C441" s="42"/>
      <c r="D441" s="42" t="s">
        <v>33</v>
      </c>
      <c r="E441" s="41"/>
      <c r="F441" s="41"/>
      <c r="G441" s="41"/>
      <c r="H441" s="41"/>
    </row>
    <row r="442" spans="1:8" ht="15" hidden="1">
      <c r="A442" s="42"/>
      <c r="B442" s="42"/>
      <c r="C442" s="42"/>
      <c r="D442" s="42" t="s">
        <v>25</v>
      </c>
      <c r="E442" s="41"/>
      <c r="F442" s="41"/>
      <c r="G442" s="41"/>
      <c r="H442" s="41"/>
    </row>
    <row r="443" spans="1:8" ht="15" hidden="1">
      <c r="A443" s="42"/>
      <c r="B443" s="42"/>
      <c r="C443" s="42"/>
      <c r="D443" s="42"/>
      <c r="E443" s="41"/>
      <c r="F443" s="41"/>
      <c r="G443" s="41"/>
      <c r="H443" s="41"/>
    </row>
    <row r="444" spans="1:8" ht="15" hidden="1">
      <c r="A444" s="42"/>
      <c r="B444" s="42"/>
      <c r="C444" s="42"/>
      <c r="D444" s="42" t="s">
        <v>24</v>
      </c>
      <c r="E444" s="41"/>
      <c r="F444" s="41"/>
      <c r="G444" s="41"/>
      <c r="H444" s="41"/>
    </row>
    <row r="445" spans="1:8" ht="15" hidden="1">
      <c r="A445" s="42"/>
      <c r="B445" s="42"/>
      <c r="C445" s="42"/>
      <c r="D445" s="42" t="s">
        <v>36</v>
      </c>
      <c r="E445" s="41"/>
      <c r="F445" s="41"/>
      <c r="G445" s="41"/>
      <c r="H445" s="41"/>
    </row>
    <row r="446" spans="1:8" ht="15" hidden="1">
      <c r="A446" s="42"/>
      <c r="B446" s="42"/>
      <c r="C446" s="42"/>
      <c r="D446" s="42" t="s">
        <v>35</v>
      </c>
      <c r="E446" s="41" t="e">
        <f>SUM(#REF!,#REF!,#REF!,#REF!,#REF!,E115,E188,E189,E190,E191,E193,#REF!,E228,E230,E296,E310,E311,E312,E313,E314,E315,#REF!,#REF!,#REF!,#REF!,E321,E325)</f>
        <v>#REF!</v>
      </c>
      <c r="F446" s="41"/>
      <c r="G446" s="41"/>
      <c r="H446" s="41"/>
    </row>
    <row r="447" spans="1:8" ht="15.75" hidden="1">
      <c r="A447" s="42"/>
      <c r="B447" s="42"/>
      <c r="C447" s="42"/>
      <c r="D447" s="44" t="s">
        <v>34</v>
      </c>
      <c r="E447" s="43">
        <v>0</v>
      </c>
      <c r="F447" s="43"/>
      <c r="G447" s="43"/>
      <c r="H447" s="43"/>
    </row>
    <row r="448" spans="1:8" ht="15" hidden="1">
      <c r="A448" s="42"/>
      <c r="B448" s="42"/>
      <c r="C448" s="42"/>
      <c r="D448" s="42"/>
      <c r="E448" s="41"/>
      <c r="F448" s="41"/>
      <c r="G448" s="41"/>
      <c r="H448" s="41"/>
    </row>
    <row r="449" spans="1:8" ht="15" hidden="1">
      <c r="A449" s="42"/>
      <c r="B449" s="42"/>
      <c r="C449" s="42"/>
      <c r="D449" s="42"/>
      <c r="E449" s="41"/>
      <c r="F449" s="41"/>
      <c r="G449" s="41"/>
      <c r="H449" s="41"/>
    </row>
    <row r="450" spans="1:8" ht="15">
      <c r="A450" s="42"/>
      <c r="B450" s="42"/>
      <c r="C450" s="42"/>
      <c r="D450" s="42"/>
      <c r="E450" s="41"/>
      <c r="F450" s="41"/>
      <c r="G450" s="41"/>
      <c r="H450" s="41"/>
    </row>
    <row r="451" spans="1:8" ht="15">
      <c r="A451" s="42"/>
      <c r="B451" s="42"/>
      <c r="C451" s="42"/>
      <c r="D451" s="42"/>
      <c r="E451" s="41"/>
      <c r="F451" s="41"/>
      <c r="G451" s="41"/>
      <c r="H451" s="41"/>
    </row>
    <row r="452" spans="1:8" ht="15.75" hidden="1">
      <c r="A452" s="42"/>
      <c r="B452" s="42"/>
      <c r="C452" s="42"/>
      <c r="D452" s="42" t="s">
        <v>33</v>
      </c>
      <c r="E452" s="43" t="e">
        <f>SUM(#REF!,#REF!,#REF!,#REF!,#REF!,E62,E115,E188,E189,E190,E191,E193,#REF!,E228,E229,E230,E295,E310,E311,E312,E313,E314,E315,#REF!,#REF!,#REF!,#REF!,E321,E325)</f>
        <v>#REF!</v>
      </c>
      <c r="F452" s="43" t="e">
        <f>SUM(#REF!,#REF!,#REF!,#REF!,#REF!,F62,F115,F188,F189,F190,F191,F193,#REF!,F228,F229,F230,F295,F310,F311,F312,F313,F314,F315,#REF!,#REF!,#REF!,#REF!,F321,F325)</f>
        <v>#REF!</v>
      </c>
      <c r="G452" s="43" t="e">
        <f>SUM(#REF!,#REF!,#REF!,#REF!,#REF!,G62,G115,G188,G189,G190,G191,G193,#REF!,G228,G229,G230,G295,G310,G311,G312,G313,G314,G315,#REF!,#REF!,#REF!,#REF!,G321,G325)</f>
        <v>#REF!</v>
      </c>
      <c r="H452" s="43" t="e">
        <f>SUM(#REF!,#REF!,#REF!,#REF!,#REF!,H62,H115,H188,H189,H190,H191,H193,#REF!,H228,H229,H230,H295,H310,H311,H312,H313,H314,H315,#REF!,#REF!,#REF!,#REF!,H321,H325)</f>
        <v>#REF!</v>
      </c>
    </row>
    <row r="453" spans="1:8" ht="15" hidden="1">
      <c r="A453" s="42"/>
      <c r="B453" s="42"/>
      <c r="C453" s="42"/>
      <c r="D453" s="42" t="s">
        <v>32</v>
      </c>
      <c r="E453" s="41">
        <f t="shared" ref="E453:H453" si="31">SUM(E310,E311,E312,E313,E315)</f>
        <v>323702</v>
      </c>
      <c r="F453" s="41">
        <f t="shared" si="31"/>
        <v>323702</v>
      </c>
      <c r="G453" s="41">
        <f t="shared" si="31"/>
        <v>155130.29999999999</v>
      </c>
      <c r="H453" s="41">
        <f t="shared" si="31"/>
        <v>227.72359115135447</v>
      </c>
    </row>
    <row r="454" spans="1:8" ht="15" hidden="1">
      <c r="A454" s="42"/>
      <c r="B454" s="42"/>
      <c r="C454" s="42"/>
      <c r="D454" s="42" t="s">
        <v>31</v>
      </c>
      <c r="E454" s="41" t="e">
        <f>SUM(#REF!,#REF!,#REF!,#REF!,#REF!,#REF!,#REF!)</f>
        <v>#REF!</v>
      </c>
      <c r="F454" s="41" t="e">
        <f>SUM(#REF!,#REF!,#REF!,#REF!,#REF!,#REF!,#REF!)</f>
        <v>#REF!</v>
      </c>
      <c r="G454" s="41" t="e">
        <f>SUM(#REF!,#REF!,#REF!,#REF!,#REF!,#REF!,#REF!)</f>
        <v>#REF!</v>
      </c>
      <c r="H454" s="41" t="e">
        <f>SUM(#REF!,#REF!,#REF!,#REF!,#REF!,#REF!,#REF!)</f>
        <v>#REF!</v>
      </c>
    </row>
    <row r="455" spans="1:8" ht="15" hidden="1">
      <c r="A455" s="42"/>
      <c r="B455" s="42"/>
      <c r="C455" s="42"/>
      <c r="D455" s="42" t="s">
        <v>30</v>
      </c>
      <c r="E455" s="41" t="e">
        <f>SUM(#REF!,E62,E115,E193,#REF!,E230,E295,E321)</f>
        <v>#REF!</v>
      </c>
      <c r="F455" s="41" t="e">
        <f>SUM(#REF!,F62,F115,F193,#REF!,F230,F295,F321)</f>
        <v>#REF!</v>
      </c>
      <c r="G455" s="41" t="e">
        <f>SUM(#REF!,G62,G115,G193,#REF!,G230,G295,G321)</f>
        <v>#REF!</v>
      </c>
      <c r="H455" s="41" t="e">
        <f>SUM(#REF!,H62,H115,H193,#REF!,H230,H295,H321)</f>
        <v>#REF!</v>
      </c>
    </row>
    <row r="456" spans="1:8" ht="15" hidden="1">
      <c r="A456" s="42"/>
      <c r="B456" s="42"/>
      <c r="C456" s="42"/>
      <c r="D456" s="42" t="s">
        <v>29</v>
      </c>
      <c r="E456" s="41"/>
      <c r="F456" s="41"/>
      <c r="G456" s="41"/>
      <c r="H456" s="41"/>
    </row>
    <row r="457" spans="1:8" ht="15" hidden="1">
      <c r="A457" s="42"/>
      <c r="B457" s="42"/>
      <c r="C457" s="42"/>
      <c r="D457" s="42" t="s">
        <v>28</v>
      </c>
      <c r="E457" s="41" t="e">
        <f t="shared" ref="E457:H457" si="32">+E411-E452-E460-E461</f>
        <v>#REF!</v>
      </c>
      <c r="F457" s="41" t="e">
        <f t="shared" si="32"/>
        <v>#REF!</v>
      </c>
      <c r="G457" s="41" t="e">
        <f t="shared" si="32"/>
        <v>#REF!</v>
      </c>
      <c r="H457" s="41" t="e">
        <f t="shared" si="32"/>
        <v>#REF!</v>
      </c>
    </row>
    <row r="458" spans="1:8" ht="15" hidden="1">
      <c r="A458" s="42"/>
      <c r="B458" s="42"/>
      <c r="C458" s="42"/>
      <c r="D458" s="42" t="s">
        <v>27</v>
      </c>
      <c r="E458" s="41" t="e">
        <f>SUM(#REF!,#REF!,#REF!,#REF!,#REF!,#REF!,#REF!,#REF!,#REF!,E93,E346,E355,E367,E371)</f>
        <v>#REF!</v>
      </c>
      <c r="F458" s="41" t="e">
        <f>SUM(#REF!,#REF!,#REF!,#REF!,#REF!,#REF!,#REF!,#REF!,#REF!,F93,F346,F355,F367,F371)</f>
        <v>#REF!</v>
      </c>
      <c r="G458" s="41" t="e">
        <f>SUM(#REF!,#REF!,#REF!,#REF!,#REF!,#REF!,#REF!,#REF!,#REF!,G93,G346,G355,G367,G371)</f>
        <v>#REF!</v>
      </c>
      <c r="H458" s="41" t="e">
        <f>SUM(#REF!,#REF!,#REF!,#REF!,#REF!,#REF!,#REF!,#REF!,#REF!,H93,H346,H355,H367,H371)</f>
        <v>#REF!</v>
      </c>
    </row>
    <row r="459" spans="1:8" ht="15" hidden="1">
      <c r="A459" s="42"/>
      <c r="B459" s="42"/>
      <c r="C459" s="42"/>
      <c r="D459" s="42" t="s">
        <v>26</v>
      </c>
      <c r="E459" s="41" t="e">
        <f>SUM(E42,#REF!,E171,E206,#REF!,#REF!,E270,E297)</f>
        <v>#REF!</v>
      </c>
      <c r="F459" s="41" t="e">
        <f>SUM(F42,#REF!,F171,F206,#REF!,#REF!,F270,F297)</f>
        <v>#REF!</v>
      </c>
      <c r="G459" s="41" t="e">
        <f>SUM(G42,#REF!,G171,G206,#REF!,#REF!,G270,G297)</f>
        <v>#REF!</v>
      </c>
      <c r="H459" s="41" t="e">
        <f>SUM(H42,#REF!,H171,H206,#REF!,#REF!,H270,H297)</f>
        <v>#REF!</v>
      </c>
    </row>
    <row r="460" spans="1:8" ht="15" hidden="1">
      <c r="A460" s="42"/>
      <c r="B460" s="42"/>
      <c r="C460" s="42"/>
      <c r="D460" s="42" t="s">
        <v>25</v>
      </c>
      <c r="E460" s="41" t="e">
        <f>SUM(#REF!,E298,E353,E360,E377,#REF!)</f>
        <v>#REF!</v>
      </c>
      <c r="F460" s="41" t="e">
        <f>SUM(#REF!,F298,F353,F360,F377,#REF!)</f>
        <v>#REF!</v>
      </c>
      <c r="G460" s="41" t="e">
        <f>SUM(#REF!,G298,G353,G360,G377,#REF!)</f>
        <v>#REF!</v>
      </c>
      <c r="H460" s="41" t="e">
        <f>SUM(#REF!,H298,H353,H360,H377,#REF!)</f>
        <v>#REF!</v>
      </c>
    </row>
    <row r="461" spans="1:8" ht="15" hidden="1">
      <c r="A461" s="42"/>
      <c r="B461" s="42"/>
      <c r="C461" s="42"/>
      <c r="D461" s="42" t="s">
        <v>24</v>
      </c>
      <c r="E461" s="41" t="e">
        <f>SUM(#REF!,#REF!,#REF!,E20,#REF!,#REF!,#REF!,#REF!,E49,#REF!,#REF!,#REF!,#REF!,#REF!,#REF!,#REF!,#REF!,#REF!,E74,#REF!,#REF!,E79,#REF!,#REF!,#REF!,E196,#REF!,E296,E326)</f>
        <v>#REF!</v>
      </c>
      <c r="F461" s="41" t="e">
        <f>SUM(#REF!,#REF!,#REF!,F20,#REF!,#REF!,#REF!,#REF!,F49,#REF!,#REF!,#REF!,#REF!,#REF!,#REF!,#REF!,#REF!,#REF!,F74,#REF!,#REF!,F79,#REF!,#REF!,#REF!,F196,#REF!,F296,F326)</f>
        <v>#REF!</v>
      </c>
      <c r="G461" s="41" t="e">
        <f>SUM(#REF!,#REF!,#REF!,G20,#REF!,#REF!,#REF!,#REF!,G49,#REF!,#REF!,#REF!,#REF!,#REF!,#REF!,#REF!,#REF!,#REF!,G74,#REF!,#REF!,G79,#REF!,#REF!,#REF!,G196,#REF!,G296,G326)</f>
        <v>#REF!</v>
      </c>
      <c r="H461" s="41" t="e">
        <f>SUM(#REF!,#REF!,#REF!,H20,#REF!,#REF!,#REF!,#REF!,H49,#REF!,#REF!,#REF!,#REF!,#REF!,#REF!,#REF!,#REF!,#REF!,H74,#REF!,#REF!,H79,#REF!,#REF!,#REF!,H196,#REF!,H296,H326)</f>
        <v>#REF!</v>
      </c>
    </row>
    <row r="462" spans="1:8" ht="15" hidden="1">
      <c r="A462" s="42"/>
      <c r="B462" s="42"/>
      <c r="C462" s="42"/>
      <c r="D462" s="42"/>
      <c r="E462" s="41"/>
      <c r="F462" s="41"/>
      <c r="G462" s="41"/>
      <c r="H462" s="41"/>
    </row>
    <row r="463" spans="1:8" ht="15" hidden="1">
      <c r="A463" s="42"/>
      <c r="B463" s="42"/>
      <c r="C463" s="42"/>
      <c r="D463" s="42"/>
      <c r="E463" s="41"/>
      <c r="F463" s="41"/>
      <c r="G463" s="41"/>
      <c r="H463" s="41"/>
    </row>
    <row r="464" spans="1:8" ht="15" hidden="1">
      <c r="A464" s="42"/>
      <c r="B464" s="42"/>
      <c r="C464" s="42"/>
      <c r="D464" s="42"/>
      <c r="E464" s="41" t="e">
        <f>SUM(E350,E353,E360,E377,#REF!)</f>
        <v>#REF!</v>
      </c>
      <c r="F464" s="41" t="e">
        <f>SUM(F350,F353,F360,F377,#REF!)</f>
        <v>#REF!</v>
      </c>
      <c r="G464" s="41" t="e">
        <f>SUM(G350,G353,G360,G377,#REF!)</f>
        <v>#REF!</v>
      </c>
      <c r="H464" s="41" t="e">
        <f>SUM(H350,H353,H360,H377,#REF!)</f>
        <v>#REF!</v>
      </c>
    </row>
    <row r="465" spans="1:8" ht="15" hidden="1">
      <c r="A465" s="42"/>
      <c r="B465" s="42"/>
      <c r="C465" s="42"/>
      <c r="D465" s="42"/>
      <c r="E465" s="41" t="e">
        <f>SUM(#REF!,#REF!,E49,#REF!,#REF!,#REF!,#REF!,#REF!,#REF!,E296)</f>
        <v>#REF!</v>
      </c>
      <c r="F465" s="41" t="e">
        <f>SUM(#REF!,#REF!,F49,#REF!,#REF!,#REF!,#REF!,#REF!,#REF!,F296)</f>
        <v>#REF!</v>
      </c>
      <c r="G465" s="41" t="e">
        <f>SUM(#REF!,#REF!,G49,#REF!,#REF!,#REF!,#REF!,#REF!,#REF!,G296)</f>
        <v>#REF!</v>
      </c>
      <c r="H465" s="41" t="e">
        <f>SUM(#REF!,#REF!,H49,#REF!,#REF!,#REF!,#REF!,#REF!,#REF!,H296)</f>
        <v>#REF!</v>
      </c>
    </row>
    <row r="466" spans="1:8" ht="15" hidden="1">
      <c r="A466" s="42"/>
      <c r="B466" s="42"/>
      <c r="C466" s="42"/>
      <c r="D466" s="42"/>
      <c r="E466" s="41"/>
      <c r="F466" s="41"/>
      <c r="G466" s="41"/>
      <c r="H466" s="41"/>
    </row>
    <row r="467" spans="1:8" ht="15" hidden="1">
      <c r="A467" s="42"/>
      <c r="B467" s="42"/>
      <c r="C467" s="42"/>
      <c r="D467" s="42"/>
      <c r="E467" s="41" t="e">
        <f t="shared" ref="E467:H467" si="33">SUM(E464:E466)</f>
        <v>#REF!</v>
      </c>
      <c r="F467" s="41" t="e">
        <f t="shared" si="33"/>
        <v>#REF!</v>
      </c>
      <c r="G467" s="41" t="e">
        <f t="shared" si="33"/>
        <v>#REF!</v>
      </c>
      <c r="H467" s="41" t="e">
        <f t="shared" si="33"/>
        <v>#REF!</v>
      </c>
    </row>
    <row r="468" spans="1:8" ht="15">
      <c r="A468" s="42"/>
      <c r="B468" s="42"/>
      <c r="C468" s="42"/>
      <c r="D468" s="42"/>
      <c r="E468" s="41"/>
      <c r="F468" s="41"/>
      <c r="G468" s="41"/>
      <c r="H468" s="41"/>
    </row>
    <row r="469" spans="1:8" ht="15">
      <c r="A469" s="42"/>
      <c r="B469" s="42"/>
      <c r="C469" s="42"/>
      <c r="D469" s="42"/>
      <c r="E469" s="41"/>
      <c r="F469" s="41"/>
      <c r="G469" s="41"/>
      <c r="H469" s="41"/>
    </row>
    <row r="470" spans="1:8" ht="15">
      <c r="A470" s="42"/>
      <c r="B470" s="42"/>
      <c r="C470" s="42"/>
      <c r="D470" s="42"/>
      <c r="E470" s="41"/>
      <c r="F470" s="41"/>
      <c r="G470" s="41"/>
      <c r="H470" s="41"/>
    </row>
    <row r="471" spans="1:8" ht="15">
      <c r="A471" s="42"/>
      <c r="B471" s="42"/>
      <c r="C471" s="42"/>
      <c r="D471" s="42"/>
      <c r="E471" s="41"/>
      <c r="F471" s="41"/>
      <c r="G471" s="41"/>
      <c r="H471" s="41"/>
    </row>
    <row r="472" spans="1:8" ht="15">
      <c r="A472" s="42"/>
      <c r="B472" s="42"/>
      <c r="C472" s="42"/>
      <c r="D472" s="42"/>
      <c r="E472" s="41"/>
      <c r="F472" s="41"/>
      <c r="G472" s="41"/>
      <c r="H472" s="41"/>
    </row>
    <row r="473" spans="1:8" ht="15">
      <c r="A473" s="42"/>
      <c r="B473" s="42"/>
      <c r="C473" s="42"/>
      <c r="D473" s="42"/>
      <c r="E473" s="41"/>
      <c r="F473" s="41"/>
      <c r="G473" s="41"/>
      <c r="H473" s="41"/>
    </row>
    <row r="474" spans="1:8" ht="15">
      <c r="A474" s="42"/>
      <c r="B474" s="42"/>
      <c r="C474" s="42"/>
      <c r="D474" s="42"/>
      <c r="E474" s="41"/>
      <c r="F474" s="41"/>
      <c r="G474" s="41"/>
      <c r="H474" s="41"/>
    </row>
    <row r="475" spans="1:8" ht="15">
      <c r="A475" s="42"/>
      <c r="B475" s="42"/>
      <c r="C475" s="42"/>
      <c r="D475" s="42"/>
      <c r="E475" s="41"/>
      <c r="F475" s="41"/>
      <c r="G475" s="41"/>
      <c r="H475" s="41"/>
    </row>
    <row r="476" spans="1:8" ht="15">
      <c r="A476" s="42"/>
      <c r="B476" s="42"/>
      <c r="C476" s="42"/>
      <c r="D476" s="42"/>
      <c r="E476" s="41"/>
      <c r="F476" s="41"/>
      <c r="G476" s="41"/>
      <c r="H476" s="41"/>
    </row>
    <row r="477" spans="1:8" ht="15">
      <c r="A477" s="42"/>
      <c r="B477" s="42"/>
      <c r="C477" s="42"/>
      <c r="D477" s="42"/>
      <c r="E477" s="41"/>
      <c r="F477" s="41"/>
      <c r="G477" s="41"/>
      <c r="H477" s="41"/>
    </row>
    <row r="478" spans="1:8" ht="15">
      <c r="A478" s="42"/>
      <c r="B478" s="42"/>
      <c r="C478" s="42"/>
      <c r="D478" s="42"/>
      <c r="E478" s="41"/>
      <c r="F478" s="41"/>
      <c r="G478" s="41"/>
      <c r="H478" s="41"/>
    </row>
    <row r="479" spans="1:8" ht="15">
      <c r="A479" s="42"/>
      <c r="B479" s="42"/>
      <c r="C479" s="42"/>
      <c r="D479" s="42"/>
      <c r="E479" s="41"/>
      <c r="F479" s="41"/>
      <c r="G479" s="41"/>
      <c r="H479" s="41"/>
    </row>
    <row r="480" spans="1:8" ht="15">
      <c r="A480" s="42"/>
      <c r="B480" s="42"/>
      <c r="C480" s="42"/>
      <c r="D480" s="42"/>
      <c r="E480" s="41"/>
      <c r="F480" s="41"/>
      <c r="G480" s="41"/>
      <c r="H480" s="41"/>
    </row>
    <row r="481" spans="1:8" ht="15">
      <c r="A481" s="42"/>
      <c r="B481" s="42"/>
      <c r="C481" s="42"/>
      <c r="D481" s="42"/>
      <c r="E481" s="41"/>
      <c r="F481" s="41"/>
      <c r="G481" s="41"/>
      <c r="H481" s="41"/>
    </row>
    <row r="482" spans="1:8" ht="15">
      <c r="A482" s="42"/>
      <c r="B482" s="42"/>
      <c r="C482" s="42"/>
      <c r="D482" s="42"/>
      <c r="E482" s="41"/>
      <c r="F482" s="41"/>
      <c r="G482" s="41"/>
      <c r="H482" s="41"/>
    </row>
    <row r="483" spans="1:8" ht="15">
      <c r="A483" s="42"/>
      <c r="B483" s="42"/>
      <c r="C483" s="42"/>
      <c r="D483" s="42"/>
      <c r="E483" s="41"/>
      <c r="F483" s="41"/>
      <c r="G483" s="41"/>
      <c r="H483" s="41"/>
    </row>
    <row r="484" spans="1:8" ht="15">
      <c r="A484" s="42"/>
      <c r="B484" s="42"/>
      <c r="C484" s="42"/>
      <c r="D484" s="42"/>
      <c r="E484" s="41"/>
      <c r="F484" s="41"/>
      <c r="G484" s="41"/>
      <c r="H484" s="41"/>
    </row>
    <row r="485" spans="1:8" ht="15">
      <c r="A485" s="42"/>
      <c r="B485" s="42"/>
      <c r="C485" s="42"/>
      <c r="D485" s="42"/>
      <c r="E485" s="41"/>
      <c r="F485" s="41"/>
      <c r="G485" s="41"/>
      <c r="H485" s="41"/>
    </row>
    <row r="486" spans="1:8" ht="15">
      <c r="A486" s="42"/>
      <c r="B486" s="42"/>
      <c r="C486" s="42"/>
      <c r="D486" s="42"/>
      <c r="E486" s="41"/>
      <c r="F486" s="41"/>
      <c r="G486" s="41"/>
      <c r="H486" s="41"/>
    </row>
    <row r="487" spans="1:8" ht="15">
      <c r="A487" s="42"/>
      <c r="B487" s="42"/>
      <c r="C487" s="42"/>
      <c r="D487" s="42"/>
      <c r="E487" s="41"/>
      <c r="F487" s="41"/>
      <c r="G487" s="41"/>
      <c r="H487" s="41"/>
    </row>
    <row r="488" spans="1:8" ht="15">
      <c r="A488" s="42"/>
      <c r="B488" s="42"/>
      <c r="C488" s="42"/>
      <c r="D488" s="42"/>
      <c r="E488" s="41"/>
      <c r="F488" s="41"/>
      <c r="G488" s="41"/>
      <c r="H488" s="41"/>
    </row>
    <row r="489" spans="1:8" ht="15">
      <c r="A489" s="42"/>
      <c r="B489" s="42"/>
      <c r="C489" s="42"/>
      <c r="D489" s="42"/>
      <c r="E489" s="41"/>
      <c r="F489" s="41"/>
      <c r="G489" s="41"/>
      <c r="H489" s="41"/>
    </row>
    <row r="490" spans="1:8" ht="15">
      <c r="A490" s="42"/>
      <c r="B490" s="42"/>
      <c r="C490" s="42"/>
      <c r="D490" s="42"/>
      <c r="E490" s="41"/>
      <c r="F490" s="41"/>
      <c r="G490" s="41"/>
      <c r="H490" s="41"/>
    </row>
    <row r="491" spans="1:8" ht="15">
      <c r="A491" s="42"/>
      <c r="B491" s="42"/>
      <c r="C491" s="42"/>
      <c r="D491" s="42"/>
      <c r="E491" s="41"/>
      <c r="F491" s="41"/>
      <c r="G491" s="41"/>
      <c r="H491" s="41"/>
    </row>
    <row r="492" spans="1:8" ht="15">
      <c r="A492" s="42"/>
      <c r="B492" s="42"/>
      <c r="C492" s="42"/>
      <c r="D492" s="42"/>
      <c r="E492" s="41"/>
      <c r="F492" s="41"/>
      <c r="G492" s="41"/>
      <c r="H492" s="41"/>
    </row>
    <row r="493" spans="1:8" ht="15">
      <c r="A493" s="42"/>
      <c r="B493" s="42"/>
      <c r="C493" s="42"/>
      <c r="D493" s="42"/>
      <c r="E493" s="41"/>
      <c r="F493" s="41"/>
      <c r="G493" s="41"/>
      <c r="H493" s="41"/>
    </row>
    <row r="494" spans="1:8" ht="15">
      <c r="A494" s="42"/>
      <c r="B494" s="42"/>
      <c r="C494" s="42"/>
      <c r="D494" s="42"/>
      <c r="E494" s="41"/>
      <c r="F494" s="41"/>
      <c r="G494" s="41"/>
      <c r="H494" s="41"/>
    </row>
    <row r="495" spans="1:8" ht="15">
      <c r="A495" s="42"/>
      <c r="B495" s="42"/>
      <c r="C495" s="42"/>
      <c r="D495" s="42"/>
      <c r="E495" s="41"/>
      <c r="F495" s="41"/>
      <c r="G495" s="41"/>
      <c r="H495" s="41"/>
    </row>
    <row r="496" spans="1:8" ht="15">
      <c r="A496" s="42"/>
      <c r="B496" s="42"/>
      <c r="C496" s="42"/>
      <c r="D496" s="42"/>
      <c r="E496" s="41"/>
      <c r="F496" s="41"/>
      <c r="G496" s="41"/>
      <c r="H496" s="41"/>
    </row>
    <row r="497" spans="1:8" ht="15">
      <c r="A497" s="42"/>
      <c r="B497" s="42"/>
      <c r="C497" s="42"/>
      <c r="D497" s="42"/>
      <c r="E497" s="41"/>
      <c r="F497" s="41"/>
      <c r="G497" s="41"/>
      <c r="H497" s="41"/>
    </row>
    <row r="498" spans="1:8" ht="15">
      <c r="A498" s="42"/>
      <c r="B498" s="42"/>
      <c r="C498" s="42"/>
      <c r="D498" s="42"/>
      <c r="E498" s="41"/>
      <c r="F498" s="41"/>
      <c r="G498" s="41"/>
      <c r="H498" s="41"/>
    </row>
    <row r="499" spans="1:8" ht="15">
      <c r="A499" s="42"/>
      <c r="B499" s="42"/>
      <c r="C499" s="42"/>
      <c r="D499" s="42"/>
      <c r="E499" s="41"/>
      <c r="F499" s="41"/>
      <c r="G499" s="41"/>
      <c r="H499" s="41"/>
    </row>
    <row r="500" spans="1:8" ht="15">
      <c r="A500" s="42"/>
      <c r="B500" s="42"/>
      <c r="C500" s="42"/>
      <c r="D500" s="42"/>
      <c r="E500" s="41"/>
      <c r="F500" s="41"/>
      <c r="G500" s="41"/>
      <c r="H500" s="41"/>
    </row>
    <row r="501" spans="1:8" ht="15">
      <c r="A501" s="42"/>
      <c r="B501" s="42"/>
      <c r="C501" s="42"/>
      <c r="D501" s="42"/>
      <c r="E501" s="41"/>
      <c r="F501" s="41"/>
      <c r="G501" s="41"/>
      <c r="H501" s="41"/>
    </row>
    <row r="502" spans="1:8" ht="15">
      <c r="A502" s="42"/>
      <c r="B502" s="42"/>
      <c r="C502" s="42"/>
      <c r="D502" s="42"/>
      <c r="E502" s="41"/>
      <c r="F502" s="41"/>
      <c r="G502" s="41"/>
      <c r="H502" s="41"/>
    </row>
    <row r="503" spans="1:8" ht="15">
      <c r="A503" s="42"/>
      <c r="B503" s="42"/>
      <c r="C503" s="42"/>
      <c r="D503" s="42"/>
      <c r="E503" s="41"/>
      <c r="F503" s="41"/>
      <c r="G503" s="41"/>
      <c r="H503" s="41"/>
    </row>
  </sheetData>
  <dataConsolidate/>
  <mergeCells count="2">
    <mergeCell ref="A1:C1"/>
    <mergeCell ref="A3:E3"/>
  </mergeCells>
  <pageMargins left="0.19685039370078741" right="0.19685039370078741" top="0.23622047244094491" bottom="0.23622047244094491" header="3.937007874015748E-2" footer="7.874015748031496E-2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25" sqref="A25"/>
    </sheetView>
  </sheetViews>
  <sheetFormatPr defaultColWidth="8.7109375" defaultRowHeight="12.75"/>
  <cols>
    <col min="1" max="1" width="37.7109375" style="488" customWidth="1"/>
    <col min="2" max="2" width="7.28515625" style="489" customWidth="1"/>
    <col min="3" max="4" width="11.5703125" style="488" customWidth="1"/>
    <col min="5" max="5" width="11.5703125" style="490" customWidth="1"/>
    <col min="6" max="6" width="11.42578125" style="490" customWidth="1"/>
    <col min="7" max="7" width="9.85546875" style="490" customWidth="1"/>
    <col min="8" max="8" width="9.140625" style="490" customWidth="1"/>
    <col min="9" max="9" width="9.28515625" style="490" customWidth="1"/>
    <col min="10" max="10" width="9.140625" style="490" customWidth="1"/>
    <col min="11" max="11" width="12" style="488" customWidth="1"/>
    <col min="12" max="12" width="8.7109375" style="488"/>
    <col min="13" max="13" width="11.85546875" style="488" customWidth="1"/>
    <col min="14" max="14" width="12.5703125" style="488" customWidth="1"/>
    <col min="15" max="15" width="11.85546875" style="488" customWidth="1"/>
    <col min="16" max="16" width="12" style="488" customWidth="1"/>
    <col min="17" max="16384" width="8.7109375" style="488"/>
  </cols>
  <sheetData>
    <row r="1" spans="1:16" ht="24" customHeight="1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O2" s="491"/>
    </row>
    <row r="3" spans="1:16" ht="18.75">
      <c r="A3" s="672" t="s">
        <v>750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>
      <c r="B6" s="496"/>
      <c r="C6" s="497"/>
      <c r="F6" s="493"/>
      <c r="G6" s="493"/>
    </row>
    <row r="7" spans="1:16" ht="24.75" customHeight="1">
      <c r="A7" s="675" t="s">
        <v>751</v>
      </c>
      <c r="B7" s="499"/>
      <c r="C7" s="1391" t="s">
        <v>752</v>
      </c>
      <c r="D7" s="1391"/>
      <c r="E7" s="1391"/>
      <c r="F7" s="1391"/>
      <c r="G7" s="1392"/>
      <c r="H7" s="1392"/>
      <c r="I7" s="1392"/>
      <c r="J7" s="1392"/>
      <c r="K7" s="1392"/>
      <c r="L7" s="1392"/>
      <c r="M7" s="1392"/>
      <c r="N7" s="1392"/>
      <c r="O7" s="1392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703</v>
      </c>
      <c r="K9" s="507" t="s">
        <v>586</v>
      </c>
      <c r="M9" s="502" t="s">
        <v>587</v>
      </c>
      <c r="N9" s="502" t="s">
        <v>588</v>
      </c>
      <c r="O9" s="502" t="s">
        <v>587</v>
      </c>
    </row>
    <row r="10" spans="1:16" ht="13.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744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M10" s="519" t="s">
        <v>685</v>
      </c>
      <c r="N10" s="509" t="s">
        <v>686</v>
      </c>
      <c r="O10" s="509" t="s">
        <v>687</v>
      </c>
    </row>
    <row r="11" spans="1:16">
      <c r="A11" s="520" t="s">
        <v>688</v>
      </c>
      <c r="B11" s="521"/>
      <c r="C11" s="522">
        <v>79</v>
      </c>
      <c r="D11" s="523">
        <v>82</v>
      </c>
      <c r="E11" s="523">
        <v>82</v>
      </c>
      <c r="F11" s="1311">
        <v>79</v>
      </c>
      <c r="G11" s="1351">
        <v>79</v>
      </c>
      <c r="H11" s="533"/>
      <c r="I11" s="527"/>
      <c r="J11" s="528" t="s">
        <v>601</v>
      </c>
      <c r="K11" s="529" t="s">
        <v>601</v>
      </c>
      <c r="L11" s="530"/>
      <c r="M11" s="1002">
        <v>79</v>
      </c>
      <c r="N11" s="686"/>
      <c r="O11" s="686"/>
    </row>
    <row r="12" spans="1:16" ht="13.5" thickBot="1">
      <c r="A12" s="534" t="s">
        <v>689</v>
      </c>
      <c r="B12" s="535"/>
      <c r="C12" s="536">
        <v>74</v>
      </c>
      <c r="D12" s="537">
        <v>76.5</v>
      </c>
      <c r="E12" s="537">
        <v>76.5</v>
      </c>
      <c r="F12" s="1314">
        <v>74</v>
      </c>
      <c r="G12" s="1352">
        <v>74</v>
      </c>
      <c r="H12" s="539"/>
      <c r="I12" s="541"/>
      <c r="J12" s="542"/>
      <c r="K12" s="543" t="s">
        <v>601</v>
      </c>
      <c r="L12" s="530"/>
      <c r="M12" s="1004">
        <v>74</v>
      </c>
      <c r="N12" s="689"/>
      <c r="O12" s="689"/>
    </row>
    <row r="13" spans="1:16">
      <c r="A13" s="547" t="s">
        <v>690</v>
      </c>
      <c r="B13" s="548" t="s">
        <v>691</v>
      </c>
      <c r="C13" s="549">
        <v>26367</v>
      </c>
      <c r="D13" s="691" t="s">
        <v>601</v>
      </c>
      <c r="E13" s="691" t="s">
        <v>601</v>
      </c>
      <c r="F13" s="551">
        <v>26550</v>
      </c>
      <c r="G13" s="552">
        <f>M13</f>
        <v>26874</v>
      </c>
      <c r="H13" s="553"/>
      <c r="I13" s="554"/>
      <c r="J13" s="555" t="s">
        <v>601</v>
      </c>
      <c r="K13" s="556" t="s">
        <v>601</v>
      </c>
      <c r="L13" s="530"/>
      <c r="M13" s="557">
        <v>26874</v>
      </c>
      <c r="N13" s="692"/>
      <c r="O13" s="692"/>
    </row>
    <row r="14" spans="1:16">
      <c r="A14" s="559" t="s">
        <v>692</v>
      </c>
      <c r="B14" s="548" t="s">
        <v>693</v>
      </c>
      <c r="C14" s="549">
        <v>23076</v>
      </c>
      <c r="D14" s="693" t="s">
        <v>601</v>
      </c>
      <c r="E14" s="693" t="s">
        <v>601</v>
      </c>
      <c r="F14" s="561">
        <v>23315</v>
      </c>
      <c r="G14" s="562">
        <f t="shared" ref="G14:G23" si="0">M14</f>
        <v>23511</v>
      </c>
      <c r="H14" s="553"/>
      <c r="I14" s="554"/>
      <c r="J14" s="555" t="s">
        <v>601</v>
      </c>
      <c r="K14" s="556" t="s">
        <v>601</v>
      </c>
      <c r="L14" s="530"/>
      <c r="M14" s="563">
        <v>23511</v>
      </c>
      <c r="N14" s="692"/>
      <c r="O14" s="692"/>
    </row>
    <row r="15" spans="1:16">
      <c r="A15" s="559" t="s">
        <v>609</v>
      </c>
      <c r="B15" s="548" t="s">
        <v>611</v>
      </c>
      <c r="C15" s="549">
        <v>178</v>
      </c>
      <c r="D15" s="693" t="s">
        <v>601</v>
      </c>
      <c r="E15" s="693" t="s">
        <v>601</v>
      </c>
      <c r="F15" s="561">
        <v>234</v>
      </c>
      <c r="G15" s="562">
        <f t="shared" si="0"/>
        <v>126</v>
      </c>
      <c r="H15" s="553"/>
      <c r="I15" s="554"/>
      <c r="J15" s="555" t="s">
        <v>601</v>
      </c>
      <c r="K15" s="556" t="s">
        <v>601</v>
      </c>
      <c r="L15" s="530"/>
      <c r="M15" s="563">
        <v>126</v>
      </c>
      <c r="N15" s="692"/>
      <c r="O15" s="692"/>
    </row>
    <row r="16" spans="1:16">
      <c r="A16" s="559" t="s">
        <v>612</v>
      </c>
      <c r="B16" s="548" t="s">
        <v>601</v>
      </c>
      <c r="C16" s="549">
        <v>1708</v>
      </c>
      <c r="D16" s="693" t="s">
        <v>601</v>
      </c>
      <c r="E16" s="693" t="s">
        <v>601</v>
      </c>
      <c r="F16" s="561">
        <v>6859</v>
      </c>
      <c r="G16" s="562">
        <f t="shared" si="0"/>
        <v>4718</v>
      </c>
      <c r="H16" s="553"/>
      <c r="I16" s="554"/>
      <c r="J16" s="555" t="s">
        <v>601</v>
      </c>
      <c r="K16" s="556" t="s">
        <v>601</v>
      </c>
      <c r="L16" s="530"/>
      <c r="M16" s="563">
        <v>4718</v>
      </c>
      <c r="N16" s="692"/>
      <c r="O16" s="692"/>
    </row>
    <row r="17" spans="1:15" ht="13.5" thickBot="1">
      <c r="A17" s="520" t="s">
        <v>614</v>
      </c>
      <c r="B17" s="564" t="s">
        <v>616</v>
      </c>
      <c r="C17" s="565">
        <v>7680</v>
      </c>
      <c r="D17" s="695" t="s">
        <v>601</v>
      </c>
      <c r="E17" s="695" t="s">
        <v>601</v>
      </c>
      <c r="F17" s="567">
        <v>10084</v>
      </c>
      <c r="G17" s="568">
        <f t="shared" si="0"/>
        <v>12526</v>
      </c>
      <c r="H17" s="569"/>
      <c r="I17" s="570"/>
      <c r="J17" s="571" t="s">
        <v>601</v>
      </c>
      <c r="K17" s="529" t="s">
        <v>601</v>
      </c>
      <c r="L17" s="530"/>
      <c r="M17" s="572">
        <v>12526</v>
      </c>
      <c r="N17" s="697"/>
      <c r="O17" s="697"/>
    </row>
    <row r="18" spans="1:15" ht="15.75" thickBot="1">
      <c r="A18" s="574" t="s">
        <v>617</v>
      </c>
      <c r="B18" s="575"/>
      <c r="C18" s="698">
        <f>C13-C14+C15+C16+C17</f>
        <v>12857</v>
      </c>
      <c r="D18" s="577" t="s">
        <v>601</v>
      </c>
      <c r="E18" s="577" t="s">
        <v>601</v>
      </c>
      <c r="F18" s="577">
        <f>F13-F14+F15+F16+F17</f>
        <v>20412</v>
      </c>
      <c r="G18" s="577">
        <f t="shared" ref="G18:I18" si="1">G13-G14+G15+G16+G17</f>
        <v>20733</v>
      </c>
      <c r="H18" s="577">
        <f t="shared" si="1"/>
        <v>0</v>
      </c>
      <c r="I18" s="577">
        <f t="shared" si="1"/>
        <v>0</v>
      </c>
      <c r="J18" s="578" t="s">
        <v>601</v>
      </c>
      <c r="K18" s="579" t="s">
        <v>601</v>
      </c>
      <c r="L18" s="530"/>
      <c r="M18" s="580">
        <f>M13-M14+M15+M16+M17</f>
        <v>20733</v>
      </c>
      <c r="N18" s="580">
        <f t="shared" ref="N18:O18" si="2">N13-N14+N15+N16+N17</f>
        <v>0</v>
      </c>
      <c r="O18" s="580">
        <f t="shared" si="2"/>
        <v>0</v>
      </c>
    </row>
    <row r="19" spans="1:15">
      <c r="A19" s="520" t="s">
        <v>618</v>
      </c>
      <c r="B19" s="564">
        <v>401</v>
      </c>
      <c r="C19" s="565">
        <v>3291</v>
      </c>
      <c r="D19" s="691" t="s">
        <v>601</v>
      </c>
      <c r="E19" s="691" t="s">
        <v>601</v>
      </c>
      <c r="F19" s="567">
        <v>3235</v>
      </c>
      <c r="G19" s="582">
        <f t="shared" si="0"/>
        <v>3363</v>
      </c>
      <c r="H19" s="626"/>
      <c r="I19" s="627"/>
      <c r="J19" s="571" t="s">
        <v>601</v>
      </c>
      <c r="K19" s="529" t="s">
        <v>601</v>
      </c>
      <c r="L19" s="530"/>
      <c r="M19" s="585">
        <v>3363</v>
      </c>
      <c r="N19" s="697"/>
      <c r="O19" s="697"/>
    </row>
    <row r="20" spans="1:15">
      <c r="A20" s="559" t="s">
        <v>620</v>
      </c>
      <c r="B20" s="548" t="s">
        <v>622</v>
      </c>
      <c r="C20" s="549">
        <v>3706</v>
      </c>
      <c r="D20" s="693" t="s">
        <v>601</v>
      </c>
      <c r="E20" s="693" t="s">
        <v>601</v>
      </c>
      <c r="F20" s="561">
        <v>3580</v>
      </c>
      <c r="G20" s="562">
        <f t="shared" si="0"/>
        <v>3274</v>
      </c>
      <c r="H20" s="553"/>
      <c r="I20" s="554"/>
      <c r="J20" s="555" t="s">
        <v>601</v>
      </c>
      <c r="K20" s="556" t="s">
        <v>601</v>
      </c>
      <c r="L20" s="530"/>
      <c r="M20" s="563">
        <v>3274</v>
      </c>
      <c r="N20" s="692"/>
      <c r="O20" s="692"/>
    </row>
    <row r="21" spans="1:15">
      <c r="A21" s="559" t="s">
        <v>623</v>
      </c>
      <c r="B21" s="548" t="s">
        <v>601</v>
      </c>
      <c r="C21" s="549">
        <v>0</v>
      </c>
      <c r="D21" s="693" t="s">
        <v>601</v>
      </c>
      <c r="E21" s="693" t="s">
        <v>601</v>
      </c>
      <c r="F21" s="561">
        <v>0</v>
      </c>
      <c r="G21" s="562">
        <f t="shared" si="0"/>
        <v>0</v>
      </c>
      <c r="H21" s="553"/>
      <c r="I21" s="554"/>
      <c r="J21" s="555" t="s">
        <v>601</v>
      </c>
      <c r="K21" s="556" t="s">
        <v>601</v>
      </c>
      <c r="L21" s="530"/>
      <c r="M21" s="563">
        <v>0</v>
      </c>
      <c r="N21" s="692"/>
      <c r="O21" s="692"/>
    </row>
    <row r="22" spans="1:15">
      <c r="A22" s="559" t="s">
        <v>625</v>
      </c>
      <c r="B22" s="548" t="s">
        <v>601</v>
      </c>
      <c r="C22" s="549">
        <v>5789</v>
      </c>
      <c r="D22" s="693" t="s">
        <v>601</v>
      </c>
      <c r="E22" s="693" t="s">
        <v>601</v>
      </c>
      <c r="F22" s="561">
        <v>13526</v>
      </c>
      <c r="G22" s="562">
        <f t="shared" si="0"/>
        <v>14096</v>
      </c>
      <c r="H22" s="553"/>
      <c r="I22" s="554"/>
      <c r="J22" s="555" t="s">
        <v>601</v>
      </c>
      <c r="K22" s="556" t="s">
        <v>601</v>
      </c>
      <c r="L22" s="530"/>
      <c r="M22" s="563">
        <v>14096</v>
      </c>
      <c r="N22" s="692"/>
      <c r="O22" s="692"/>
    </row>
    <row r="23" spans="1:15" ht="13.5" thickBot="1">
      <c r="A23" s="534" t="s">
        <v>627</v>
      </c>
      <c r="B23" s="590" t="s">
        <v>601</v>
      </c>
      <c r="C23" s="549">
        <v>0</v>
      </c>
      <c r="D23" s="695" t="s">
        <v>601</v>
      </c>
      <c r="E23" s="695" t="s">
        <v>601</v>
      </c>
      <c r="F23" s="701">
        <v>0</v>
      </c>
      <c r="G23" s="592">
        <f t="shared" si="0"/>
        <v>0</v>
      </c>
      <c r="H23" s="569"/>
      <c r="I23" s="570"/>
      <c r="J23" s="595" t="s">
        <v>601</v>
      </c>
      <c r="K23" s="596" t="s">
        <v>601</v>
      </c>
      <c r="L23" s="530"/>
      <c r="M23" s="597">
        <v>0</v>
      </c>
      <c r="N23" s="703"/>
      <c r="O23" s="703"/>
    </row>
    <row r="24" spans="1:15" ht="15">
      <c r="A24" s="547" t="s">
        <v>629</v>
      </c>
      <c r="B24" s="599" t="s">
        <v>601</v>
      </c>
      <c r="C24" s="600">
        <v>39850</v>
      </c>
      <c r="D24" s="704">
        <v>41578</v>
      </c>
      <c r="E24" s="704">
        <v>42358</v>
      </c>
      <c r="F24" s="705">
        <v>11124</v>
      </c>
      <c r="G24" s="552">
        <f>M24-F24</f>
        <v>11980</v>
      </c>
      <c r="H24" s="552"/>
      <c r="I24" s="777"/>
      <c r="J24" s="778">
        <f t="shared" ref="J24:J47" si="3">SUM(F24:I24)</f>
        <v>23104</v>
      </c>
      <c r="K24" s="605">
        <f t="shared" ref="K24:K47" si="4">(J24/E24)*100</f>
        <v>54.544596062137018</v>
      </c>
      <c r="L24" s="530"/>
      <c r="M24" s="557">
        <v>23104</v>
      </c>
      <c r="N24" s="779"/>
      <c r="O24" s="780"/>
    </row>
    <row r="25" spans="1:15" ht="15">
      <c r="A25" s="559" t="s">
        <v>631</v>
      </c>
      <c r="B25" s="609" t="s">
        <v>601</v>
      </c>
      <c r="C25" s="549"/>
      <c r="D25" s="709"/>
      <c r="E25" s="709"/>
      <c r="F25" s="710"/>
      <c r="G25" s="582">
        <f t="shared" ref="G25:G42" si="5">M25-F25</f>
        <v>0</v>
      </c>
      <c r="H25" s="562"/>
      <c r="I25" s="554"/>
      <c r="J25" s="785">
        <f t="shared" si="3"/>
        <v>0</v>
      </c>
      <c r="K25" s="786" t="e">
        <f t="shared" si="4"/>
        <v>#DIV/0!</v>
      </c>
      <c r="L25" s="530"/>
      <c r="M25" s="563">
        <v>0</v>
      </c>
      <c r="N25" s="787"/>
      <c r="O25" s="788"/>
    </row>
    <row r="26" spans="1:15" ht="15.75" thickBot="1">
      <c r="A26" s="534" t="s">
        <v>633</v>
      </c>
      <c r="B26" s="615">
        <v>672</v>
      </c>
      <c r="C26" s="616">
        <v>7700</v>
      </c>
      <c r="D26" s="713">
        <v>7700</v>
      </c>
      <c r="E26" s="713">
        <v>7700</v>
      </c>
      <c r="F26" s="714">
        <v>1950</v>
      </c>
      <c r="G26" s="715">
        <f t="shared" si="5"/>
        <v>1850</v>
      </c>
      <c r="H26" s="592"/>
      <c r="I26" s="793"/>
      <c r="J26" s="794">
        <f t="shared" si="3"/>
        <v>3800</v>
      </c>
      <c r="K26" s="795">
        <f t="shared" si="4"/>
        <v>49.350649350649348</v>
      </c>
      <c r="L26" s="530"/>
      <c r="M26" s="572">
        <v>3800</v>
      </c>
      <c r="N26" s="796"/>
      <c r="O26" s="797"/>
    </row>
    <row r="27" spans="1:15" ht="15">
      <c r="A27" s="547" t="s">
        <v>634</v>
      </c>
      <c r="B27" s="623">
        <v>501</v>
      </c>
      <c r="C27" s="549">
        <v>4619</v>
      </c>
      <c r="D27" s="718">
        <v>4840</v>
      </c>
      <c r="E27" s="718">
        <v>4300</v>
      </c>
      <c r="F27" s="719">
        <v>1146</v>
      </c>
      <c r="G27" s="552">
        <f t="shared" si="5"/>
        <v>1299</v>
      </c>
      <c r="H27" s="582"/>
      <c r="I27" s="627"/>
      <c r="J27" s="778">
        <f t="shared" si="3"/>
        <v>2445</v>
      </c>
      <c r="K27" s="605">
        <f t="shared" si="4"/>
        <v>56.860465116279066</v>
      </c>
      <c r="L27" s="530"/>
      <c r="M27" s="585">
        <v>2445</v>
      </c>
      <c r="N27" s="802"/>
      <c r="O27" s="803"/>
    </row>
    <row r="28" spans="1:15" ht="15">
      <c r="A28" s="559" t="s">
        <v>636</v>
      </c>
      <c r="B28" s="631">
        <v>502</v>
      </c>
      <c r="C28" s="549">
        <v>1297</v>
      </c>
      <c r="D28" s="709">
        <v>1680</v>
      </c>
      <c r="E28" s="709">
        <v>1600</v>
      </c>
      <c r="F28" s="710">
        <v>679</v>
      </c>
      <c r="G28" s="582">
        <f t="shared" si="5"/>
        <v>309</v>
      </c>
      <c r="H28" s="562"/>
      <c r="I28" s="554"/>
      <c r="J28" s="785">
        <f t="shared" si="3"/>
        <v>988</v>
      </c>
      <c r="K28" s="786">
        <f t="shared" si="4"/>
        <v>61.750000000000007</v>
      </c>
      <c r="L28" s="530"/>
      <c r="M28" s="563">
        <v>988</v>
      </c>
      <c r="N28" s="787"/>
      <c r="O28" s="788"/>
    </row>
    <row r="29" spans="1:15" ht="15">
      <c r="A29" s="559" t="s">
        <v>638</v>
      </c>
      <c r="B29" s="631">
        <v>504</v>
      </c>
      <c r="C29" s="549">
        <v>47</v>
      </c>
      <c r="D29" s="709">
        <v>50</v>
      </c>
      <c r="E29" s="709">
        <v>0</v>
      </c>
      <c r="F29" s="710">
        <v>0</v>
      </c>
      <c r="G29" s="582">
        <f t="shared" si="5"/>
        <v>0</v>
      </c>
      <c r="H29" s="562"/>
      <c r="I29" s="554"/>
      <c r="J29" s="785">
        <f t="shared" si="3"/>
        <v>0</v>
      </c>
      <c r="K29" s="786" t="e">
        <f t="shared" si="4"/>
        <v>#DIV/0!</v>
      </c>
      <c r="L29" s="530"/>
      <c r="M29" s="563">
        <v>0</v>
      </c>
      <c r="N29" s="787"/>
      <c r="O29" s="788"/>
    </row>
    <row r="30" spans="1:15" ht="15">
      <c r="A30" s="559" t="s">
        <v>640</v>
      </c>
      <c r="B30" s="631">
        <v>511</v>
      </c>
      <c r="C30" s="549">
        <v>1439</v>
      </c>
      <c r="D30" s="709">
        <v>1360</v>
      </c>
      <c r="E30" s="709">
        <v>1360</v>
      </c>
      <c r="F30" s="710">
        <v>332</v>
      </c>
      <c r="G30" s="582">
        <f t="shared" si="5"/>
        <v>101</v>
      </c>
      <c r="H30" s="562"/>
      <c r="I30" s="554"/>
      <c r="J30" s="785">
        <f t="shared" si="3"/>
        <v>433</v>
      </c>
      <c r="K30" s="786">
        <f t="shared" si="4"/>
        <v>31.838235294117645</v>
      </c>
      <c r="L30" s="530"/>
      <c r="M30" s="563">
        <v>433</v>
      </c>
      <c r="N30" s="787"/>
      <c r="O30" s="788"/>
    </row>
    <row r="31" spans="1:15" ht="15">
      <c r="A31" s="559" t="s">
        <v>642</v>
      </c>
      <c r="B31" s="631">
        <v>518</v>
      </c>
      <c r="C31" s="549">
        <v>2719</v>
      </c>
      <c r="D31" s="709">
        <v>2432</v>
      </c>
      <c r="E31" s="709">
        <v>2084</v>
      </c>
      <c r="F31" s="710">
        <v>785</v>
      </c>
      <c r="G31" s="582">
        <f t="shared" si="5"/>
        <v>724</v>
      </c>
      <c r="H31" s="562"/>
      <c r="I31" s="554"/>
      <c r="J31" s="785">
        <f t="shared" si="3"/>
        <v>1509</v>
      </c>
      <c r="K31" s="786">
        <f t="shared" si="4"/>
        <v>72.408829174664106</v>
      </c>
      <c r="L31" s="530"/>
      <c r="M31" s="563">
        <v>1509</v>
      </c>
      <c r="N31" s="787"/>
      <c r="O31" s="788"/>
    </row>
    <row r="32" spans="1:15" ht="15">
      <c r="A32" s="559" t="s">
        <v>644</v>
      </c>
      <c r="B32" s="631">
        <v>521</v>
      </c>
      <c r="C32" s="549">
        <v>23759</v>
      </c>
      <c r="D32" s="709">
        <v>23975</v>
      </c>
      <c r="E32" s="709">
        <v>24934</v>
      </c>
      <c r="F32" s="710">
        <v>6547</v>
      </c>
      <c r="G32" s="582">
        <f t="shared" si="5"/>
        <v>6780</v>
      </c>
      <c r="H32" s="562"/>
      <c r="I32" s="554"/>
      <c r="J32" s="785">
        <f t="shared" si="3"/>
        <v>13327</v>
      </c>
      <c r="K32" s="786">
        <f t="shared" si="4"/>
        <v>53.449105638886664</v>
      </c>
      <c r="L32" s="530"/>
      <c r="M32" s="563">
        <v>13327</v>
      </c>
      <c r="N32" s="787"/>
      <c r="O32" s="788"/>
    </row>
    <row r="33" spans="1:15" ht="15">
      <c r="A33" s="559" t="s">
        <v>646</v>
      </c>
      <c r="B33" s="631" t="s">
        <v>648</v>
      </c>
      <c r="C33" s="549">
        <v>8799</v>
      </c>
      <c r="D33" s="709">
        <v>8673</v>
      </c>
      <c r="E33" s="709">
        <v>8960</v>
      </c>
      <c r="F33" s="710">
        <v>2363</v>
      </c>
      <c r="G33" s="582">
        <f t="shared" si="5"/>
        <v>2390</v>
      </c>
      <c r="H33" s="562"/>
      <c r="I33" s="554"/>
      <c r="J33" s="785">
        <f t="shared" si="3"/>
        <v>4753</v>
      </c>
      <c r="K33" s="786">
        <f t="shared" si="4"/>
        <v>53.046875000000007</v>
      </c>
      <c r="L33" s="530"/>
      <c r="M33" s="563">
        <v>4753</v>
      </c>
      <c r="N33" s="787"/>
      <c r="O33" s="788"/>
    </row>
    <row r="34" spans="1:15" ht="15">
      <c r="A34" s="559" t="s">
        <v>649</v>
      </c>
      <c r="B34" s="631">
        <v>557</v>
      </c>
      <c r="C34" s="549"/>
      <c r="D34" s="709"/>
      <c r="E34" s="709"/>
      <c r="F34" s="710">
        <v>0</v>
      </c>
      <c r="G34" s="582">
        <f t="shared" si="5"/>
        <v>0</v>
      </c>
      <c r="H34" s="562"/>
      <c r="I34" s="554"/>
      <c r="J34" s="785">
        <f t="shared" si="3"/>
        <v>0</v>
      </c>
      <c r="K34" s="786" t="e">
        <f t="shared" si="4"/>
        <v>#DIV/0!</v>
      </c>
      <c r="L34" s="530"/>
      <c r="M34" s="563">
        <v>0</v>
      </c>
      <c r="N34" s="787"/>
      <c r="O34" s="788"/>
    </row>
    <row r="35" spans="1:15" ht="15">
      <c r="A35" s="559" t="s">
        <v>651</v>
      </c>
      <c r="B35" s="631">
        <v>551</v>
      </c>
      <c r="C35" s="549">
        <v>209</v>
      </c>
      <c r="D35" s="709">
        <v>213</v>
      </c>
      <c r="E35" s="709">
        <v>225</v>
      </c>
      <c r="F35" s="710">
        <v>56</v>
      </c>
      <c r="G35" s="582">
        <f t="shared" si="5"/>
        <v>59</v>
      </c>
      <c r="H35" s="562"/>
      <c r="I35" s="554"/>
      <c r="J35" s="785">
        <f t="shared" si="3"/>
        <v>115</v>
      </c>
      <c r="K35" s="786">
        <f t="shared" si="4"/>
        <v>51.111111111111107</v>
      </c>
      <c r="L35" s="530"/>
      <c r="M35" s="563">
        <v>115</v>
      </c>
      <c r="N35" s="787"/>
      <c r="O35" s="788"/>
    </row>
    <row r="36" spans="1:15" ht="15.75" thickBot="1">
      <c r="A36" s="520" t="s">
        <v>653</v>
      </c>
      <c r="B36" s="634" t="s">
        <v>654</v>
      </c>
      <c r="C36" s="635">
        <v>1577</v>
      </c>
      <c r="D36" s="722">
        <v>2620</v>
      </c>
      <c r="E36" s="722">
        <v>2320</v>
      </c>
      <c r="F36" s="723">
        <v>514</v>
      </c>
      <c r="G36" s="715">
        <f t="shared" si="5"/>
        <v>412</v>
      </c>
      <c r="H36" s="568"/>
      <c r="I36" s="554"/>
      <c r="J36" s="794">
        <f t="shared" si="3"/>
        <v>926</v>
      </c>
      <c r="K36" s="795">
        <f t="shared" si="4"/>
        <v>39.913793103448278</v>
      </c>
      <c r="L36" s="530"/>
      <c r="M36" s="597">
        <v>926</v>
      </c>
      <c r="N36" s="810"/>
      <c r="O36" s="811"/>
    </row>
    <row r="37" spans="1:15" ht="15.75" thickBot="1">
      <c r="A37" s="640" t="s">
        <v>655</v>
      </c>
      <c r="B37" s="641"/>
      <c r="C37" s="726">
        <f t="shared" ref="C37:I37" si="6">SUM(C27:C36)</f>
        <v>44465</v>
      </c>
      <c r="D37" s="727">
        <f t="shared" si="6"/>
        <v>45843</v>
      </c>
      <c r="E37" s="727">
        <f t="shared" si="6"/>
        <v>45783</v>
      </c>
      <c r="F37" s="646">
        <f t="shared" si="6"/>
        <v>12422</v>
      </c>
      <c r="G37" s="646">
        <f t="shared" si="6"/>
        <v>12074</v>
      </c>
      <c r="H37" s="646">
        <f t="shared" si="6"/>
        <v>0</v>
      </c>
      <c r="I37" s="646">
        <f t="shared" si="6"/>
        <v>0</v>
      </c>
      <c r="J37" s="646">
        <f t="shared" si="3"/>
        <v>24496</v>
      </c>
      <c r="K37" s="662">
        <f t="shared" si="4"/>
        <v>53.504575934298757</v>
      </c>
      <c r="L37" s="530"/>
      <c r="M37" s="646">
        <f>SUM(M27:M36)</f>
        <v>24496</v>
      </c>
      <c r="N37" s="647">
        <f>SUM(N27:N36)</f>
        <v>0</v>
      </c>
      <c r="O37" s="646">
        <f>SUM(O27:O36)</f>
        <v>0</v>
      </c>
    </row>
    <row r="38" spans="1:15" ht="15">
      <c r="A38" s="547" t="s">
        <v>657</v>
      </c>
      <c r="B38" s="623">
        <v>601</v>
      </c>
      <c r="C38" s="648"/>
      <c r="D38" s="718"/>
      <c r="E38" s="718"/>
      <c r="F38" s="705">
        <v>0</v>
      </c>
      <c r="G38" s="627">
        <f t="shared" si="5"/>
        <v>0</v>
      </c>
      <c r="H38" s="582"/>
      <c r="I38" s="554"/>
      <c r="J38" s="778">
        <f t="shared" si="3"/>
        <v>0</v>
      </c>
      <c r="K38" s="605" t="e">
        <f t="shared" si="4"/>
        <v>#DIV/0!</v>
      </c>
      <c r="L38" s="530"/>
      <c r="M38" s="585">
        <v>0</v>
      </c>
      <c r="N38" s="802"/>
      <c r="O38" s="803"/>
    </row>
    <row r="39" spans="1:15" ht="15">
      <c r="A39" s="559" t="s">
        <v>659</v>
      </c>
      <c r="B39" s="631">
        <v>602</v>
      </c>
      <c r="C39" s="549">
        <v>3899</v>
      </c>
      <c r="D39" s="709">
        <v>3540</v>
      </c>
      <c r="E39" s="709">
        <v>2880</v>
      </c>
      <c r="F39" s="710">
        <v>1085</v>
      </c>
      <c r="G39" s="627">
        <f t="shared" si="5"/>
        <v>1207</v>
      </c>
      <c r="H39" s="562"/>
      <c r="I39" s="554"/>
      <c r="J39" s="785">
        <f t="shared" si="3"/>
        <v>2292</v>
      </c>
      <c r="K39" s="786">
        <f t="shared" si="4"/>
        <v>79.583333333333329</v>
      </c>
      <c r="L39" s="530"/>
      <c r="M39" s="563">
        <v>2292</v>
      </c>
      <c r="N39" s="787"/>
      <c r="O39" s="788"/>
    </row>
    <row r="40" spans="1:15" ht="15">
      <c r="A40" s="559" t="s">
        <v>661</v>
      </c>
      <c r="B40" s="631">
        <v>604</v>
      </c>
      <c r="C40" s="549">
        <v>51</v>
      </c>
      <c r="D40" s="709">
        <v>55</v>
      </c>
      <c r="E40" s="709">
        <v>0</v>
      </c>
      <c r="F40" s="710">
        <v>0</v>
      </c>
      <c r="G40" s="627">
        <f t="shared" si="5"/>
        <v>0</v>
      </c>
      <c r="H40" s="562"/>
      <c r="I40" s="554"/>
      <c r="J40" s="785">
        <f t="shared" si="3"/>
        <v>0</v>
      </c>
      <c r="K40" s="786" t="e">
        <f t="shared" si="4"/>
        <v>#DIV/0!</v>
      </c>
      <c r="L40" s="530"/>
      <c r="M40" s="563">
        <v>0</v>
      </c>
      <c r="N40" s="787"/>
      <c r="O40" s="788"/>
    </row>
    <row r="41" spans="1:15" ht="15">
      <c r="A41" s="559" t="s">
        <v>663</v>
      </c>
      <c r="B41" s="631" t="s">
        <v>665</v>
      </c>
      <c r="C41" s="549">
        <v>39850</v>
      </c>
      <c r="D41" s="709">
        <v>41578</v>
      </c>
      <c r="E41" s="709">
        <v>42358</v>
      </c>
      <c r="F41" s="710">
        <v>11124</v>
      </c>
      <c r="G41" s="627">
        <f t="shared" si="5"/>
        <v>10765</v>
      </c>
      <c r="H41" s="562"/>
      <c r="I41" s="554"/>
      <c r="J41" s="785">
        <f t="shared" si="3"/>
        <v>21889</v>
      </c>
      <c r="K41" s="786">
        <f t="shared" si="4"/>
        <v>51.676188677463529</v>
      </c>
      <c r="L41" s="530"/>
      <c r="M41" s="563">
        <v>21889</v>
      </c>
      <c r="N41" s="787"/>
      <c r="O41" s="788"/>
    </row>
    <row r="42" spans="1:15" ht="15.75" thickBot="1">
      <c r="A42" s="520" t="s">
        <v>666</v>
      </c>
      <c r="B42" s="634" t="s">
        <v>667</v>
      </c>
      <c r="C42" s="565">
        <v>736</v>
      </c>
      <c r="D42" s="722">
        <v>740</v>
      </c>
      <c r="E42" s="722">
        <v>545</v>
      </c>
      <c r="F42" s="723">
        <v>213</v>
      </c>
      <c r="G42" s="627">
        <f t="shared" si="5"/>
        <v>102</v>
      </c>
      <c r="H42" s="568"/>
      <c r="I42" s="554"/>
      <c r="J42" s="794">
        <f t="shared" si="3"/>
        <v>315</v>
      </c>
      <c r="K42" s="795">
        <f t="shared" si="4"/>
        <v>57.798165137614674</v>
      </c>
      <c r="L42" s="530"/>
      <c r="M42" s="597">
        <v>315</v>
      </c>
      <c r="N42" s="810"/>
      <c r="O42" s="811"/>
    </row>
    <row r="43" spans="1:15" ht="15.75" thickBot="1">
      <c r="A43" s="640" t="s">
        <v>668</v>
      </c>
      <c r="B43" s="641" t="s">
        <v>601</v>
      </c>
      <c r="C43" s="726">
        <f t="shared" ref="C43:I43" si="7">SUM(C38:C42)</f>
        <v>44536</v>
      </c>
      <c r="D43" s="727">
        <f t="shared" si="7"/>
        <v>45913</v>
      </c>
      <c r="E43" s="727">
        <f t="shared" si="7"/>
        <v>45783</v>
      </c>
      <c r="F43" s="646">
        <f t="shared" si="7"/>
        <v>12422</v>
      </c>
      <c r="G43" s="733">
        <f t="shared" si="7"/>
        <v>12074</v>
      </c>
      <c r="H43" s="646">
        <f t="shared" si="7"/>
        <v>0</v>
      </c>
      <c r="I43" s="733">
        <f t="shared" si="7"/>
        <v>0</v>
      </c>
      <c r="J43" s="1353">
        <f t="shared" si="3"/>
        <v>24496</v>
      </c>
      <c r="K43" s="1354">
        <f t="shared" si="4"/>
        <v>53.504575934298757</v>
      </c>
      <c r="L43" s="530"/>
      <c r="M43" s="646">
        <f>SUM(M38:M42)</f>
        <v>24496</v>
      </c>
      <c r="N43" s="647">
        <f>SUM(N38:N42)</f>
        <v>0</v>
      </c>
      <c r="O43" s="646">
        <f>SUM(O38:O42)</f>
        <v>0</v>
      </c>
    </row>
    <row r="44" spans="1:15" ht="5.25" customHeight="1" thickBot="1">
      <c r="A44" s="520"/>
      <c r="B44" s="650"/>
      <c r="C44" s="1355"/>
      <c r="D44" s="734"/>
      <c r="E44" s="734"/>
      <c r="F44" s="1018"/>
      <c r="G44" s="817"/>
      <c r="H44" s="818"/>
      <c r="I44" s="817"/>
      <c r="J44" s="1356"/>
      <c r="K44" s="1357"/>
      <c r="L44" s="530"/>
      <c r="M44" s="1358"/>
      <c r="N44" s="657"/>
      <c r="O44" s="657"/>
    </row>
    <row r="45" spans="1:15" ht="15.75" thickBot="1">
      <c r="A45" s="658" t="s">
        <v>670</v>
      </c>
      <c r="B45" s="641" t="s">
        <v>601</v>
      </c>
      <c r="C45" s="646">
        <f t="shared" ref="C45:I45" si="8">C43-C41</f>
        <v>4686</v>
      </c>
      <c r="D45" s="726">
        <f t="shared" si="8"/>
        <v>4335</v>
      </c>
      <c r="E45" s="726">
        <f t="shared" si="8"/>
        <v>3425</v>
      </c>
      <c r="F45" s="646">
        <f t="shared" si="8"/>
        <v>1298</v>
      </c>
      <c r="G45" s="733">
        <f t="shared" si="8"/>
        <v>1309</v>
      </c>
      <c r="H45" s="646">
        <f t="shared" si="8"/>
        <v>0</v>
      </c>
      <c r="I45" s="733">
        <f t="shared" si="8"/>
        <v>0</v>
      </c>
      <c r="J45" s="1359">
        <f t="shared" si="3"/>
        <v>2607</v>
      </c>
      <c r="K45" s="1360">
        <f t="shared" si="4"/>
        <v>76.116788321167888</v>
      </c>
      <c r="L45" s="530"/>
      <c r="M45" s="646">
        <f>M43-M41</f>
        <v>2607</v>
      </c>
      <c r="N45" s="647">
        <f>N43-N41</f>
        <v>0</v>
      </c>
      <c r="O45" s="646">
        <f>O43-O41</f>
        <v>0</v>
      </c>
    </row>
    <row r="46" spans="1:15" ht="15.75" thickBot="1">
      <c r="A46" s="640" t="s">
        <v>671</v>
      </c>
      <c r="B46" s="641" t="s">
        <v>601</v>
      </c>
      <c r="C46" s="646">
        <f t="shared" ref="C46:I46" si="9">C43-C37</f>
        <v>71</v>
      </c>
      <c r="D46" s="726">
        <f t="shared" si="9"/>
        <v>70</v>
      </c>
      <c r="E46" s="726">
        <f t="shared" si="9"/>
        <v>0</v>
      </c>
      <c r="F46" s="646">
        <f t="shared" si="9"/>
        <v>0</v>
      </c>
      <c r="G46" s="733">
        <f t="shared" si="9"/>
        <v>0</v>
      </c>
      <c r="H46" s="646">
        <f t="shared" si="9"/>
        <v>0</v>
      </c>
      <c r="I46" s="733">
        <f t="shared" si="9"/>
        <v>0</v>
      </c>
      <c r="J46" s="646">
        <f t="shared" si="3"/>
        <v>0</v>
      </c>
      <c r="K46" s="729" t="e">
        <f t="shared" si="4"/>
        <v>#DIV/0!</v>
      </c>
      <c r="L46" s="530"/>
      <c r="M46" s="646">
        <f>M43-M37</f>
        <v>0</v>
      </c>
      <c r="N46" s="647">
        <f>N43-N37</f>
        <v>0</v>
      </c>
      <c r="O46" s="646">
        <f>O43-O37</f>
        <v>0</v>
      </c>
    </row>
    <row r="47" spans="1:15" ht="15.75" thickBot="1">
      <c r="A47" s="660" t="s">
        <v>673</v>
      </c>
      <c r="B47" s="661" t="s">
        <v>601</v>
      </c>
      <c r="C47" s="646">
        <f t="shared" ref="C47:I47" si="10">C46-C41</f>
        <v>-39779</v>
      </c>
      <c r="D47" s="726">
        <f t="shared" si="10"/>
        <v>-41508</v>
      </c>
      <c r="E47" s="726">
        <f t="shared" si="10"/>
        <v>-42358</v>
      </c>
      <c r="F47" s="646">
        <f t="shared" si="10"/>
        <v>-11124</v>
      </c>
      <c r="G47" s="733">
        <f t="shared" si="10"/>
        <v>-10765</v>
      </c>
      <c r="H47" s="646">
        <f t="shared" si="10"/>
        <v>0</v>
      </c>
      <c r="I47" s="733">
        <f t="shared" si="10"/>
        <v>0</v>
      </c>
      <c r="J47" s="1026">
        <f t="shared" si="3"/>
        <v>-21889</v>
      </c>
      <c r="K47" s="1361">
        <f t="shared" si="4"/>
        <v>51.676188677463529</v>
      </c>
      <c r="L47" s="530"/>
      <c r="M47" s="646">
        <f>M46-M41</f>
        <v>-21889</v>
      </c>
      <c r="N47" s="647">
        <f>N46-N41</f>
        <v>0</v>
      </c>
      <c r="O47" s="646">
        <f>O46-O41</f>
        <v>0</v>
      </c>
    </row>
    <row r="50" spans="1:10" ht="14.25">
      <c r="A50" s="663" t="s">
        <v>674</v>
      </c>
    </row>
    <row r="51" spans="1:10" s="666" customFormat="1" ht="14.25">
      <c r="A51" s="664" t="s">
        <v>675</v>
      </c>
      <c r="B51" s="665"/>
      <c r="E51" s="667"/>
      <c r="F51" s="667"/>
      <c r="G51" s="667"/>
      <c r="H51" s="667"/>
      <c r="I51" s="667"/>
      <c r="J51" s="667"/>
    </row>
    <row r="52" spans="1:10" s="666" customFormat="1" ht="14.25">
      <c r="A52" s="668" t="s">
        <v>676</v>
      </c>
      <c r="B52" s="665"/>
      <c r="E52" s="667"/>
      <c r="F52" s="667"/>
      <c r="G52" s="667"/>
      <c r="H52" s="667"/>
      <c r="I52" s="667"/>
      <c r="J52" s="667"/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488" t="s">
        <v>753</v>
      </c>
    </row>
    <row r="58" spans="1:10">
      <c r="A58" s="488" t="s">
        <v>754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>
      <selection activeCell="C24" sqref="C24"/>
    </sheetView>
  </sheetViews>
  <sheetFormatPr defaultColWidth="8.7109375" defaultRowHeight="12.75"/>
  <cols>
    <col min="1" max="1" width="37.7109375" style="1241" customWidth="1"/>
    <col min="2" max="2" width="13.5703125" style="480" hidden="1" customWidth="1"/>
    <col min="3" max="3" width="7.28515625" style="481" customWidth="1"/>
    <col min="4" max="5" width="11.5703125" style="480" customWidth="1"/>
    <col min="6" max="6" width="11.5703125" style="482" customWidth="1"/>
    <col min="7" max="7" width="11.42578125" style="482" customWidth="1"/>
    <col min="8" max="8" width="9.85546875" style="482" customWidth="1"/>
    <col min="9" max="9" width="9.140625" style="482" customWidth="1"/>
    <col min="10" max="10" width="9.28515625" style="482" customWidth="1"/>
    <col min="11" max="11" width="9.140625" style="482" customWidth="1"/>
    <col min="12" max="12" width="12" style="480" customWidth="1"/>
    <col min="13" max="13" width="8.7109375" style="480"/>
    <col min="14" max="14" width="11.85546875" style="480" customWidth="1"/>
    <col min="15" max="15" width="12.5703125" style="480" customWidth="1"/>
    <col min="16" max="16" width="11.85546875" style="480" customWidth="1"/>
    <col min="17" max="17" width="12" style="480" customWidth="1"/>
    <col min="18" max="16384" width="8.7109375" style="480"/>
  </cols>
  <sheetData>
    <row r="1" spans="1:16">
      <c r="P1" s="287"/>
    </row>
    <row r="2" spans="1:16" ht="18.75">
      <c r="A2" s="288" t="s">
        <v>577</v>
      </c>
      <c r="G2" s="289"/>
      <c r="H2" s="289"/>
    </row>
    <row r="3" spans="1:16" ht="21.75" customHeight="1">
      <c r="A3" s="290"/>
      <c r="B3" s="473"/>
      <c r="G3" s="289"/>
      <c r="H3" s="289"/>
    </row>
    <row r="4" spans="1:16" ht="6" customHeight="1" thickBot="1">
      <c r="B4" s="1294"/>
      <c r="C4" s="1295"/>
      <c r="D4" s="1294"/>
      <c r="G4" s="289"/>
      <c r="H4" s="289"/>
    </row>
    <row r="5" spans="1:16" ht="24.75" customHeight="1" thickBot="1">
      <c r="A5" s="295" t="s">
        <v>578</v>
      </c>
      <c r="B5" s="296"/>
      <c r="C5" s="1293"/>
      <c r="D5" s="1415" t="s">
        <v>755</v>
      </c>
      <c r="E5" s="1416"/>
      <c r="F5" s="1416"/>
      <c r="G5" s="1416"/>
      <c r="H5" s="1417"/>
      <c r="I5" s="1417"/>
      <c r="J5" s="1417"/>
      <c r="K5" s="1417"/>
      <c r="L5" s="1418"/>
      <c r="P5" s="298"/>
    </row>
    <row r="6" spans="1:16" ht="23.25" customHeight="1" thickBot="1">
      <c r="A6" s="292" t="s">
        <v>580</v>
      </c>
      <c r="G6" s="289"/>
      <c r="H6" s="289"/>
    </row>
    <row r="7" spans="1:16" ht="13.5" thickBot="1">
      <c r="A7" s="1378" t="s">
        <v>54</v>
      </c>
      <c r="B7" s="1292"/>
      <c r="C7" s="1413" t="s">
        <v>581</v>
      </c>
      <c r="D7" s="300" t="s">
        <v>7</v>
      </c>
      <c r="E7" s="301" t="s">
        <v>582</v>
      </c>
      <c r="F7" s="302" t="s">
        <v>583</v>
      </c>
      <c r="G7" s="1382" t="s">
        <v>584</v>
      </c>
      <c r="H7" s="1410"/>
      <c r="I7" s="1410"/>
      <c r="J7" s="1411"/>
      <c r="K7" s="303" t="s">
        <v>585</v>
      </c>
      <c r="L7" s="304" t="s">
        <v>586</v>
      </c>
      <c r="N7" s="305" t="s">
        <v>587</v>
      </c>
      <c r="O7" s="305" t="s">
        <v>588</v>
      </c>
      <c r="P7" s="305" t="s">
        <v>587</v>
      </c>
    </row>
    <row r="8" spans="1:16" ht="13.5" thickBot="1">
      <c r="A8" s="1412"/>
      <c r="B8" s="1291" t="s">
        <v>589</v>
      </c>
      <c r="C8" s="1414"/>
      <c r="D8" s="307" t="s">
        <v>590</v>
      </c>
      <c r="E8" s="308">
        <v>2018</v>
      </c>
      <c r="F8" s="309">
        <v>2018</v>
      </c>
      <c r="G8" s="310" t="s">
        <v>591</v>
      </c>
      <c r="H8" s="311" t="s">
        <v>592</v>
      </c>
      <c r="I8" s="311" t="s">
        <v>593</v>
      </c>
      <c r="J8" s="312" t="s">
        <v>594</v>
      </c>
      <c r="K8" s="313" t="s">
        <v>595</v>
      </c>
      <c r="L8" s="314" t="s">
        <v>596</v>
      </c>
      <c r="N8" s="315" t="s">
        <v>597</v>
      </c>
      <c r="O8" s="316" t="s">
        <v>598</v>
      </c>
      <c r="P8" s="316" t="s">
        <v>599</v>
      </c>
    </row>
    <row r="9" spans="1:16">
      <c r="A9" s="317" t="s">
        <v>600</v>
      </c>
      <c r="B9" s="1290"/>
      <c r="C9" s="1289"/>
      <c r="D9" s="320">
        <v>20</v>
      </c>
      <c r="E9" s="321">
        <v>23</v>
      </c>
      <c r="F9" s="321">
        <v>23</v>
      </c>
      <c r="G9" s="322">
        <v>21</v>
      </c>
      <c r="H9" s="1288">
        <f>N9</f>
        <v>21</v>
      </c>
      <c r="I9" s="1288"/>
      <c r="J9" s="323"/>
      <c r="K9" s="325" t="s">
        <v>601</v>
      </c>
      <c r="L9" s="326" t="s">
        <v>601</v>
      </c>
      <c r="M9" s="473"/>
      <c r="N9" s="1287">
        <v>21</v>
      </c>
      <c r="O9" s="320"/>
      <c r="P9" s="320"/>
    </row>
    <row r="10" spans="1:16" ht="13.5" thickBot="1">
      <c r="A10" s="328" t="s">
        <v>602</v>
      </c>
      <c r="B10" s="1286"/>
      <c r="C10" s="1285"/>
      <c r="D10" s="331">
        <v>17.196999999999999</v>
      </c>
      <c r="E10" s="332">
        <v>16</v>
      </c>
      <c r="F10" s="332">
        <v>16</v>
      </c>
      <c r="G10" s="333">
        <v>17.895</v>
      </c>
      <c r="H10" s="1283">
        <f t="shared" ref="H10:H21" si="0">N10</f>
        <v>17.405000000000001</v>
      </c>
      <c r="I10" s="1282"/>
      <c r="J10" s="340"/>
      <c r="K10" s="337"/>
      <c r="L10" s="338" t="s">
        <v>601</v>
      </c>
      <c r="M10" s="473"/>
      <c r="N10" s="1281">
        <v>17.405000000000001</v>
      </c>
      <c r="O10" s="331"/>
      <c r="P10" s="331"/>
    </row>
    <row r="11" spans="1:16">
      <c r="A11" s="341" t="s">
        <v>690</v>
      </c>
      <c r="B11" s="1259" t="s">
        <v>604</v>
      </c>
      <c r="C11" s="1280" t="s">
        <v>691</v>
      </c>
      <c r="D11" s="344">
        <v>5220</v>
      </c>
      <c r="E11" s="345" t="s">
        <v>601</v>
      </c>
      <c r="F11" s="345" t="s">
        <v>601</v>
      </c>
      <c r="G11" s="346">
        <v>5237</v>
      </c>
      <c r="H11" s="1279">
        <f t="shared" si="0"/>
        <v>5250</v>
      </c>
      <c r="I11" s="1279"/>
      <c r="J11" s="347"/>
      <c r="K11" s="349" t="s">
        <v>601</v>
      </c>
      <c r="L11" s="349" t="s">
        <v>601</v>
      </c>
      <c r="M11" s="473"/>
      <c r="N11" s="350">
        <v>5250</v>
      </c>
      <c r="O11" s="344"/>
      <c r="P11" s="382"/>
    </row>
    <row r="12" spans="1:16">
      <c r="A12" s="351" t="s">
        <v>692</v>
      </c>
      <c r="B12" s="383" t="s">
        <v>607</v>
      </c>
      <c r="C12" s="1271" t="s">
        <v>693</v>
      </c>
      <c r="D12" s="344">
        <v>4981</v>
      </c>
      <c r="E12" s="354" t="s">
        <v>601</v>
      </c>
      <c r="F12" s="354" t="s">
        <v>601</v>
      </c>
      <c r="G12" s="346">
        <v>5014</v>
      </c>
      <c r="H12" s="1270">
        <f t="shared" si="0"/>
        <v>5042</v>
      </c>
      <c r="I12" s="1270"/>
      <c r="J12" s="355"/>
      <c r="K12" s="349" t="s">
        <v>601</v>
      </c>
      <c r="L12" s="349" t="s">
        <v>601</v>
      </c>
      <c r="M12" s="473"/>
      <c r="N12" s="357">
        <v>5042</v>
      </c>
      <c r="O12" s="344"/>
      <c r="P12" s="382"/>
    </row>
    <row r="13" spans="1:16">
      <c r="A13" s="351" t="s">
        <v>609</v>
      </c>
      <c r="B13" s="383" t="s">
        <v>610</v>
      </c>
      <c r="C13" s="1271" t="s">
        <v>611</v>
      </c>
      <c r="D13" s="344">
        <v>24</v>
      </c>
      <c r="E13" s="354" t="s">
        <v>601</v>
      </c>
      <c r="F13" s="354" t="s">
        <v>601</v>
      </c>
      <c r="G13" s="346">
        <v>47</v>
      </c>
      <c r="H13" s="1270">
        <f t="shared" si="0"/>
        <v>12</v>
      </c>
      <c r="I13" s="1270"/>
      <c r="J13" s="355"/>
      <c r="K13" s="349" t="s">
        <v>601</v>
      </c>
      <c r="L13" s="349" t="s">
        <v>601</v>
      </c>
      <c r="M13" s="473"/>
      <c r="N13" s="357">
        <v>12</v>
      </c>
      <c r="O13" s="344"/>
      <c r="P13" s="382"/>
    </row>
    <row r="14" spans="1:16">
      <c r="A14" s="351" t="s">
        <v>612</v>
      </c>
      <c r="B14" s="383" t="s">
        <v>613</v>
      </c>
      <c r="C14" s="1271" t="s">
        <v>601</v>
      </c>
      <c r="D14" s="344">
        <v>148</v>
      </c>
      <c r="E14" s="354" t="s">
        <v>601</v>
      </c>
      <c r="F14" s="354" t="s">
        <v>601</v>
      </c>
      <c r="G14" s="346">
        <v>3323</v>
      </c>
      <c r="H14" s="1270">
        <f t="shared" si="0"/>
        <v>5120</v>
      </c>
      <c r="I14" s="1270"/>
      <c r="J14" s="355"/>
      <c r="K14" s="349" t="s">
        <v>601</v>
      </c>
      <c r="L14" s="349" t="s">
        <v>601</v>
      </c>
      <c r="M14" s="473"/>
      <c r="N14" s="357">
        <v>5120</v>
      </c>
      <c r="O14" s="344"/>
      <c r="P14" s="382"/>
    </row>
    <row r="15" spans="1:16" ht="13.5" thickBot="1">
      <c r="A15" s="360" t="s">
        <v>614</v>
      </c>
      <c r="B15" s="361" t="s">
        <v>615</v>
      </c>
      <c r="C15" s="1278" t="s">
        <v>616</v>
      </c>
      <c r="D15" s="363">
        <v>1528</v>
      </c>
      <c r="E15" s="364" t="s">
        <v>601</v>
      </c>
      <c r="F15" s="364" t="s">
        <v>601</v>
      </c>
      <c r="G15" s="346">
        <v>2418</v>
      </c>
      <c r="H15" s="1268">
        <f t="shared" si="0"/>
        <v>3147</v>
      </c>
      <c r="I15" s="1277"/>
      <c r="J15" s="388"/>
      <c r="K15" s="326" t="s">
        <v>601</v>
      </c>
      <c r="L15" s="326" t="s">
        <v>601</v>
      </c>
      <c r="M15" s="473"/>
      <c r="N15" s="422">
        <v>3147</v>
      </c>
      <c r="O15" s="363"/>
      <c r="P15" s="378"/>
    </row>
    <row r="16" spans="1:16" ht="13.5" thickBot="1">
      <c r="A16" s="368" t="s">
        <v>617</v>
      </c>
      <c r="B16" s="369"/>
      <c r="C16" s="370"/>
      <c r="D16" s="1274">
        <f t="shared" ref="D16" si="1">D11-D12+D13+D14+D15</f>
        <v>1939</v>
      </c>
      <c r="E16" s="372" t="s">
        <v>601</v>
      </c>
      <c r="F16" s="372" t="s">
        <v>601</v>
      </c>
      <c r="G16" s="1276">
        <f>G11-G12+G13+G14+G15</f>
        <v>6011</v>
      </c>
      <c r="H16" s="1276">
        <f>H11-H12+H13+H14+H15</f>
        <v>8487</v>
      </c>
      <c r="I16" s="1276">
        <f t="shared" ref="I16:J16" si="2">I11-I12+I13+I14+I15</f>
        <v>0</v>
      </c>
      <c r="J16" s="1275">
        <f t="shared" si="2"/>
        <v>0</v>
      </c>
      <c r="K16" s="373" t="s">
        <v>601</v>
      </c>
      <c r="L16" s="373" t="s">
        <v>601</v>
      </c>
      <c r="M16" s="473"/>
      <c r="N16" s="1274">
        <f>N11-N12+N13+N14+N15</f>
        <v>8487</v>
      </c>
      <c r="O16" s="1274">
        <f>O11-O12+O13+O14+O15</f>
        <v>0</v>
      </c>
      <c r="P16" s="1274">
        <f t="shared" ref="P16" si="3">P11-P12+P13+P14+P15</f>
        <v>0</v>
      </c>
    </row>
    <row r="17" spans="1:16">
      <c r="A17" s="360" t="s">
        <v>618</v>
      </c>
      <c r="B17" s="1259" t="s">
        <v>619</v>
      </c>
      <c r="C17" s="1273">
        <v>401</v>
      </c>
      <c r="D17" s="363">
        <v>117</v>
      </c>
      <c r="E17" s="345" t="s">
        <v>601</v>
      </c>
      <c r="F17" s="345" t="s">
        <v>601</v>
      </c>
      <c r="G17" s="375">
        <v>102</v>
      </c>
      <c r="H17" s="1272">
        <f t="shared" si="0"/>
        <v>86</v>
      </c>
      <c r="I17" s="347"/>
      <c r="J17" s="348"/>
      <c r="K17" s="326" t="s">
        <v>601</v>
      </c>
      <c r="L17" s="326" t="s">
        <v>601</v>
      </c>
      <c r="M17" s="473"/>
      <c r="N17" s="1258">
        <v>86</v>
      </c>
      <c r="O17" s="363"/>
      <c r="P17" s="378"/>
    </row>
    <row r="18" spans="1:16">
      <c r="A18" s="351" t="s">
        <v>620</v>
      </c>
      <c r="B18" s="383" t="s">
        <v>621</v>
      </c>
      <c r="C18" s="1271" t="s">
        <v>622</v>
      </c>
      <c r="D18" s="344">
        <v>683</v>
      </c>
      <c r="E18" s="354" t="s">
        <v>601</v>
      </c>
      <c r="F18" s="354" t="s">
        <v>601</v>
      </c>
      <c r="G18" s="379">
        <v>680</v>
      </c>
      <c r="H18" s="1270">
        <f t="shared" si="0"/>
        <v>815</v>
      </c>
      <c r="I18" s="355"/>
      <c r="J18" s="356"/>
      <c r="K18" s="349" t="s">
        <v>601</v>
      </c>
      <c r="L18" s="349" t="s">
        <v>601</v>
      </c>
      <c r="M18" s="473"/>
      <c r="N18" s="357">
        <v>815</v>
      </c>
      <c r="O18" s="344"/>
      <c r="P18" s="382"/>
    </row>
    <row r="19" spans="1:16">
      <c r="A19" s="351" t="s">
        <v>623</v>
      </c>
      <c r="B19" s="383" t="s">
        <v>624</v>
      </c>
      <c r="C19" s="1271" t="s">
        <v>601</v>
      </c>
      <c r="D19" s="344">
        <v>0</v>
      </c>
      <c r="E19" s="354" t="s">
        <v>601</v>
      </c>
      <c r="F19" s="354" t="s">
        <v>601</v>
      </c>
      <c r="G19" s="379">
        <v>0</v>
      </c>
      <c r="H19" s="1270">
        <f t="shared" si="0"/>
        <v>0</v>
      </c>
      <c r="I19" s="355"/>
      <c r="J19" s="356"/>
      <c r="K19" s="349" t="s">
        <v>601</v>
      </c>
      <c r="L19" s="349" t="s">
        <v>601</v>
      </c>
      <c r="M19" s="473"/>
      <c r="N19" s="357">
        <v>0</v>
      </c>
      <c r="O19" s="344"/>
      <c r="P19" s="382"/>
    </row>
    <row r="20" spans="1:16">
      <c r="A20" s="351" t="s">
        <v>625</v>
      </c>
      <c r="B20" s="383" t="s">
        <v>626</v>
      </c>
      <c r="C20" s="1271" t="s">
        <v>601</v>
      </c>
      <c r="D20" s="344">
        <v>1004</v>
      </c>
      <c r="E20" s="354" t="s">
        <v>601</v>
      </c>
      <c r="F20" s="354" t="s">
        <v>601</v>
      </c>
      <c r="G20" s="379">
        <v>5028</v>
      </c>
      <c r="H20" s="1270">
        <f t="shared" si="0"/>
        <v>7414</v>
      </c>
      <c r="I20" s="355"/>
      <c r="J20" s="356"/>
      <c r="K20" s="349" t="s">
        <v>601</v>
      </c>
      <c r="L20" s="349" t="s">
        <v>601</v>
      </c>
      <c r="M20" s="473"/>
      <c r="N20" s="357">
        <v>7414</v>
      </c>
      <c r="O20" s="344"/>
      <c r="P20" s="382"/>
    </row>
    <row r="21" spans="1:16" ht="13.5" thickBot="1">
      <c r="A21" s="328" t="s">
        <v>627</v>
      </c>
      <c r="B21" s="384" t="s">
        <v>628</v>
      </c>
      <c r="C21" s="1269" t="s">
        <v>601</v>
      </c>
      <c r="D21" s="386">
        <v>0</v>
      </c>
      <c r="E21" s="364" t="s">
        <v>601</v>
      </c>
      <c r="F21" s="364" t="s">
        <v>601</v>
      </c>
      <c r="G21" s="387">
        <v>0</v>
      </c>
      <c r="H21" s="1268">
        <f t="shared" si="0"/>
        <v>0</v>
      </c>
      <c r="I21" s="388"/>
      <c r="J21" s="366"/>
      <c r="K21" s="390" t="s">
        <v>601</v>
      </c>
      <c r="L21" s="390" t="s">
        <v>601</v>
      </c>
      <c r="M21" s="473"/>
      <c r="N21" s="1253"/>
      <c r="O21" s="386"/>
      <c r="P21" s="1267"/>
    </row>
    <row r="22" spans="1:16" ht="15">
      <c r="A22" s="341" t="s">
        <v>629</v>
      </c>
      <c r="B22" s="1259" t="s">
        <v>630</v>
      </c>
      <c r="C22" s="392" t="s">
        <v>601</v>
      </c>
      <c r="D22" s="393">
        <v>8930</v>
      </c>
      <c r="E22" s="394">
        <v>8600</v>
      </c>
      <c r="F22" s="394">
        <v>8600</v>
      </c>
      <c r="G22" s="396">
        <v>2246</v>
      </c>
      <c r="H22" s="347">
        <f>N22-G22</f>
        <v>2571</v>
      </c>
      <c r="I22" s="348"/>
      <c r="J22" s="347"/>
      <c r="K22" s="430">
        <f t="shared" ref="K22:K45" si="4">SUM(G22:J22)</f>
        <v>4817</v>
      </c>
      <c r="L22" s="399">
        <f t="shared" ref="L22:L45" si="5">(K22/F22)*100</f>
        <v>56.011627906976749</v>
      </c>
      <c r="M22" s="473"/>
      <c r="N22" s="350">
        <v>4817</v>
      </c>
      <c r="O22" s="1266"/>
      <c r="P22" s="1265"/>
    </row>
    <row r="23" spans="1:16" ht="15">
      <c r="A23" s="351" t="s">
        <v>631</v>
      </c>
      <c r="B23" s="383" t="s">
        <v>632</v>
      </c>
      <c r="C23" s="402" t="s">
        <v>601</v>
      </c>
      <c r="D23" s="403">
        <v>0</v>
      </c>
      <c r="E23" s="404">
        <v>0</v>
      </c>
      <c r="F23" s="404">
        <v>0</v>
      </c>
      <c r="G23" s="406">
        <v>0</v>
      </c>
      <c r="H23" s="355">
        <f t="shared" ref="H23:H40" si="6">N23-G23</f>
        <v>0</v>
      </c>
      <c r="I23" s="1254"/>
      <c r="J23" s="407"/>
      <c r="K23" s="436">
        <f t="shared" si="4"/>
        <v>0</v>
      </c>
      <c r="L23" s="410" t="e">
        <f t="shared" si="5"/>
        <v>#DIV/0!</v>
      </c>
      <c r="M23" s="473"/>
      <c r="N23" s="357">
        <v>0</v>
      </c>
      <c r="O23" s="1256"/>
      <c r="P23" s="411"/>
    </row>
    <row r="24" spans="1:16" ht="15.75" thickBot="1">
      <c r="A24" s="328" t="s">
        <v>633</v>
      </c>
      <c r="B24" s="384" t="s">
        <v>632</v>
      </c>
      <c r="C24" s="413">
        <v>672</v>
      </c>
      <c r="D24" s="414">
        <v>1700</v>
      </c>
      <c r="E24" s="415">
        <v>1700</v>
      </c>
      <c r="F24" s="415">
        <v>1700</v>
      </c>
      <c r="G24" s="417">
        <v>300</v>
      </c>
      <c r="H24" s="388">
        <f t="shared" si="6"/>
        <v>420</v>
      </c>
      <c r="I24" s="1264"/>
      <c r="J24" s="418"/>
      <c r="K24" s="446">
        <f t="shared" si="4"/>
        <v>720</v>
      </c>
      <c r="L24" s="421">
        <f t="shared" si="5"/>
        <v>42.352941176470587</v>
      </c>
      <c r="M24" s="473"/>
      <c r="N24" s="422">
        <v>720</v>
      </c>
      <c r="O24" s="1263"/>
      <c r="P24" s="424"/>
    </row>
    <row r="25" spans="1:16" ht="15">
      <c r="A25" s="341" t="s">
        <v>634</v>
      </c>
      <c r="B25" s="1259" t="s">
        <v>635</v>
      </c>
      <c r="C25" s="425">
        <v>501</v>
      </c>
      <c r="D25" s="426">
        <v>1058</v>
      </c>
      <c r="E25" s="427">
        <v>1122</v>
      </c>
      <c r="F25" s="427">
        <v>1122</v>
      </c>
      <c r="G25" s="1262">
        <v>235</v>
      </c>
      <c r="H25" s="347">
        <f t="shared" si="6"/>
        <v>358</v>
      </c>
      <c r="I25" s="1254"/>
      <c r="J25" s="408"/>
      <c r="K25" s="430">
        <f t="shared" si="4"/>
        <v>593</v>
      </c>
      <c r="L25" s="399">
        <f t="shared" si="5"/>
        <v>52.852049910873447</v>
      </c>
      <c r="M25" s="473"/>
      <c r="N25" s="1258">
        <v>593</v>
      </c>
      <c r="O25" s="1257"/>
      <c r="P25" s="432"/>
    </row>
    <row r="26" spans="1:16" ht="15">
      <c r="A26" s="351" t="s">
        <v>636</v>
      </c>
      <c r="B26" s="383" t="s">
        <v>637</v>
      </c>
      <c r="C26" s="433">
        <v>502</v>
      </c>
      <c r="D26" s="403">
        <v>326</v>
      </c>
      <c r="E26" s="404">
        <v>350</v>
      </c>
      <c r="F26" s="404">
        <v>350</v>
      </c>
      <c r="G26" s="406">
        <v>85</v>
      </c>
      <c r="H26" s="355">
        <f t="shared" si="6"/>
        <v>85</v>
      </c>
      <c r="I26" s="1254"/>
      <c r="J26" s="408"/>
      <c r="K26" s="436">
        <f t="shared" si="4"/>
        <v>170</v>
      </c>
      <c r="L26" s="410">
        <f t="shared" si="5"/>
        <v>48.571428571428569</v>
      </c>
      <c r="M26" s="473"/>
      <c r="N26" s="357">
        <v>170</v>
      </c>
      <c r="O26" s="1256"/>
      <c r="P26" s="411"/>
    </row>
    <row r="27" spans="1:16" ht="15">
      <c r="A27" s="351" t="s">
        <v>638</v>
      </c>
      <c r="B27" s="383" t="s">
        <v>639</v>
      </c>
      <c r="C27" s="433">
        <v>504</v>
      </c>
      <c r="D27" s="403">
        <v>0</v>
      </c>
      <c r="E27" s="404">
        <v>0</v>
      </c>
      <c r="F27" s="404">
        <v>0</v>
      </c>
      <c r="G27" s="406">
        <v>0</v>
      </c>
      <c r="H27" s="355">
        <f t="shared" si="6"/>
        <v>0</v>
      </c>
      <c r="I27" s="1254"/>
      <c r="J27" s="408"/>
      <c r="K27" s="436">
        <f t="shared" si="4"/>
        <v>0</v>
      </c>
      <c r="L27" s="410" t="e">
        <f t="shared" si="5"/>
        <v>#DIV/0!</v>
      </c>
      <c r="M27" s="473"/>
      <c r="N27" s="357">
        <v>0</v>
      </c>
      <c r="O27" s="1256"/>
      <c r="P27" s="411"/>
    </row>
    <row r="28" spans="1:16" ht="15">
      <c r="A28" s="351" t="s">
        <v>640</v>
      </c>
      <c r="B28" s="383" t="s">
        <v>641</v>
      </c>
      <c r="C28" s="433">
        <v>511</v>
      </c>
      <c r="D28" s="403">
        <v>309</v>
      </c>
      <c r="E28" s="404">
        <v>680</v>
      </c>
      <c r="F28" s="404">
        <v>680</v>
      </c>
      <c r="G28" s="406">
        <v>8</v>
      </c>
      <c r="H28" s="355">
        <f t="shared" si="6"/>
        <v>3</v>
      </c>
      <c r="I28" s="1254"/>
      <c r="J28" s="408"/>
      <c r="K28" s="436">
        <f t="shared" si="4"/>
        <v>11</v>
      </c>
      <c r="L28" s="410">
        <f t="shared" si="5"/>
        <v>1.6176470588235297</v>
      </c>
      <c r="M28" s="473"/>
      <c r="N28" s="357">
        <v>11</v>
      </c>
      <c r="O28" s="1256"/>
      <c r="P28" s="411"/>
    </row>
    <row r="29" spans="1:16" ht="15">
      <c r="A29" s="351" t="s">
        <v>642</v>
      </c>
      <c r="B29" s="383" t="s">
        <v>643</v>
      </c>
      <c r="C29" s="433">
        <v>518</v>
      </c>
      <c r="D29" s="403">
        <v>441</v>
      </c>
      <c r="E29" s="404">
        <v>560</v>
      </c>
      <c r="F29" s="404">
        <v>560</v>
      </c>
      <c r="G29" s="406">
        <v>92</v>
      </c>
      <c r="H29" s="355">
        <f t="shared" si="6"/>
        <v>177</v>
      </c>
      <c r="I29" s="1254"/>
      <c r="J29" s="408"/>
      <c r="K29" s="436">
        <f t="shared" si="4"/>
        <v>269</v>
      </c>
      <c r="L29" s="410">
        <f t="shared" si="5"/>
        <v>48.035714285714285</v>
      </c>
      <c r="M29" s="473"/>
      <c r="N29" s="357">
        <v>269</v>
      </c>
      <c r="O29" s="1256"/>
      <c r="P29" s="411"/>
    </row>
    <row r="30" spans="1:16" ht="15">
      <c r="A30" s="351" t="s">
        <v>644</v>
      </c>
      <c r="B30" s="438" t="s">
        <v>645</v>
      </c>
      <c r="C30" s="433">
        <v>521</v>
      </c>
      <c r="D30" s="403">
        <v>5189</v>
      </c>
      <c r="E30" s="404">
        <v>4740</v>
      </c>
      <c r="F30" s="404">
        <v>4740</v>
      </c>
      <c r="G30" s="406">
        <v>1425</v>
      </c>
      <c r="H30" s="355">
        <f t="shared" si="6"/>
        <v>1486</v>
      </c>
      <c r="I30" s="1254"/>
      <c r="J30" s="408"/>
      <c r="K30" s="436">
        <f t="shared" si="4"/>
        <v>2911</v>
      </c>
      <c r="L30" s="410">
        <f t="shared" si="5"/>
        <v>61.413502109704645</v>
      </c>
      <c r="M30" s="473"/>
      <c r="N30" s="357">
        <v>2911</v>
      </c>
      <c r="O30" s="1256"/>
      <c r="P30" s="411"/>
    </row>
    <row r="31" spans="1:16" ht="15">
      <c r="A31" s="351" t="s">
        <v>646</v>
      </c>
      <c r="B31" s="438" t="s">
        <v>647</v>
      </c>
      <c r="C31" s="433" t="s">
        <v>648</v>
      </c>
      <c r="D31" s="403">
        <v>1879</v>
      </c>
      <c r="E31" s="404">
        <v>1710</v>
      </c>
      <c r="F31" s="404">
        <v>1710</v>
      </c>
      <c r="G31" s="406">
        <v>514</v>
      </c>
      <c r="H31" s="355">
        <f t="shared" si="6"/>
        <v>531</v>
      </c>
      <c r="I31" s="1254"/>
      <c r="J31" s="408"/>
      <c r="K31" s="436">
        <f t="shared" si="4"/>
        <v>1045</v>
      </c>
      <c r="L31" s="410">
        <f t="shared" si="5"/>
        <v>61.111111111111114</v>
      </c>
      <c r="M31" s="473"/>
      <c r="N31" s="357">
        <v>1045</v>
      </c>
      <c r="O31" s="1256"/>
      <c r="P31" s="411"/>
    </row>
    <row r="32" spans="1:16" ht="15">
      <c r="A32" s="351" t="s">
        <v>649</v>
      </c>
      <c r="B32" s="383" t="s">
        <v>650</v>
      </c>
      <c r="C32" s="433">
        <v>557</v>
      </c>
      <c r="D32" s="403">
        <v>0</v>
      </c>
      <c r="E32" s="404">
        <v>0</v>
      </c>
      <c r="F32" s="404">
        <v>0</v>
      </c>
      <c r="G32" s="406">
        <v>0</v>
      </c>
      <c r="H32" s="355">
        <f t="shared" si="6"/>
        <v>0</v>
      </c>
      <c r="I32" s="1254"/>
      <c r="J32" s="408"/>
      <c r="K32" s="436">
        <f t="shared" si="4"/>
        <v>0</v>
      </c>
      <c r="L32" s="410" t="e">
        <f t="shared" si="5"/>
        <v>#DIV/0!</v>
      </c>
      <c r="M32" s="473"/>
      <c r="N32" s="357">
        <v>0</v>
      </c>
      <c r="O32" s="1256"/>
      <c r="P32" s="411"/>
    </row>
    <row r="33" spans="1:16" ht="15">
      <c r="A33" s="351" t="s">
        <v>651</v>
      </c>
      <c r="B33" s="383" t="s">
        <v>652</v>
      </c>
      <c r="C33" s="433">
        <v>551</v>
      </c>
      <c r="D33" s="403">
        <v>60</v>
      </c>
      <c r="E33" s="404">
        <v>51</v>
      </c>
      <c r="F33" s="404">
        <v>51</v>
      </c>
      <c r="G33" s="406">
        <v>15</v>
      </c>
      <c r="H33" s="355">
        <f t="shared" si="6"/>
        <v>15</v>
      </c>
      <c r="I33" s="1254"/>
      <c r="J33" s="408"/>
      <c r="K33" s="436">
        <f t="shared" si="4"/>
        <v>30</v>
      </c>
      <c r="L33" s="410">
        <f t="shared" si="5"/>
        <v>58.82352941176471</v>
      </c>
      <c r="M33" s="473"/>
      <c r="N33" s="357">
        <v>30</v>
      </c>
      <c r="O33" s="1256"/>
      <c r="P33" s="411"/>
    </row>
    <row r="34" spans="1:16" ht="15.75" thickBot="1">
      <c r="A34" s="439" t="s">
        <v>653</v>
      </c>
      <c r="B34" s="361"/>
      <c r="C34" s="441" t="s">
        <v>654</v>
      </c>
      <c r="D34" s="442">
        <v>422</v>
      </c>
      <c r="E34" s="443">
        <v>167</v>
      </c>
      <c r="F34" s="443">
        <v>167</v>
      </c>
      <c r="G34" s="1255">
        <v>18</v>
      </c>
      <c r="H34" s="355">
        <f t="shared" si="6"/>
        <v>19</v>
      </c>
      <c r="I34" s="1254"/>
      <c r="J34" s="408"/>
      <c r="K34" s="446">
        <f t="shared" si="4"/>
        <v>37</v>
      </c>
      <c r="L34" s="421">
        <f t="shared" si="5"/>
        <v>22.155688622754489</v>
      </c>
      <c r="M34" s="473"/>
      <c r="N34" s="1253">
        <v>37</v>
      </c>
      <c r="O34" s="1252"/>
      <c r="P34" s="448"/>
    </row>
    <row r="35" spans="1:16" ht="15.75" thickBot="1">
      <c r="A35" s="449" t="s">
        <v>655</v>
      </c>
      <c r="B35" s="450" t="s">
        <v>656</v>
      </c>
      <c r="C35" s="451"/>
      <c r="D35" s="452">
        <f>SUM(D25:D34)</f>
        <v>9684</v>
      </c>
      <c r="E35" s="453">
        <f t="shared" ref="E35:J35" si="7">SUM(E25:E34)</f>
        <v>9380</v>
      </c>
      <c r="F35" s="453">
        <f t="shared" si="7"/>
        <v>9380</v>
      </c>
      <c r="G35" s="453">
        <f t="shared" si="7"/>
        <v>2392</v>
      </c>
      <c r="H35" s="1261">
        <f t="shared" si="7"/>
        <v>2674</v>
      </c>
      <c r="I35" s="455">
        <f t="shared" si="7"/>
        <v>0</v>
      </c>
      <c r="J35" s="452">
        <f t="shared" si="7"/>
        <v>0</v>
      </c>
      <c r="K35" s="452">
        <f t="shared" si="4"/>
        <v>5066</v>
      </c>
      <c r="L35" s="454">
        <f t="shared" si="5"/>
        <v>54.008528784648192</v>
      </c>
      <c r="M35" s="473"/>
      <c r="N35" s="452">
        <f>SUM(N25:N34)</f>
        <v>5066</v>
      </c>
      <c r="O35" s="455">
        <f>SUM(O25:O34)</f>
        <v>0</v>
      </c>
      <c r="P35" s="452">
        <f>SUM(P25:P34)</f>
        <v>0</v>
      </c>
    </row>
    <row r="36" spans="1:16" ht="15">
      <c r="A36" s="456" t="s">
        <v>657</v>
      </c>
      <c r="B36" s="1259" t="s">
        <v>658</v>
      </c>
      <c r="C36" s="425">
        <v>601</v>
      </c>
      <c r="D36" s="426">
        <v>0</v>
      </c>
      <c r="E36" s="427">
        <v>0</v>
      </c>
      <c r="F36" s="427">
        <v>0</v>
      </c>
      <c r="G36" s="396">
        <v>0</v>
      </c>
      <c r="H36" s="355">
        <f t="shared" si="6"/>
        <v>0</v>
      </c>
      <c r="I36" s="1254"/>
      <c r="J36" s="408"/>
      <c r="K36" s="430">
        <f t="shared" si="4"/>
        <v>0</v>
      </c>
      <c r="L36" s="399" t="e">
        <f t="shared" si="5"/>
        <v>#DIV/0!</v>
      </c>
      <c r="M36" s="473"/>
      <c r="N36" s="1258">
        <v>0</v>
      </c>
      <c r="O36" s="1257"/>
      <c r="P36" s="432"/>
    </row>
    <row r="37" spans="1:16" ht="15">
      <c r="A37" s="459" t="s">
        <v>659</v>
      </c>
      <c r="B37" s="383" t="s">
        <v>660</v>
      </c>
      <c r="C37" s="433">
        <v>602</v>
      </c>
      <c r="D37" s="403">
        <v>692</v>
      </c>
      <c r="E37" s="404">
        <v>690</v>
      </c>
      <c r="F37" s="404">
        <v>690</v>
      </c>
      <c r="G37" s="406">
        <v>192</v>
      </c>
      <c r="H37" s="355">
        <f t="shared" si="6"/>
        <v>193</v>
      </c>
      <c r="I37" s="1254"/>
      <c r="J37" s="408"/>
      <c r="K37" s="436">
        <f t="shared" si="4"/>
        <v>385</v>
      </c>
      <c r="L37" s="410">
        <f t="shared" si="5"/>
        <v>55.797101449275367</v>
      </c>
      <c r="M37" s="473"/>
      <c r="N37" s="357">
        <v>385</v>
      </c>
      <c r="O37" s="1256"/>
      <c r="P37" s="411"/>
    </row>
    <row r="38" spans="1:16" ht="15">
      <c r="A38" s="459" t="s">
        <v>661</v>
      </c>
      <c r="B38" s="383" t="s">
        <v>662</v>
      </c>
      <c r="C38" s="433">
        <v>604</v>
      </c>
      <c r="D38" s="403">
        <v>0</v>
      </c>
      <c r="E38" s="404">
        <v>0</v>
      </c>
      <c r="F38" s="404">
        <v>0</v>
      </c>
      <c r="G38" s="406">
        <v>0</v>
      </c>
      <c r="H38" s="355">
        <f t="shared" si="6"/>
        <v>0</v>
      </c>
      <c r="I38" s="1254"/>
      <c r="J38" s="408"/>
      <c r="K38" s="436">
        <f t="shared" si="4"/>
        <v>0</v>
      </c>
      <c r="L38" s="410" t="e">
        <f t="shared" si="5"/>
        <v>#DIV/0!</v>
      </c>
      <c r="M38" s="473"/>
      <c r="N38" s="357">
        <v>0</v>
      </c>
      <c r="O38" s="1256"/>
      <c r="P38" s="411"/>
    </row>
    <row r="39" spans="1:16" ht="15">
      <c r="A39" s="459" t="s">
        <v>663</v>
      </c>
      <c r="B39" s="383" t="s">
        <v>664</v>
      </c>
      <c r="C39" s="433" t="s">
        <v>665</v>
      </c>
      <c r="D39" s="403">
        <v>8930</v>
      </c>
      <c r="E39" s="404">
        <v>8600</v>
      </c>
      <c r="F39" s="404">
        <v>8600</v>
      </c>
      <c r="G39" s="406">
        <v>2246</v>
      </c>
      <c r="H39" s="355">
        <f t="shared" si="6"/>
        <v>2571</v>
      </c>
      <c r="I39" s="1254"/>
      <c r="J39" s="408"/>
      <c r="K39" s="436">
        <f t="shared" si="4"/>
        <v>4817</v>
      </c>
      <c r="L39" s="410">
        <f t="shared" si="5"/>
        <v>56.011627906976749</v>
      </c>
      <c r="M39" s="473"/>
      <c r="N39" s="357">
        <v>4817</v>
      </c>
      <c r="O39" s="1256"/>
      <c r="P39" s="411"/>
    </row>
    <row r="40" spans="1:16" ht="15.75" thickBot="1">
      <c r="A40" s="460" t="s">
        <v>666</v>
      </c>
      <c r="B40" s="361"/>
      <c r="C40" s="441" t="s">
        <v>667</v>
      </c>
      <c r="D40" s="442">
        <v>197</v>
      </c>
      <c r="E40" s="443">
        <v>90</v>
      </c>
      <c r="F40" s="443">
        <v>90</v>
      </c>
      <c r="G40" s="1255">
        <v>20</v>
      </c>
      <c r="H40" s="388">
        <f t="shared" si="6"/>
        <v>16</v>
      </c>
      <c r="I40" s="1254"/>
      <c r="J40" s="408"/>
      <c r="K40" s="446">
        <f t="shared" si="4"/>
        <v>36</v>
      </c>
      <c r="L40" s="463">
        <f t="shared" si="5"/>
        <v>40</v>
      </c>
      <c r="M40" s="473"/>
      <c r="N40" s="1253">
        <v>36</v>
      </c>
      <c r="O40" s="1252"/>
      <c r="P40" s="448"/>
    </row>
    <row r="41" spans="1:16" ht="15.75" thickBot="1">
      <c r="A41" s="449" t="s">
        <v>668</v>
      </c>
      <c r="B41" s="450" t="s">
        <v>669</v>
      </c>
      <c r="C41" s="451" t="s">
        <v>601</v>
      </c>
      <c r="D41" s="464">
        <f t="shared" ref="D41:J41" si="8">SUM(D36:D40)</f>
        <v>9819</v>
      </c>
      <c r="E41" s="453">
        <f t="shared" si="8"/>
        <v>9380</v>
      </c>
      <c r="F41" s="453">
        <f t="shared" si="8"/>
        <v>9380</v>
      </c>
      <c r="G41" s="452">
        <f t="shared" si="8"/>
        <v>2458</v>
      </c>
      <c r="H41" s="1251">
        <f t="shared" si="8"/>
        <v>2780</v>
      </c>
      <c r="I41" s="452">
        <f t="shared" si="8"/>
        <v>0</v>
      </c>
      <c r="J41" s="1250">
        <f t="shared" si="8"/>
        <v>0</v>
      </c>
      <c r="K41" s="452">
        <f t="shared" si="4"/>
        <v>5238</v>
      </c>
      <c r="L41" s="454">
        <f t="shared" si="5"/>
        <v>55.842217484008529</v>
      </c>
      <c r="M41" s="473"/>
      <c r="N41" s="452">
        <f>SUM(N36:N40)</f>
        <v>5238</v>
      </c>
      <c r="O41" s="455">
        <f>SUM(O36:O40)</f>
        <v>0</v>
      </c>
      <c r="P41" s="452">
        <f>SUM(P36:P40)</f>
        <v>0</v>
      </c>
    </row>
    <row r="42" spans="1:16" ht="5.25" customHeight="1" thickBot="1">
      <c r="A42" s="460"/>
      <c r="B42" s="1249"/>
      <c r="C42" s="466"/>
      <c r="D42" s="1248"/>
      <c r="E42" s="468"/>
      <c r="F42" s="468"/>
      <c r="G42" s="1247"/>
      <c r="H42" s="1245"/>
      <c r="I42" s="1246"/>
      <c r="J42" s="1245"/>
      <c r="K42" s="1242"/>
      <c r="L42" s="399"/>
      <c r="M42" s="473"/>
      <c r="N42" s="1244"/>
      <c r="O42" s="467"/>
      <c r="P42" s="467"/>
    </row>
    <row r="43" spans="1:16" ht="15.75" thickBot="1">
      <c r="A43" s="472" t="s">
        <v>670</v>
      </c>
      <c r="B43" s="450" t="s">
        <v>632</v>
      </c>
      <c r="C43" s="451" t="s">
        <v>601</v>
      </c>
      <c r="D43" s="452">
        <f t="shared" ref="D43:J43" si="9">D41-D39</f>
        <v>889</v>
      </c>
      <c r="E43" s="464">
        <f t="shared" si="9"/>
        <v>780</v>
      </c>
      <c r="F43" s="464">
        <f t="shared" si="9"/>
        <v>780</v>
      </c>
      <c r="G43" s="452">
        <f t="shared" si="9"/>
        <v>212</v>
      </c>
      <c r="H43" s="1243">
        <f t="shared" si="9"/>
        <v>209</v>
      </c>
      <c r="I43" s="452">
        <f t="shared" si="9"/>
        <v>0</v>
      </c>
      <c r="J43" s="455">
        <f t="shared" si="9"/>
        <v>0</v>
      </c>
      <c r="K43" s="1242">
        <f t="shared" si="4"/>
        <v>421</v>
      </c>
      <c r="L43" s="399">
        <f t="shared" si="5"/>
        <v>53.974358974358971</v>
      </c>
      <c r="M43" s="473"/>
      <c r="N43" s="452">
        <f>N41-N39</f>
        <v>421</v>
      </c>
      <c r="O43" s="455">
        <f>O41-O39</f>
        <v>0</v>
      </c>
      <c r="P43" s="452">
        <f>P41-P39</f>
        <v>0</v>
      </c>
    </row>
    <row r="44" spans="1:16" ht="15.75" thickBot="1">
      <c r="A44" s="449" t="s">
        <v>671</v>
      </c>
      <c r="B44" s="450" t="s">
        <v>672</v>
      </c>
      <c r="C44" s="451" t="s">
        <v>601</v>
      </c>
      <c r="D44" s="452">
        <f t="shared" ref="D44:J44" si="10">D41-D35</f>
        <v>135</v>
      </c>
      <c r="E44" s="464">
        <f t="shared" si="10"/>
        <v>0</v>
      </c>
      <c r="F44" s="464">
        <f t="shared" si="10"/>
        <v>0</v>
      </c>
      <c r="G44" s="452">
        <f t="shared" si="10"/>
        <v>66</v>
      </c>
      <c r="H44" s="1243">
        <f t="shared" si="10"/>
        <v>106</v>
      </c>
      <c r="I44" s="452">
        <f t="shared" si="10"/>
        <v>0</v>
      </c>
      <c r="J44" s="455">
        <f t="shared" si="10"/>
        <v>0</v>
      </c>
      <c r="K44" s="1242">
        <f t="shared" si="4"/>
        <v>172</v>
      </c>
      <c r="L44" s="399" t="e">
        <f t="shared" si="5"/>
        <v>#DIV/0!</v>
      </c>
      <c r="M44" s="473"/>
      <c r="N44" s="452">
        <f>N41-N35</f>
        <v>172</v>
      </c>
      <c r="O44" s="455">
        <f>O41-O35</f>
        <v>0</v>
      </c>
      <c r="P44" s="452">
        <f>P41-P35</f>
        <v>0</v>
      </c>
    </row>
    <row r="45" spans="1:16" ht="15.75" thickBot="1">
      <c r="A45" s="475" t="s">
        <v>673</v>
      </c>
      <c r="B45" s="476" t="s">
        <v>632</v>
      </c>
      <c r="C45" s="477" t="s">
        <v>601</v>
      </c>
      <c r="D45" s="452">
        <f t="shared" ref="D45:J45" si="11">D44-D39</f>
        <v>-8795</v>
      </c>
      <c r="E45" s="464">
        <f t="shared" si="11"/>
        <v>-8600</v>
      </c>
      <c r="F45" s="464">
        <f t="shared" si="11"/>
        <v>-8600</v>
      </c>
      <c r="G45" s="452">
        <f t="shared" si="11"/>
        <v>-2180</v>
      </c>
      <c r="H45" s="1243">
        <f t="shared" si="11"/>
        <v>-2465</v>
      </c>
      <c r="I45" s="452">
        <f t="shared" si="11"/>
        <v>0</v>
      </c>
      <c r="J45" s="455">
        <f t="shared" si="11"/>
        <v>0</v>
      </c>
      <c r="K45" s="1242">
        <f t="shared" si="4"/>
        <v>-4645</v>
      </c>
      <c r="L45" s="454">
        <f t="shared" si="5"/>
        <v>54.011627906976742</v>
      </c>
      <c r="M45" s="473"/>
      <c r="N45" s="452">
        <f>N44-N39</f>
        <v>-4645</v>
      </c>
      <c r="O45" s="455">
        <f>O44-O39</f>
        <v>0</v>
      </c>
      <c r="P45" s="452">
        <f>P44-P39</f>
        <v>0</v>
      </c>
    </row>
    <row r="47" spans="1:16" ht="14.25">
      <c r="A47" s="478" t="s">
        <v>674</v>
      </c>
    </row>
    <row r="48" spans="1:16" ht="14.25">
      <c r="A48" s="479" t="s">
        <v>675</v>
      </c>
    </row>
    <row r="49" spans="1:11" ht="14.25">
      <c r="A49" s="483" t="s">
        <v>676</v>
      </c>
    </row>
    <row r="50" spans="1:11" s="484" customFormat="1" ht="14.25">
      <c r="A50" s="483" t="s">
        <v>677</v>
      </c>
      <c r="C50" s="485"/>
      <c r="F50" s="486"/>
      <c r="G50" s="486"/>
      <c r="H50" s="486"/>
      <c r="I50" s="486"/>
      <c r="J50" s="486"/>
      <c r="K50" s="486"/>
    </row>
    <row r="51" spans="1:11" s="484" customFormat="1" ht="14.25">
      <c r="A51" s="483"/>
      <c r="C51" s="485"/>
      <c r="F51" s="486"/>
      <c r="G51" s="486"/>
      <c r="H51" s="486"/>
      <c r="I51" s="486"/>
      <c r="J51" s="486"/>
      <c r="K51" s="486"/>
    </row>
    <row r="53" spans="1:11">
      <c r="A53" s="1241" t="s">
        <v>723</v>
      </c>
    </row>
    <row r="55" spans="1:11">
      <c r="A55" s="1241" t="s">
        <v>756</v>
      </c>
    </row>
  </sheetData>
  <mergeCells count="4">
    <mergeCell ref="D5:L5"/>
    <mergeCell ref="A7:A8"/>
    <mergeCell ref="C7:C8"/>
    <mergeCell ref="G7:J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workbookViewId="0">
      <selection activeCell="F16" sqref="F16"/>
    </sheetView>
  </sheetViews>
  <sheetFormatPr defaultRowHeight="15"/>
  <cols>
    <col min="1" max="1" width="35.5703125" style="994" customWidth="1"/>
    <col min="2" max="2" width="9.140625" style="994"/>
    <col min="3" max="3" width="10.28515625" style="994" customWidth="1"/>
    <col min="4" max="16384" width="9.140625" style="994"/>
  </cols>
  <sheetData>
    <row r="1" spans="1:16" ht="23.25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A2" s="488"/>
      <c r="B2" s="489"/>
      <c r="C2" s="488"/>
      <c r="D2" s="488"/>
      <c r="E2" s="490"/>
      <c r="F2" s="490"/>
      <c r="G2" s="490"/>
      <c r="H2" s="490"/>
      <c r="I2" s="490"/>
      <c r="J2" s="490"/>
      <c r="K2" s="488"/>
      <c r="L2" s="488"/>
      <c r="M2" s="488"/>
      <c r="N2" s="488"/>
      <c r="O2" s="491"/>
      <c r="P2" s="488"/>
    </row>
    <row r="3" spans="1:16" ht="18.75">
      <c r="A3" s="672" t="s">
        <v>577</v>
      </c>
      <c r="B3" s="489"/>
      <c r="C3" s="488"/>
      <c r="D3" s="488"/>
      <c r="E3" s="490"/>
      <c r="F3" s="493"/>
      <c r="G3" s="493"/>
      <c r="H3" s="490"/>
      <c r="I3" s="490"/>
      <c r="J3" s="490"/>
      <c r="K3" s="488"/>
      <c r="L3" s="488"/>
      <c r="M3" s="488"/>
      <c r="N3" s="488"/>
      <c r="O3" s="488"/>
      <c r="P3" s="488"/>
    </row>
    <row r="4" spans="1:16" ht="18">
      <c r="A4" s="494"/>
      <c r="B4" s="489"/>
      <c r="C4" s="488"/>
      <c r="D4" s="488"/>
      <c r="E4" s="490"/>
      <c r="F4" s="493"/>
      <c r="G4" s="493"/>
      <c r="H4" s="490"/>
      <c r="I4" s="490"/>
      <c r="J4" s="490"/>
      <c r="K4" s="488"/>
      <c r="L4" s="488"/>
      <c r="M4" s="488"/>
      <c r="N4" s="488"/>
      <c r="O4" s="488"/>
      <c r="P4" s="488"/>
    </row>
    <row r="5" spans="1:16">
      <c r="A5" s="495"/>
      <c r="B5" s="489"/>
      <c r="C5" s="488"/>
      <c r="D5" s="488"/>
      <c r="E5" s="490"/>
      <c r="F5" s="493"/>
      <c r="G5" s="493"/>
      <c r="H5" s="490"/>
      <c r="I5" s="490"/>
      <c r="J5" s="490"/>
      <c r="K5" s="488"/>
      <c r="L5" s="488"/>
      <c r="M5" s="488"/>
      <c r="N5" s="488"/>
      <c r="O5" s="488"/>
      <c r="P5" s="488"/>
    </row>
    <row r="6" spans="1:16">
      <c r="A6" s="488"/>
      <c r="B6" s="496"/>
      <c r="C6" s="497"/>
      <c r="D6" s="488"/>
      <c r="E6" s="490"/>
      <c r="F6" s="493"/>
      <c r="G6" s="493"/>
      <c r="H6" s="490"/>
      <c r="I6" s="490"/>
      <c r="J6" s="490"/>
      <c r="K6" s="488"/>
      <c r="L6" s="488"/>
      <c r="M6" s="488"/>
      <c r="N6" s="488"/>
      <c r="O6" s="488"/>
      <c r="P6" s="488"/>
    </row>
    <row r="7" spans="1:16" ht="18">
      <c r="A7" s="675" t="s">
        <v>578</v>
      </c>
      <c r="B7" s="499"/>
      <c r="C7" s="1391" t="s">
        <v>757</v>
      </c>
      <c r="D7" s="1391"/>
      <c r="E7" s="1391"/>
      <c r="F7" s="1391"/>
      <c r="G7" s="1392"/>
      <c r="H7" s="1392"/>
      <c r="I7" s="1392"/>
      <c r="J7" s="1392"/>
      <c r="K7" s="1392"/>
      <c r="L7" s="1392"/>
      <c r="M7" s="1392"/>
      <c r="N7" s="1392"/>
      <c r="O7" s="1392"/>
      <c r="P7" s="488"/>
    </row>
    <row r="8" spans="1:16" ht="15.75" thickBot="1">
      <c r="A8" s="495" t="s">
        <v>580</v>
      </c>
      <c r="B8" s="489"/>
      <c r="C8" s="488"/>
      <c r="D8" s="488"/>
      <c r="E8" s="490"/>
      <c r="F8" s="493"/>
      <c r="G8" s="493"/>
      <c r="H8" s="490"/>
      <c r="I8" s="490"/>
      <c r="J8" s="490"/>
      <c r="K8" s="488"/>
      <c r="L8" s="488"/>
      <c r="M8" s="488"/>
      <c r="N8" s="488"/>
      <c r="O8" s="488"/>
      <c r="P8" s="488"/>
    </row>
    <row r="9" spans="1:16" ht="15.7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682</v>
      </c>
      <c r="K9" s="507" t="s">
        <v>586</v>
      </c>
      <c r="L9" s="488"/>
      <c r="M9" s="502" t="s">
        <v>587</v>
      </c>
      <c r="N9" s="502" t="s">
        <v>588</v>
      </c>
      <c r="O9" s="502" t="s">
        <v>587</v>
      </c>
      <c r="P9" s="488"/>
    </row>
    <row r="10" spans="1:16" ht="15.7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744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L10" s="488"/>
      <c r="M10" s="519" t="s">
        <v>685</v>
      </c>
      <c r="N10" s="509" t="s">
        <v>686</v>
      </c>
      <c r="O10" s="509" t="s">
        <v>687</v>
      </c>
      <c r="P10" s="488"/>
    </row>
    <row r="11" spans="1:16">
      <c r="A11" s="520" t="s">
        <v>688</v>
      </c>
      <c r="B11" s="521"/>
      <c r="C11" s="522">
        <v>39</v>
      </c>
      <c r="D11" s="523">
        <v>44</v>
      </c>
      <c r="E11" s="523">
        <v>39</v>
      </c>
      <c r="F11" s="1311">
        <v>39</v>
      </c>
      <c r="G11" s="1351">
        <f>M11</f>
        <v>39</v>
      </c>
      <c r="H11" s="533"/>
      <c r="I11" s="527"/>
      <c r="J11" s="528" t="s">
        <v>601</v>
      </c>
      <c r="K11" s="529" t="s">
        <v>601</v>
      </c>
      <c r="L11" s="530"/>
      <c r="M11" s="531">
        <v>39</v>
      </c>
      <c r="N11" s="532"/>
      <c r="O11" s="532"/>
      <c r="P11" s="488"/>
    </row>
    <row r="12" spans="1:16" ht="15.75" thickBot="1">
      <c r="A12" s="534" t="s">
        <v>689</v>
      </c>
      <c r="B12" s="535"/>
      <c r="C12" s="536">
        <v>33</v>
      </c>
      <c r="D12" s="537">
        <v>34</v>
      </c>
      <c r="E12" s="537">
        <v>33</v>
      </c>
      <c r="F12" s="1314">
        <v>33</v>
      </c>
      <c r="G12" s="1362">
        <f>M12</f>
        <v>33</v>
      </c>
      <c r="H12" s="539"/>
      <c r="I12" s="541"/>
      <c r="J12" s="542"/>
      <c r="K12" s="543" t="s">
        <v>601</v>
      </c>
      <c r="L12" s="530"/>
      <c r="M12" s="544">
        <v>33</v>
      </c>
      <c r="N12" s="545"/>
      <c r="O12" s="545"/>
      <c r="P12" s="488"/>
    </row>
    <row r="13" spans="1:16">
      <c r="A13" s="547" t="s">
        <v>690</v>
      </c>
      <c r="B13" s="548" t="s">
        <v>691</v>
      </c>
      <c r="C13" s="549">
        <v>6644</v>
      </c>
      <c r="D13" s="691" t="s">
        <v>601</v>
      </c>
      <c r="E13" s="691" t="s">
        <v>601</v>
      </c>
      <c r="F13" s="1005">
        <v>6686</v>
      </c>
      <c r="G13" s="554">
        <f>M13</f>
        <v>6686</v>
      </c>
      <c r="H13" s="562"/>
      <c r="I13" s="554"/>
      <c r="J13" s="555" t="s">
        <v>601</v>
      </c>
      <c r="K13" s="556" t="s">
        <v>601</v>
      </c>
      <c r="L13" s="530"/>
      <c r="M13" s="557">
        <v>6686</v>
      </c>
      <c r="N13" s="692"/>
      <c r="O13" s="692"/>
      <c r="P13" s="488"/>
    </row>
    <row r="14" spans="1:16">
      <c r="A14" s="559" t="s">
        <v>692</v>
      </c>
      <c r="B14" s="548" t="s">
        <v>693</v>
      </c>
      <c r="C14" s="549">
        <v>6330</v>
      </c>
      <c r="D14" s="693" t="s">
        <v>601</v>
      </c>
      <c r="E14" s="693" t="s">
        <v>601</v>
      </c>
      <c r="F14" s="1006">
        <v>6388</v>
      </c>
      <c r="G14" s="554">
        <f t="shared" ref="G14:G23" si="0">M14</f>
        <v>6404</v>
      </c>
      <c r="H14" s="562"/>
      <c r="I14" s="554"/>
      <c r="J14" s="555" t="s">
        <v>601</v>
      </c>
      <c r="K14" s="556" t="s">
        <v>601</v>
      </c>
      <c r="L14" s="530"/>
      <c r="M14" s="563">
        <v>6404</v>
      </c>
      <c r="N14" s="692"/>
      <c r="O14" s="692"/>
      <c r="P14" s="488"/>
    </row>
    <row r="15" spans="1:16">
      <c r="A15" s="559" t="s">
        <v>609</v>
      </c>
      <c r="B15" s="548" t="s">
        <v>611</v>
      </c>
      <c r="C15" s="549"/>
      <c r="D15" s="693" t="s">
        <v>601</v>
      </c>
      <c r="E15" s="693" t="s">
        <v>601</v>
      </c>
      <c r="F15" s="1006"/>
      <c r="G15" s="554">
        <f t="shared" si="0"/>
        <v>0</v>
      </c>
      <c r="H15" s="562"/>
      <c r="I15" s="554"/>
      <c r="J15" s="555" t="s">
        <v>601</v>
      </c>
      <c r="K15" s="556" t="s">
        <v>601</v>
      </c>
      <c r="L15" s="530"/>
      <c r="M15" s="563"/>
      <c r="N15" s="692"/>
      <c r="O15" s="692"/>
      <c r="P15" s="488"/>
    </row>
    <row r="16" spans="1:16">
      <c r="A16" s="559" t="s">
        <v>612</v>
      </c>
      <c r="B16" s="548" t="s">
        <v>601</v>
      </c>
      <c r="C16" s="549">
        <v>68</v>
      </c>
      <c r="D16" s="693" t="s">
        <v>601</v>
      </c>
      <c r="E16" s="693" t="s">
        <v>601</v>
      </c>
      <c r="F16" s="1006">
        <v>510</v>
      </c>
      <c r="G16" s="554">
        <f t="shared" si="0"/>
        <v>331</v>
      </c>
      <c r="H16" s="562"/>
      <c r="I16" s="554"/>
      <c r="J16" s="555" t="s">
        <v>601</v>
      </c>
      <c r="K16" s="556" t="s">
        <v>601</v>
      </c>
      <c r="L16" s="530"/>
      <c r="M16" s="563">
        <v>331</v>
      </c>
      <c r="N16" s="692"/>
      <c r="O16" s="692"/>
      <c r="P16" s="488"/>
    </row>
    <row r="17" spans="1:16" ht="15.75" thickBot="1">
      <c r="A17" s="520" t="s">
        <v>614</v>
      </c>
      <c r="B17" s="564" t="s">
        <v>616</v>
      </c>
      <c r="C17" s="565">
        <v>3278</v>
      </c>
      <c r="D17" s="695" t="s">
        <v>601</v>
      </c>
      <c r="E17" s="695" t="s">
        <v>601</v>
      </c>
      <c r="F17" s="1008">
        <v>4230</v>
      </c>
      <c r="G17" s="554">
        <f t="shared" si="0"/>
        <v>5549</v>
      </c>
      <c r="H17" s="568"/>
      <c r="I17" s="570"/>
      <c r="J17" s="571" t="s">
        <v>601</v>
      </c>
      <c r="K17" s="529" t="s">
        <v>601</v>
      </c>
      <c r="L17" s="530"/>
      <c r="M17" s="572">
        <v>5549</v>
      </c>
      <c r="N17" s="697"/>
      <c r="O17" s="697"/>
      <c r="P17" s="488"/>
    </row>
    <row r="18" spans="1:16" ht="15.75" thickBot="1">
      <c r="A18" s="574" t="s">
        <v>617</v>
      </c>
      <c r="B18" s="575"/>
      <c r="C18" s="698">
        <f>C13-C14+C15+C16+C17</f>
        <v>3660</v>
      </c>
      <c r="D18" s="577" t="s">
        <v>601</v>
      </c>
      <c r="E18" s="577" t="s">
        <v>601</v>
      </c>
      <c r="F18" s="577">
        <f>F13-F14+F15+F16+F17</f>
        <v>5038</v>
      </c>
      <c r="G18" s="577">
        <f t="shared" ref="G18:I18" si="1">G13-G14+G15+G16+G17</f>
        <v>6162</v>
      </c>
      <c r="H18" s="577">
        <f t="shared" si="1"/>
        <v>0</v>
      </c>
      <c r="I18" s="577">
        <f t="shared" si="1"/>
        <v>0</v>
      </c>
      <c r="J18" s="578" t="s">
        <v>601</v>
      </c>
      <c r="K18" s="579" t="s">
        <v>601</v>
      </c>
      <c r="L18" s="530"/>
      <c r="M18" s="580">
        <f>M13-M14+M15+M16+M17</f>
        <v>6162</v>
      </c>
      <c r="N18" s="580">
        <f t="shared" ref="N18:O18" si="2">N13-N14+N15+N16+N17</f>
        <v>0</v>
      </c>
      <c r="O18" s="580">
        <f t="shared" si="2"/>
        <v>0</v>
      </c>
      <c r="P18" s="488"/>
    </row>
    <row r="19" spans="1:16">
      <c r="A19" s="520" t="s">
        <v>618</v>
      </c>
      <c r="B19" s="564">
        <v>401</v>
      </c>
      <c r="C19" s="565">
        <v>314</v>
      </c>
      <c r="D19" s="691" t="s">
        <v>601</v>
      </c>
      <c r="E19" s="691" t="s">
        <v>601</v>
      </c>
      <c r="F19" s="1008">
        <v>298</v>
      </c>
      <c r="G19" s="554">
        <f t="shared" si="0"/>
        <v>282</v>
      </c>
      <c r="H19" s="582"/>
      <c r="I19" s="627"/>
      <c r="J19" s="571" t="s">
        <v>601</v>
      </c>
      <c r="K19" s="529" t="s">
        <v>601</v>
      </c>
      <c r="L19" s="530"/>
      <c r="M19" s="585">
        <v>282</v>
      </c>
      <c r="N19" s="697"/>
      <c r="O19" s="697"/>
      <c r="P19" s="488"/>
    </row>
    <row r="20" spans="1:16">
      <c r="A20" s="559" t="s">
        <v>620</v>
      </c>
      <c r="B20" s="548" t="s">
        <v>622</v>
      </c>
      <c r="C20" s="549">
        <v>461</v>
      </c>
      <c r="D20" s="693" t="s">
        <v>601</v>
      </c>
      <c r="E20" s="693" t="s">
        <v>601</v>
      </c>
      <c r="F20" s="1006">
        <v>506</v>
      </c>
      <c r="G20" s="554">
        <f t="shared" si="0"/>
        <v>548</v>
      </c>
      <c r="H20" s="562"/>
      <c r="I20" s="554"/>
      <c r="J20" s="555" t="s">
        <v>601</v>
      </c>
      <c r="K20" s="556" t="s">
        <v>601</v>
      </c>
      <c r="L20" s="530"/>
      <c r="M20" s="563">
        <v>548</v>
      </c>
      <c r="N20" s="692"/>
      <c r="O20" s="692"/>
      <c r="P20" s="488"/>
    </row>
    <row r="21" spans="1:16">
      <c r="A21" s="559" t="s">
        <v>623</v>
      </c>
      <c r="B21" s="548" t="s">
        <v>601</v>
      </c>
      <c r="C21" s="549"/>
      <c r="D21" s="693" t="s">
        <v>601</v>
      </c>
      <c r="E21" s="693" t="s">
        <v>601</v>
      </c>
      <c r="F21" s="1006"/>
      <c r="G21" s="554">
        <f t="shared" si="0"/>
        <v>0</v>
      </c>
      <c r="H21" s="562"/>
      <c r="I21" s="554"/>
      <c r="J21" s="555" t="s">
        <v>601</v>
      </c>
      <c r="K21" s="556" t="s">
        <v>601</v>
      </c>
      <c r="L21" s="530"/>
      <c r="M21" s="563"/>
      <c r="N21" s="692"/>
      <c r="O21" s="692"/>
      <c r="P21" s="488"/>
    </row>
    <row r="22" spans="1:16">
      <c r="A22" s="559" t="s">
        <v>625</v>
      </c>
      <c r="B22" s="548" t="s">
        <v>601</v>
      </c>
      <c r="C22" s="549">
        <v>2876</v>
      </c>
      <c r="D22" s="693" t="s">
        <v>601</v>
      </c>
      <c r="E22" s="693" t="s">
        <v>601</v>
      </c>
      <c r="F22" s="1006">
        <v>3977</v>
      </c>
      <c r="G22" s="554">
        <f t="shared" si="0"/>
        <v>4711</v>
      </c>
      <c r="H22" s="562"/>
      <c r="I22" s="554"/>
      <c r="J22" s="555" t="s">
        <v>601</v>
      </c>
      <c r="K22" s="556" t="s">
        <v>601</v>
      </c>
      <c r="L22" s="530"/>
      <c r="M22" s="563">
        <v>4711</v>
      </c>
      <c r="N22" s="692"/>
      <c r="O22" s="692"/>
      <c r="P22" s="488"/>
    </row>
    <row r="23" spans="1:16" ht="15.75" thickBot="1">
      <c r="A23" s="534" t="s">
        <v>627</v>
      </c>
      <c r="B23" s="590" t="s">
        <v>601</v>
      </c>
      <c r="C23" s="549"/>
      <c r="D23" s="695" t="s">
        <v>601</v>
      </c>
      <c r="E23" s="695" t="s">
        <v>601</v>
      </c>
      <c r="F23" s="1010"/>
      <c r="G23" s="570">
        <f t="shared" si="0"/>
        <v>0</v>
      </c>
      <c r="H23" s="568"/>
      <c r="I23" s="570"/>
      <c r="J23" s="595" t="s">
        <v>601</v>
      </c>
      <c r="K23" s="596" t="s">
        <v>601</v>
      </c>
      <c r="L23" s="530"/>
      <c r="M23" s="597"/>
      <c r="N23" s="703"/>
      <c r="O23" s="703"/>
      <c r="P23" s="488"/>
    </row>
    <row r="24" spans="1:16" ht="15.75" thickBot="1">
      <c r="A24" s="547" t="s">
        <v>629</v>
      </c>
      <c r="B24" s="599" t="s">
        <v>601</v>
      </c>
      <c r="C24" s="600">
        <v>16650</v>
      </c>
      <c r="D24" s="704">
        <v>16600</v>
      </c>
      <c r="E24" s="704">
        <v>17024</v>
      </c>
      <c r="F24" s="1011">
        <v>4090</v>
      </c>
      <c r="G24" s="552">
        <f>M24-F24</f>
        <v>4215</v>
      </c>
      <c r="H24" s="603"/>
      <c r="I24" s="603"/>
      <c r="J24" s="706">
        <f t="shared" ref="J24:J47" si="3">SUM(F24:I24)</f>
        <v>8305</v>
      </c>
      <c r="K24" s="605">
        <f t="shared" ref="K24:K47" si="4">(J24/E24)*100</f>
        <v>48.784069548872182</v>
      </c>
      <c r="L24" s="530"/>
      <c r="M24" s="557">
        <v>8305</v>
      </c>
      <c r="N24" s="779"/>
      <c r="O24" s="780"/>
      <c r="P24" s="488"/>
    </row>
    <row r="25" spans="1:16" ht="15.75" thickBot="1">
      <c r="A25" s="559" t="s">
        <v>631</v>
      </c>
      <c r="B25" s="609" t="s">
        <v>601</v>
      </c>
      <c r="C25" s="549">
        <v>50</v>
      </c>
      <c r="D25" s="709"/>
      <c r="E25" s="709"/>
      <c r="F25" s="1012"/>
      <c r="G25" s="562">
        <f t="shared" ref="G25:G42" si="5">M25-F25</f>
        <v>0</v>
      </c>
      <c r="H25" s="553"/>
      <c r="I25" s="553"/>
      <c r="J25" s="706">
        <f t="shared" si="3"/>
        <v>0</v>
      </c>
      <c r="K25" s="605" t="e">
        <f t="shared" si="4"/>
        <v>#DIV/0!</v>
      </c>
      <c r="L25" s="530"/>
      <c r="M25" s="563"/>
      <c r="N25" s="787"/>
      <c r="O25" s="788"/>
      <c r="P25" s="488"/>
    </row>
    <row r="26" spans="1:16" ht="15.75" thickBot="1">
      <c r="A26" s="534" t="s">
        <v>633</v>
      </c>
      <c r="B26" s="615">
        <v>672</v>
      </c>
      <c r="C26" s="616">
        <v>550</v>
      </c>
      <c r="D26" s="713">
        <v>600</v>
      </c>
      <c r="E26" s="713">
        <v>600</v>
      </c>
      <c r="F26" s="1013">
        <v>150</v>
      </c>
      <c r="G26" s="592">
        <f t="shared" si="5"/>
        <v>150</v>
      </c>
      <c r="H26" s="619"/>
      <c r="I26" s="619"/>
      <c r="J26" s="706">
        <f t="shared" si="3"/>
        <v>300</v>
      </c>
      <c r="K26" s="605">
        <f t="shared" si="4"/>
        <v>50</v>
      </c>
      <c r="L26" s="530"/>
      <c r="M26" s="572">
        <v>300</v>
      </c>
      <c r="N26" s="796"/>
      <c r="O26" s="797"/>
      <c r="P26" s="488"/>
    </row>
    <row r="27" spans="1:16" ht="15.75" thickBot="1">
      <c r="A27" s="547" t="s">
        <v>634</v>
      </c>
      <c r="B27" s="623">
        <v>501</v>
      </c>
      <c r="C27" s="549">
        <v>308</v>
      </c>
      <c r="D27" s="718">
        <v>377</v>
      </c>
      <c r="E27" s="718">
        <v>392</v>
      </c>
      <c r="F27" s="1014">
        <v>85</v>
      </c>
      <c r="G27" s="552">
        <f t="shared" si="5"/>
        <v>93</v>
      </c>
      <c r="H27" s="626"/>
      <c r="I27" s="627"/>
      <c r="J27" s="706">
        <f t="shared" si="3"/>
        <v>178</v>
      </c>
      <c r="K27" s="605">
        <f t="shared" si="4"/>
        <v>45.408163265306122</v>
      </c>
      <c r="L27" s="530"/>
      <c r="M27" s="585">
        <v>178</v>
      </c>
      <c r="N27" s="802"/>
      <c r="O27" s="803"/>
      <c r="P27" s="488"/>
    </row>
    <row r="28" spans="1:16" ht="15.75" thickBot="1">
      <c r="A28" s="559" t="s">
        <v>636</v>
      </c>
      <c r="B28" s="631">
        <v>502</v>
      </c>
      <c r="C28" s="549">
        <v>379</v>
      </c>
      <c r="D28" s="709">
        <v>385</v>
      </c>
      <c r="E28" s="709">
        <v>385</v>
      </c>
      <c r="F28" s="1012">
        <v>110</v>
      </c>
      <c r="G28" s="562">
        <f t="shared" si="5"/>
        <v>77</v>
      </c>
      <c r="H28" s="553"/>
      <c r="I28" s="554"/>
      <c r="J28" s="706">
        <f t="shared" si="3"/>
        <v>187</v>
      </c>
      <c r="K28" s="605">
        <f t="shared" si="4"/>
        <v>48.571428571428569</v>
      </c>
      <c r="L28" s="530"/>
      <c r="M28" s="563">
        <v>187</v>
      </c>
      <c r="N28" s="787"/>
      <c r="O28" s="788"/>
      <c r="P28" s="488"/>
    </row>
    <row r="29" spans="1:16" ht="15.75" thickBot="1">
      <c r="A29" s="559" t="s">
        <v>638</v>
      </c>
      <c r="B29" s="631">
        <v>504</v>
      </c>
      <c r="C29" s="549"/>
      <c r="D29" s="709"/>
      <c r="E29" s="709"/>
      <c r="F29" s="1012"/>
      <c r="G29" s="562">
        <f t="shared" si="5"/>
        <v>0</v>
      </c>
      <c r="H29" s="553"/>
      <c r="I29" s="554"/>
      <c r="J29" s="706">
        <f t="shared" si="3"/>
        <v>0</v>
      </c>
      <c r="K29" s="605" t="e">
        <f t="shared" si="4"/>
        <v>#DIV/0!</v>
      </c>
      <c r="L29" s="530"/>
      <c r="M29" s="563"/>
      <c r="N29" s="787"/>
      <c r="O29" s="788"/>
      <c r="P29" s="488"/>
    </row>
    <row r="30" spans="1:16" ht="15.75" thickBot="1">
      <c r="A30" s="559" t="s">
        <v>640</v>
      </c>
      <c r="B30" s="631">
        <v>511</v>
      </c>
      <c r="C30" s="549">
        <v>385</v>
      </c>
      <c r="D30" s="709">
        <v>339</v>
      </c>
      <c r="E30" s="709">
        <v>379</v>
      </c>
      <c r="F30" s="1012">
        <v>29</v>
      </c>
      <c r="G30" s="562">
        <f t="shared" si="5"/>
        <v>28</v>
      </c>
      <c r="H30" s="553"/>
      <c r="I30" s="554"/>
      <c r="J30" s="706">
        <f t="shared" si="3"/>
        <v>57</v>
      </c>
      <c r="K30" s="605">
        <f t="shared" si="4"/>
        <v>15.03957783641161</v>
      </c>
      <c r="L30" s="530"/>
      <c r="M30" s="563">
        <v>57</v>
      </c>
      <c r="N30" s="787"/>
      <c r="O30" s="788"/>
      <c r="P30" s="488"/>
    </row>
    <row r="31" spans="1:16" ht="15.75" thickBot="1">
      <c r="A31" s="559" t="s">
        <v>642</v>
      </c>
      <c r="B31" s="631">
        <v>518</v>
      </c>
      <c r="C31" s="549">
        <v>530</v>
      </c>
      <c r="D31" s="709">
        <v>500</v>
      </c>
      <c r="E31" s="709">
        <v>519</v>
      </c>
      <c r="F31" s="1012">
        <v>174</v>
      </c>
      <c r="G31" s="562">
        <f t="shared" si="5"/>
        <v>116</v>
      </c>
      <c r="H31" s="553"/>
      <c r="I31" s="554"/>
      <c r="J31" s="706">
        <f t="shared" si="3"/>
        <v>290</v>
      </c>
      <c r="K31" s="605">
        <f t="shared" si="4"/>
        <v>55.876685934489402</v>
      </c>
      <c r="L31" s="530"/>
      <c r="M31" s="563">
        <v>290</v>
      </c>
      <c r="N31" s="787"/>
      <c r="O31" s="788"/>
      <c r="P31" s="488"/>
    </row>
    <row r="32" spans="1:16" ht="15.75" thickBot="1">
      <c r="A32" s="559" t="s">
        <v>644</v>
      </c>
      <c r="B32" s="631">
        <v>521</v>
      </c>
      <c r="C32" s="549">
        <v>11494</v>
      </c>
      <c r="D32" s="709">
        <v>12114</v>
      </c>
      <c r="E32" s="709">
        <v>12267</v>
      </c>
      <c r="F32" s="1012">
        <v>2933</v>
      </c>
      <c r="G32" s="562">
        <f t="shared" si="5"/>
        <v>2998</v>
      </c>
      <c r="H32" s="553"/>
      <c r="I32" s="554"/>
      <c r="J32" s="706">
        <f t="shared" si="3"/>
        <v>5931</v>
      </c>
      <c r="K32" s="605">
        <f t="shared" si="4"/>
        <v>48.349229640498898</v>
      </c>
      <c r="L32" s="530"/>
      <c r="M32" s="563">
        <v>5931</v>
      </c>
      <c r="N32" s="787"/>
      <c r="O32" s="788"/>
      <c r="P32" s="488"/>
    </row>
    <row r="33" spans="1:16" ht="15.75" thickBot="1">
      <c r="A33" s="559" t="s">
        <v>646</v>
      </c>
      <c r="B33" s="631" t="s">
        <v>648</v>
      </c>
      <c r="C33" s="549">
        <v>4233</v>
      </c>
      <c r="D33" s="709">
        <v>4453</v>
      </c>
      <c r="E33" s="709">
        <v>4596</v>
      </c>
      <c r="F33" s="1012">
        <v>1071</v>
      </c>
      <c r="G33" s="562">
        <f t="shared" si="5"/>
        <v>1112</v>
      </c>
      <c r="H33" s="553"/>
      <c r="I33" s="554"/>
      <c r="J33" s="706">
        <f t="shared" si="3"/>
        <v>2183</v>
      </c>
      <c r="K33" s="605">
        <f t="shared" si="4"/>
        <v>47.49782419495213</v>
      </c>
      <c r="L33" s="530"/>
      <c r="M33" s="563">
        <v>2183</v>
      </c>
      <c r="N33" s="787"/>
      <c r="O33" s="788"/>
      <c r="P33" s="488"/>
    </row>
    <row r="34" spans="1:16" ht="15.75" thickBot="1">
      <c r="A34" s="559" t="s">
        <v>649</v>
      </c>
      <c r="B34" s="631">
        <v>557</v>
      </c>
      <c r="C34" s="549"/>
      <c r="D34" s="709"/>
      <c r="E34" s="709"/>
      <c r="F34" s="1012"/>
      <c r="G34" s="562">
        <f t="shared" si="5"/>
        <v>0</v>
      </c>
      <c r="H34" s="553"/>
      <c r="I34" s="554"/>
      <c r="J34" s="706">
        <f t="shared" si="3"/>
        <v>0</v>
      </c>
      <c r="K34" s="605" t="e">
        <f t="shared" si="4"/>
        <v>#DIV/0!</v>
      </c>
      <c r="L34" s="530"/>
      <c r="M34" s="563"/>
      <c r="N34" s="787"/>
      <c r="O34" s="788"/>
      <c r="P34" s="488"/>
    </row>
    <row r="35" spans="1:16" ht="15.75" thickBot="1">
      <c r="A35" s="559" t="s">
        <v>651</v>
      </c>
      <c r="B35" s="631">
        <v>551</v>
      </c>
      <c r="C35" s="549">
        <v>60</v>
      </c>
      <c r="D35" s="709">
        <v>64</v>
      </c>
      <c r="E35" s="709">
        <v>64</v>
      </c>
      <c r="F35" s="1012">
        <v>16</v>
      </c>
      <c r="G35" s="562">
        <f t="shared" si="5"/>
        <v>16</v>
      </c>
      <c r="H35" s="553"/>
      <c r="I35" s="554"/>
      <c r="J35" s="706">
        <f t="shared" si="3"/>
        <v>32</v>
      </c>
      <c r="K35" s="605">
        <f t="shared" si="4"/>
        <v>50</v>
      </c>
      <c r="L35" s="530"/>
      <c r="M35" s="563">
        <v>32</v>
      </c>
      <c r="N35" s="787"/>
      <c r="O35" s="788"/>
      <c r="P35" s="488"/>
    </row>
    <row r="36" spans="1:16" ht="15.75" thickBot="1">
      <c r="A36" s="520" t="s">
        <v>653</v>
      </c>
      <c r="B36" s="634" t="s">
        <v>654</v>
      </c>
      <c r="C36" s="635">
        <v>405</v>
      </c>
      <c r="D36" s="722">
        <v>409</v>
      </c>
      <c r="E36" s="722">
        <v>410</v>
      </c>
      <c r="F36" s="1015">
        <v>57</v>
      </c>
      <c r="G36" s="568">
        <f t="shared" si="5"/>
        <v>21</v>
      </c>
      <c r="H36" s="569"/>
      <c r="I36" s="554"/>
      <c r="J36" s="706">
        <f t="shared" si="3"/>
        <v>78</v>
      </c>
      <c r="K36" s="605">
        <f t="shared" si="4"/>
        <v>19.024390243902438</v>
      </c>
      <c r="L36" s="530"/>
      <c r="M36" s="597">
        <v>78</v>
      </c>
      <c r="N36" s="810"/>
      <c r="O36" s="811"/>
      <c r="P36" s="488"/>
    </row>
    <row r="37" spans="1:16" ht="15.75" thickBot="1">
      <c r="A37" s="640" t="s">
        <v>655</v>
      </c>
      <c r="B37" s="641"/>
      <c r="C37" s="726">
        <f t="shared" ref="C37:I37" si="6">SUM(C27:C36)</f>
        <v>17794</v>
      </c>
      <c r="D37" s="727">
        <f t="shared" si="6"/>
        <v>18641</v>
      </c>
      <c r="E37" s="727">
        <f t="shared" si="6"/>
        <v>19012</v>
      </c>
      <c r="F37" s="726">
        <f t="shared" si="6"/>
        <v>4475</v>
      </c>
      <c r="G37" s="646">
        <f t="shared" si="6"/>
        <v>4461</v>
      </c>
      <c r="H37" s="647">
        <f t="shared" si="6"/>
        <v>0</v>
      </c>
      <c r="I37" s="728">
        <f t="shared" si="6"/>
        <v>0</v>
      </c>
      <c r="J37" s="706">
        <f t="shared" si="3"/>
        <v>8936</v>
      </c>
      <c r="K37" s="605">
        <f t="shared" si="4"/>
        <v>47.001893540921522</v>
      </c>
      <c r="L37" s="530"/>
      <c r="M37" s="646">
        <f>SUM(M27:M36)</f>
        <v>8936</v>
      </c>
      <c r="N37" s="647">
        <f>SUM(N27:N36)</f>
        <v>0</v>
      </c>
      <c r="O37" s="646">
        <f>SUM(O27:O36)</f>
        <v>0</v>
      </c>
      <c r="P37" s="488"/>
    </row>
    <row r="38" spans="1:16" ht="15.75" thickBot="1">
      <c r="A38" s="547" t="s">
        <v>657</v>
      </c>
      <c r="B38" s="623">
        <v>601</v>
      </c>
      <c r="C38" s="648"/>
      <c r="D38" s="718"/>
      <c r="E38" s="718"/>
      <c r="F38" s="1011"/>
      <c r="G38" s="582">
        <f t="shared" si="5"/>
        <v>0</v>
      </c>
      <c r="H38" s="626"/>
      <c r="I38" s="554"/>
      <c r="J38" s="706">
        <f t="shared" si="3"/>
        <v>0</v>
      </c>
      <c r="K38" s="605" t="e">
        <f t="shared" si="4"/>
        <v>#DIV/0!</v>
      </c>
      <c r="L38" s="530"/>
      <c r="M38" s="585"/>
      <c r="N38" s="802"/>
      <c r="O38" s="803"/>
      <c r="P38" s="488"/>
    </row>
    <row r="39" spans="1:16" ht="15.75" thickBot="1">
      <c r="A39" s="559" t="s">
        <v>659</v>
      </c>
      <c r="B39" s="631">
        <v>602</v>
      </c>
      <c r="C39" s="549">
        <v>2033</v>
      </c>
      <c r="D39" s="709">
        <v>2021</v>
      </c>
      <c r="E39" s="709">
        <v>1938</v>
      </c>
      <c r="F39" s="1012">
        <v>614</v>
      </c>
      <c r="G39" s="562">
        <f t="shared" si="5"/>
        <v>594</v>
      </c>
      <c r="H39" s="553"/>
      <c r="I39" s="554"/>
      <c r="J39" s="706">
        <f t="shared" si="3"/>
        <v>1208</v>
      </c>
      <c r="K39" s="605">
        <f t="shared" si="4"/>
        <v>62.332301341589272</v>
      </c>
      <c r="L39" s="530"/>
      <c r="M39" s="563">
        <v>1208</v>
      </c>
      <c r="N39" s="787"/>
      <c r="O39" s="788"/>
      <c r="P39" s="488"/>
    </row>
    <row r="40" spans="1:16" ht="15.75" thickBot="1">
      <c r="A40" s="559" t="s">
        <v>661</v>
      </c>
      <c r="B40" s="631">
        <v>604</v>
      </c>
      <c r="C40" s="549"/>
      <c r="D40" s="709"/>
      <c r="E40" s="709"/>
      <c r="F40" s="1012"/>
      <c r="G40" s="562">
        <f t="shared" si="5"/>
        <v>0</v>
      </c>
      <c r="H40" s="553"/>
      <c r="I40" s="554"/>
      <c r="J40" s="706">
        <f t="shared" si="3"/>
        <v>0</v>
      </c>
      <c r="K40" s="605" t="e">
        <f t="shared" si="4"/>
        <v>#DIV/0!</v>
      </c>
      <c r="L40" s="530"/>
      <c r="M40" s="563"/>
      <c r="N40" s="787"/>
      <c r="O40" s="788"/>
      <c r="P40" s="488"/>
    </row>
    <row r="41" spans="1:16" ht="15.75" thickBot="1">
      <c r="A41" s="559" t="s">
        <v>663</v>
      </c>
      <c r="B41" s="631" t="s">
        <v>665</v>
      </c>
      <c r="C41" s="549">
        <v>15600</v>
      </c>
      <c r="D41" s="709">
        <v>16600</v>
      </c>
      <c r="E41" s="709">
        <v>17024</v>
      </c>
      <c r="F41" s="1012">
        <v>4090</v>
      </c>
      <c r="G41" s="562">
        <f t="shared" si="5"/>
        <v>4215</v>
      </c>
      <c r="H41" s="553"/>
      <c r="I41" s="554"/>
      <c r="J41" s="706">
        <f t="shared" si="3"/>
        <v>8305</v>
      </c>
      <c r="K41" s="605">
        <f t="shared" si="4"/>
        <v>48.784069548872182</v>
      </c>
      <c r="L41" s="530"/>
      <c r="M41" s="563">
        <v>8305</v>
      </c>
      <c r="N41" s="787"/>
      <c r="O41" s="788"/>
      <c r="P41" s="488"/>
    </row>
    <row r="42" spans="1:16" ht="15.75" thickBot="1">
      <c r="A42" s="520" t="s">
        <v>666</v>
      </c>
      <c r="B42" s="634" t="s">
        <v>667</v>
      </c>
      <c r="C42" s="565">
        <v>170</v>
      </c>
      <c r="D42" s="722">
        <v>20</v>
      </c>
      <c r="E42" s="722">
        <v>50</v>
      </c>
      <c r="F42" s="1015">
        <v>19</v>
      </c>
      <c r="G42" s="592">
        <f t="shared" si="5"/>
        <v>25</v>
      </c>
      <c r="H42" s="569"/>
      <c r="I42" s="554"/>
      <c r="J42" s="706">
        <f t="shared" si="3"/>
        <v>44</v>
      </c>
      <c r="K42" s="605">
        <f t="shared" si="4"/>
        <v>88</v>
      </c>
      <c r="L42" s="530"/>
      <c r="M42" s="597">
        <v>44</v>
      </c>
      <c r="N42" s="810"/>
      <c r="O42" s="811"/>
      <c r="P42" s="488"/>
    </row>
    <row r="43" spans="1:16" ht="15.75" thickBot="1">
      <c r="A43" s="640" t="s">
        <v>668</v>
      </c>
      <c r="B43" s="641" t="s">
        <v>601</v>
      </c>
      <c r="C43" s="726">
        <f t="shared" ref="C43:I43" si="7">SUM(C38:C42)</f>
        <v>17803</v>
      </c>
      <c r="D43" s="727">
        <f t="shared" si="7"/>
        <v>18641</v>
      </c>
      <c r="E43" s="727">
        <f t="shared" si="7"/>
        <v>19012</v>
      </c>
      <c r="F43" s="646">
        <f t="shared" si="7"/>
        <v>4723</v>
      </c>
      <c r="G43" s="1016">
        <f t="shared" si="7"/>
        <v>4834</v>
      </c>
      <c r="H43" s="646">
        <f t="shared" si="7"/>
        <v>0</v>
      </c>
      <c r="I43" s="728">
        <f t="shared" si="7"/>
        <v>0</v>
      </c>
      <c r="J43" s="706">
        <f t="shared" si="3"/>
        <v>9557</v>
      </c>
      <c r="K43" s="605">
        <f t="shared" si="4"/>
        <v>50.26825163054913</v>
      </c>
      <c r="L43" s="530"/>
      <c r="M43" s="646">
        <f>SUM(M38:M42)</f>
        <v>9557</v>
      </c>
      <c r="N43" s="647">
        <f>SUM(N38:N42)</f>
        <v>0</v>
      </c>
      <c r="O43" s="646">
        <f>SUM(O38:O42)</f>
        <v>0</v>
      </c>
      <c r="P43" s="488"/>
    </row>
    <row r="44" spans="1:16" ht="9" customHeight="1" thickBot="1">
      <c r="A44" s="520"/>
      <c r="B44" s="650"/>
      <c r="C44" s="1017"/>
      <c r="D44" s="734"/>
      <c r="E44" s="734"/>
      <c r="F44" s="1018"/>
      <c r="G44" s="817"/>
      <c r="H44" s="818"/>
      <c r="I44" s="817"/>
      <c r="J44" s="706"/>
      <c r="K44" s="605"/>
      <c r="L44" s="530"/>
      <c r="M44" s="656"/>
      <c r="N44" s="657"/>
      <c r="O44" s="657"/>
      <c r="P44" s="488"/>
    </row>
    <row r="45" spans="1:16" ht="15.75" thickBot="1">
      <c r="A45" s="658" t="s">
        <v>670</v>
      </c>
      <c r="B45" s="641" t="s">
        <v>601</v>
      </c>
      <c r="C45" s="646">
        <f t="shared" ref="C45:I45" si="8">C43-C41</f>
        <v>2203</v>
      </c>
      <c r="D45" s="726">
        <f t="shared" si="8"/>
        <v>2041</v>
      </c>
      <c r="E45" s="726">
        <f t="shared" si="8"/>
        <v>1988</v>
      </c>
      <c r="F45" s="646">
        <f t="shared" si="8"/>
        <v>633</v>
      </c>
      <c r="G45" s="733">
        <f t="shared" si="8"/>
        <v>619</v>
      </c>
      <c r="H45" s="646">
        <f t="shared" si="8"/>
        <v>0</v>
      </c>
      <c r="I45" s="647">
        <f t="shared" si="8"/>
        <v>0</v>
      </c>
      <c r="J45" s="706">
        <f t="shared" si="3"/>
        <v>1252</v>
      </c>
      <c r="K45" s="605">
        <f t="shared" si="4"/>
        <v>62.977867203219319</v>
      </c>
      <c r="L45" s="530"/>
      <c r="M45" s="646">
        <f>M43-M41</f>
        <v>1252</v>
      </c>
      <c r="N45" s="647">
        <f>N43-N41</f>
        <v>0</v>
      </c>
      <c r="O45" s="646">
        <f>O43-O41</f>
        <v>0</v>
      </c>
      <c r="P45" s="488"/>
    </row>
    <row r="46" spans="1:16" ht="15.75" thickBot="1">
      <c r="A46" s="640" t="s">
        <v>671</v>
      </c>
      <c r="B46" s="641" t="s">
        <v>601</v>
      </c>
      <c r="C46" s="646">
        <f t="shared" ref="C46:I46" si="9">C43-C37</f>
        <v>9</v>
      </c>
      <c r="D46" s="726">
        <f t="shared" si="9"/>
        <v>0</v>
      </c>
      <c r="E46" s="726">
        <f t="shared" si="9"/>
        <v>0</v>
      </c>
      <c r="F46" s="646">
        <f t="shared" si="9"/>
        <v>248</v>
      </c>
      <c r="G46" s="733">
        <f t="shared" si="9"/>
        <v>373</v>
      </c>
      <c r="H46" s="646">
        <f t="shared" si="9"/>
        <v>0</v>
      </c>
      <c r="I46" s="647">
        <f t="shared" si="9"/>
        <v>0</v>
      </c>
      <c r="J46" s="706">
        <f t="shared" si="3"/>
        <v>621</v>
      </c>
      <c r="K46" s="605" t="e">
        <f t="shared" si="4"/>
        <v>#DIV/0!</v>
      </c>
      <c r="L46" s="530"/>
      <c r="M46" s="646">
        <f>M43-M37</f>
        <v>621</v>
      </c>
      <c r="N46" s="647">
        <f>N43-N37</f>
        <v>0</v>
      </c>
      <c r="O46" s="646">
        <f>O43-O37</f>
        <v>0</v>
      </c>
      <c r="P46" s="488"/>
    </row>
    <row r="47" spans="1:16" ht="15.75" thickBot="1">
      <c r="A47" s="660" t="s">
        <v>673</v>
      </c>
      <c r="B47" s="661" t="s">
        <v>601</v>
      </c>
      <c r="C47" s="646">
        <f t="shared" ref="C47:I47" si="10">C46-C41</f>
        <v>-15591</v>
      </c>
      <c r="D47" s="726">
        <f t="shared" si="10"/>
        <v>-16600</v>
      </c>
      <c r="E47" s="726">
        <f t="shared" si="10"/>
        <v>-17024</v>
      </c>
      <c r="F47" s="646">
        <f t="shared" si="10"/>
        <v>-3842</v>
      </c>
      <c r="G47" s="733">
        <f t="shared" si="10"/>
        <v>-3842</v>
      </c>
      <c r="H47" s="646">
        <f t="shared" si="10"/>
        <v>0</v>
      </c>
      <c r="I47" s="647">
        <f t="shared" si="10"/>
        <v>0</v>
      </c>
      <c r="J47" s="646">
        <f t="shared" si="3"/>
        <v>-7684</v>
      </c>
      <c r="K47" s="662">
        <f t="shared" si="4"/>
        <v>45.136278195488721</v>
      </c>
      <c r="L47" s="530"/>
      <c r="M47" s="646">
        <f>M46-M41</f>
        <v>-7684</v>
      </c>
      <c r="N47" s="647">
        <f>N46-N41</f>
        <v>0</v>
      </c>
      <c r="O47" s="646">
        <f>O46-O41</f>
        <v>0</v>
      </c>
      <c r="P47" s="488"/>
    </row>
    <row r="48" spans="1:16">
      <c r="A48" s="488"/>
      <c r="B48" s="489"/>
      <c r="C48" s="488"/>
      <c r="D48" s="488"/>
      <c r="E48" s="490"/>
      <c r="F48" s="490"/>
      <c r="G48" s="490"/>
      <c r="H48" s="490"/>
      <c r="I48" s="490"/>
      <c r="J48" s="490"/>
      <c r="K48" s="488"/>
      <c r="L48" s="488"/>
      <c r="M48" s="488"/>
      <c r="N48" s="488"/>
      <c r="O48" s="488"/>
      <c r="P48" s="488"/>
    </row>
    <row r="49" spans="1:16">
      <c r="A49" s="488"/>
      <c r="B49" s="489"/>
      <c r="C49" s="488"/>
      <c r="D49" s="488"/>
      <c r="E49" s="490"/>
      <c r="F49" s="490"/>
      <c r="G49" s="490"/>
      <c r="H49" s="490"/>
      <c r="I49" s="490"/>
      <c r="J49" s="490"/>
      <c r="K49" s="488"/>
      <c r="L49" s="488"/>
      <c r="M49" s="488"/>
      <c r="N49" s="488"/>
      <c r="O49" s="488"/>
      <c r="P49" s="488"/>
    </row>
    <row r="50" spans="1:16">
      <c r="A50" s="663" t="s">
        <v>674</v>
      </c>
      <c r="B50" s="489"/>
      <c r="C50" s="488"/>
      <c r="D50" s="488"/>
      <c r="E50" s="490"/>
      <c r="F50" s="490"/>
      <c r="G50" s="490"/>
      <c r="H50" s="490"/>
      <c r="I50" s="490"/>
      <c r="J50" s="490"/>
      <c r="K50" s="488"/>
      <c r="L50" s="488"/>
      <c r="M50" s="488"/>
      <c r="N50" s="488"/>
      <c r="O50" s="488"/>
      <c r="P50" s="488"/>
    </row>
    <row r="51" spans="1:16">
      <c r="A51" s="664" t="s">
        <v>675</v>
      </c>
      <c r="B51" s="665"/>
      <c r="C51" s="666"/>
      <c r="D51" s="666"/>
      <c r="E51" s="667"/>
      <c r="F51" s="667"/>
      <c r="G51" s="667"/>
      <c r="H51" s="667"/>
      <c r="I51" s="667"/>
      <c r="J51" s="667"/>
      <c r="K51" s="666"/>
      <c r="L51" s="666"/>
      <c r="M51" s="666"/>
      <c r="N51" s="666"/>
      <c r="O51" s="666"/>
      <c r="P51" s="666"/>
    </row>
    <row r="52" spans="1:16">
      <c r="A52" s="668" t="s">
        <v>676</v>
      </c>
      <c r="B52" s="665"/>
      <c r="C52" s="666"/>
      <c r="D52" s="666"/>
      <c r="E52" s="667"/>
      <c r="F52" s="667"/>
      <c r="G52" s="667"/>
      <c r="H52" s="667"/>
      <c r="I52" s="667"/>
      <c r="J52" s="667"/>
      <c r="K52" s="666"/>
      <c r="L52" s="666"/>
      <c r="M52" s="666"/>
      <c r="N52" s="666"/>
      <c r="O52" s="666"/>
      <c r="P52" s="666"/>
    </row>
    <row r="53" spans="1:16">
      <c r="A53" s="668" t="s">
        <v>677</v>
      </c>
      <c r="B53" s="669"/>
      <c r="C53" s="670"/>
      <c r="D53" s="670"/>
      <c r="E53" s="671"/>
      <c r="F53" s="671"/>
      <c r="G53" s="671"/>
      <c r="H53" s="671"/>
      <c r="I53" s="671"/>
      <c r="J53" s="671"/>
      <c r="K53" s="670"/>
      <c r="L53" s="670"/>
      <c r="M53" s="670"/>
      <c r="N53" s="670"/>
      <c r="O53" s="670"/>
      <c r="P53" s="670"/>
    </row>
    <row r="54" spans="1:16">
      <c r="A54" s="488"/>
      <c r="B54" s="489"/>
      <c r="C54" s="488"/>
      <c r="D54" s="488"/>
      <c r="E54" s="490"/>
      <c r="F54" s="490"/>
      <c r="G54" s="490"/>
      <c r="H54" s="490"/>
      <c r="I54" s="490"/>
      <c r="J54" s="490"/>
      <c r="K54" s="488"/>
      <c r="L54" s="488"/>
      <c r="M54" s="488"/>
      <c r="N54" s="488"/>
      <c r="O54" s="488"/>
      <c r="P54" s="488"/>
    </row>
    <row r="55" spans="1:16">
      <c r="A55" s="1337"/>
      <c r="B55" s="489"/>
      <c r="C55" s="488"/>
      <c r="D55" s="488"/>
      <c r="E55" s="490"/>
      <c r="F55" s="490"/>
      <c r="G55" s="490"/>
      <c r="H55" s="490"/>
      <c r="I55" s="490"/>
      <c r="J55" s="490"/>
      <c r="K55" s="488"/>
      <c r="L55" s="488"/>
      <c r="M55" s="488"/>
      <c r="N55" s="488"/>
      <c r="O55" s="488"/>
      <c r="P55" s="488"/>
    </row>
    <row r="56" spans="1:16">
      <c r="A56" s="488" t="s">
        <v>714</v>
      </c>
      <c r="B56" s="489"/>
      <c r="C56" s="488"/>
      <c r="D56" s="488"/>
      <c r="E56" s="490"/>
      <c r="F56" s="490"/>
      <c r="G56" s="490"/>
      <c r="H56" s="490"/>
      <c r="I56" s="490"/>
      <c r="J56" s="490"/>
      <c r="K56" s="488"/>
      <c r="L56" s="488"/>
      <c r="M56" s="488"/>
      <c r="N56" s="488"/>
      <c r="O56" s="488"/>
      <c r="P56" s="488"/>
    </row>
    <row r="57" spans="1:16">
      <c r="A57" s="488"/>
      <c r="B57" s="489"/>
      <c r="C57" s="488"/>
      <c r="D57" s="488"/>
      <c r="E57" s="490"/>
      <c r="F57" s="490"/>
      <c r="G57" s="490"/>
      <c r="H57" s="490"/>
      <c r="I57" s="490"/>
      <c r="J57" s="490"/>
      <c r="K57" s="488"/>
      <c r="L57" s="488"/>
      <c r="M57" s="488"/>
      <c r="N57" s="488"/>
      <c r="O57" s="488"/>
      <c r="P57" s="488"/>
    </row>
    <row r="58" spans="1:16">
      <c r="A58" s="488" t="s">
        <v>758</v>
      </c>
      <c r="B58" s="489"/>
      <c r="C58" s="488"/>
      <c r="D58" s="488"/>
      <c r="E58" s="490"/>
      <c r="F58" s="490"/>
      <c r="G58" s="490"/>
      <c r="H58" s="490"/>
      <c r="I58" s="490"/>
      <c r="J58" s="490"/>
      <c r="K58" s="488"/>
      <c r="L58" s="488"/>
      <c r="M58" s="488"/>
      <c r="N58" s="488"/>
      <c r="O58" s="488"/>
      <c r="P58" s="488"/>
    </row>
    <row r="59" spans="1:16">
      <c r="A59" s="488"/>
      <c r="B59" s="489"/>
      <c r="C59" s="488"/>
      <c r="D59" s="488"/>
      <c r="E59" s="490"/>
      <c r="F59" s="490"/>
      <c r="G59" s="490"/>
      <c r="H59" s="490"/>
      <c r="I59" s="490"/>
      <c r="J59" s="490"/>
      <c r="K59" s="488"/>
      <c r="L59" s="488"/>
      <c r="M59" s="488"/>
      <c r="N59" s="488"/>
      <c r="O59" s="488"/>
      <c r="P59" s="488"/>
    </row>
  </sheetData>
  <mergeCells count="3">
    <mergeCell ref="A1:O1"/>
    <mergeCell ref="C7:O7"/>
    <mergeCell ref="F9:I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6"/>
  <sheetViews>
    <sheetView zoomScale="96" zoomScaleNormal="96" zoomScaleSheetLayoutView="100" workbookViewId="0">
      <selection activeCell="C3" sqref="C3"/>
    </sheetView>
  </sheetViews>
  <sheetFormatPr defaultColWidth="9.140625" defaultRowHeight="12.75"/>
  <cols>
    <col min="1" max="1" width="6.42578125" style="176" customWidth="1"/>
    <col min="2" max="2" width="7.7109375" style="176" customWidth="1"/>
    <col min="3" max="3" width="74.28515625" style="176" customWidth="1"/>
    <col min="4" max="4" width="15.5703125" style="176" customWidth="1"/>
    <col min="5" max="6" width="15.85546875" style="176" customWidth="1"/>
    <col min="7" max="7" width="13.28515625" style="176" customWidth="1"/>
    <col min="8" max="8" width="9.140625" style="176"/>
    <col min="9" max="9" width="10.140625" style="176" bestFit="1" customWidth="1"/>
    <col min="10" max="16384" width="9.140625" style="176"/>
  </cols>
  <sheetData>
    <row r="1" spans="1:7" ht="21" customHeight="1">
      <c r="A1" s="171" t="s">
        <v>194</v>
      </c>
      <c r="B1" s="166"/>
      <c r="C1" s="173"/>
      <c r="D1" s="174"/>
      <c r="E1" s="175"/>
      <c r="F1" s="175"/>
      <c r="G1" s="175"/>
    </row>
    <row r="2" spans="1:7" ht="15.75" customHeight="1">
      <c r="A2" s="171"/>
      <c r="B2" s="166"/>
      <c r="C2" s="177"/>
      <c r="E2" s="178"/>
    </row>
    <row r="3" spans="1:7" s="183" customFormat="1" ht="24" customHeight="1">
      <c r="A3" s="179" t="s">
        <v>477</v>
      </c>
      <c r="B3" s="179"/>
      <c r="C3" s="179"/>
      <c r="D3" s="180"/>
      <c r="E3" s="181"/>
      <c r="F3" s="182"/>
      <c r="G3" s="182"/>
    </row>
    <row r="4" spans="1:7" s="42" customFormat="1" ht="12.75" hidden="1" customHeight="1">
      <c r="A4" s="46"/>
      <c r="B4" s="48"/>
      <c r="C4" s="184"/>
      <c r="D4" s="185"/>
      <c r="E4" s="185"/>
      <c r="F4" s="185"/>
      <c r="G4" s="185"/>
    </row>
    <row r="5" spans="1:7" s="42" customFormat="1" ht="12.75" hidden="1" customHeight="1">
      <c r="A5" s="46"/>
      <c r="B5" s="48"/>
      <c r="C5" s="184"/>
      <c r="D5" s="185"/>
      <c r="E5" s="185"/>
      <c r="F5" s="185"/>
      <c r="G5" s="185"/>
    </row>
    <row r="6" spans="1:7" s="42" customFormat="1" ht="12" customHeight="1" thickBot="1">
      <c r="B6" s="186"/>
    </row>
    <row r="7" spans="1:7" s="42" customFormat="1" ht="15.75">
      <c r="A7" s="187" t="s">
        <v>56</v>
      </c>
      <c r="B7" s="188" t="s">
        <v>55</v>
      </c>
      <c r="C7" s="187" t="s">
        <v>53</v>
      </c>
      <c r="D7" s="187" t="s">
        <v>52</v>
      </c>
      <c r="E7" s="187" t="s">
        <v>52</v>
      </c>
      <c r="F7" s="92" t="s">
        <v>7</v>
      </c>
      <c r="G7" s="187" t="s">
        <v>195</v>
      </c>
    </row>
    <row r="8" spans="1:7" s="42" customFormat="1" ht="15.75" customHeight="1" thickBot="1">
      <c r="A8" s="189"/>
      <c r="B8" s="190"/>
      <c r="C8" s="191"/>
      <c r="D8" s="192" t="s">
        <v>50</v>
      </c>
      <c r="E8" s="192" t="s">
        <v>49</v>
      </c>
      <c r="F8" s="89" t="s">
        <v>476</v>
      </c>
      <c r="G8" s="192" t="s">
        <v>196</v>
      </c>
    </row>
    <row r="9" spans="1:7" s="42" customFormat="1" ht="16.5" customHeight="1" thickTop="1">
      <c r="A9" s="193">
        <v>20</v>
      </c>
      <c r="B9" s="194"/>
      <c r="C9" s="112" t="s">
        <v>197</v>
      </c>
      <c r="D9" s="131"/>
      <c r="E9" s="130"/>
      <c r="F9" s="126"/>
      <c r="G9" s="131"/>
    </row>
    <row r="10" spans="1:7" s="42" customFormat="1" ht="16.5" customHeight="1">
      <c r="A10" s="193"/>
      <c r="B10" s="194"/>
      <c r="C10" s="112"/>
      <c r="D10" s="131"/>
      <c r="E10" s="130"/>
      <c r="F10" s="126"/>
      <c r="G10" s="131"/>
    </row>
    <row r="11" spans="1:7" s="42" customFormat="1" ht="15" customHeight="1">
      <c r="A11" s="137"/>
      <c r="B11" s="195"/>
      <c r="C11" s="112" t="s">
        <v>198</v>
      </c>
      <c r="D11" s="129"/>
      <c r="E11" s="128"/>
      <c r="F11" s="196"/>
      <c r="G11" s="129"/>
    </row>
    <row r="12" spans="1:7" s="42" customFormat="1" ht="15">
      <c r="A12" s="133"/>
      <c r="B12" s="197">
        <v>2143</v>
      </c>
      <c r="C12" s="134" t="s">
        <v>199</v>
      </c>
      <c r="D12" s="121">
        <v>50</v>
      </c>
      <c r="E12" s="68">
        <v>50</v>
      </c>
      <c r="F12" s="67">
        <v>19.100000000000001</v>
      </c>
      <c r="G12" s="129">
        <f>(F12/E12)*100</f>
        <v>38.200000000000003</v>
      </c>
    </row>
    <row r="13" spans="1:7" s="42" customFormat="1" ht="15">
      <c r="A13" s="133"/>
      <c r="B13" s="197">
        <v>2212</v>
      </c>
      <c r="C13" s="134" t="s">
        <v>200</v>
      </c>
      <c r="D13" s="121">
        <v>50505</v>
      </c>
      <c r="E13" s="68">
        <v>54037.1</v>
      </c>
      <c r="F13" s="67">
        <v>18952.599999999999</v>
      </c>
      <c r="G13" s="129">
        <f t="shared" ref="G13:G58" si="0">(F13/E13)*100</f>
        <v>35.073310743914824</v>
      </c>
    </row>
    <row r="14" spans="1:7" s="42" customFormat="1" ht="15" customHeight="1">
      <c r="A14" s="133"/>
      <c r="B14" s="197">
        <v>2219</v>
      </c>
      <c r="C14" s="134" t="s">
        <v>201</v>
      </c>
      <c r="D14" s="121">
        <v>50484</v>
      </c>
      <c r="E14" s="68">
        <v>68810.2</v>
      </c>
      <c r="F14" s="67">
        <v>26181.1</v>
      </c>
      <c r="G14" s="129">
        <f t="shared" si="0"/>
        <v>38.048283539358991</v>
      </c>
    </row>
    <row r="15" spans="1:7" s="42" customFormat="1" ht="15">
      <c r="A15" s="133"/>
      <c r="B15" s="197">
        <v>2221</v>
      </c>
      <c r="C15" s="134" t="s">
        <v>202</v>
      </c>
      <c r="D15" s="121">
        <v>100</v>
      </c>
      <c r="E15" s="68">
        <v>607.1</v>
      </c>
      <c r="F15" s="67">
        <v>507.1</v>
      </c>
      <c r="G15" s="129">
        <f t="shared" si="0"/>
        <v>83.52824905287433</v>
      </c>
    </row>
    <row r="16" spans="1:7" s="42" customFormat="1" ht="15" hidden="1">
      <c r="A16" s="133"/>
      <c r="B16" s="197">
        <v>2229</v>
      </c>
      <c r="C16" s="134" t="s">
        <v>203</v>
      </c>
      <c r="D16" s="121">
        <v>0</v>
      </c>
      <c r="E16" s="68">
        <v>0</v>
      </c>
      <c r="F16" s="67">
        <v>0</v>
      </c>
      <c r="G16" s="129" t="e">
        <f t="shared" si="0"/>
        <v>#DIV/0!</v>
      </c>
    </row>
    <row r="17" spans="1:7" s="42" customFormat="1" ht="15" hidden="1">
      <c r="A17" s="133"/>
      <c r="B17" s="197">
        <v>2241</v>
      </c>
      <c r="C17" s="134" t="s">
        <v>204</v>
      </c>
      <c r="D17" s="121">
        <v>0</v>
      </c>
      <c r="E17" s="68">
        <v>0</v>
      </c>
      <c r="F17" s="67">
        <v>0</v>
      </c>
      <c r="G17" s="129" t="e">
        <f t="shared" si="0"/>
        <v>#DIV/0!</v>
      </c>
    </row>
    <row r="18" spans="1:7" s="44" customFormat="1" ht="15.75" hidden="1">
      <c r="A18" s="133"/>
      <c r="B18" s="197">
        <v>2249</v>
      </c>
      <c r="C18" s="134" t="s">
        <v>205</v>
      </c>
      <c r="D18" s="121">
        <v>0</v>
      </c>
      <c r="E18" s="68">
        <v>0</v>
      </c>
      <c r="F18" s="67">
        <v>0</v>
      </c>
      <c r="G18" s="129" t="e">
        <f t="shared" si="0"/>
        <v>#DIV/0!</v>
      </c>
    </row>
    <row r="19" spans="1:7" s="42" customFormat="1" ht="15" hidden="1">
      <c r="A19" s="133"/>
      <c r="B19" s="197">
        <v>2310</v>
      </c>
      <c r="C19" s="134" t="s">
        <v>206</v>
      </c>
      <c r="D19" s="121">
        <v>0</v>
      </c>
      <c r="E19" s="68">
        <v>0</v>
      </c>
      <c r="F19" s="67">
        <v>0</v>
      </c>
      <c r="G19" s="129" t="e">
        <f t="shared" si="0"/>
        <v>#DIV/0!</v>
      </c>
    </row>
    <row r="20" spans="1:7" s="42" customFormat="1" ht="15" hidden="1">
      <c r="A20" s="133"/>
      <c r="B20" s="197">
        <v>2321</v>
      </c>
      <c r="C20" s="134" t="s">
        <v>401</v>
      </c>
      <c r="D20" s="121">
        <v>0</v>
      </c>
      <c r="E20" s="68">
        <v>0</v>
      </c>
      <c r="F20" s="67">
        <v>0</v>
      </c>
      <c r="G20" s="129" t="e">
        <f t="shared" si="0"/>
        <v>#DIV/0!</v>
      </c>
    </row>
    <row r="21" spans="1:7" s="44" customFormat="1" ht="15.75" hidden="1">
      <c r="A21" s="133"/>
      <c r="B21" s="197">
        <v>2331</v>
      </c>
      <c r="C21" s="134" t="s">
        <v>207</v>
      </c>
      <c r="D21" s="121">
        <v>0</v>
      </c>
      <c r="E21" s="68">
        <v>0</v>
      </c>
      <c r="F21" s="67">
        <v>0</v>
      </c>
      <c r="G21" s="129" t="e">
        <f t="shared" si="0"/>
        <v>#DIV/0!</v>
      </c>
    </row>
    <row r="22" spans="1:7" s="42" customFormat="1" ht="15">
      <c r="A22" s="133"/>
      <c r="B22" s="197">
        <v>2333</v>
      </c>
      <c r="C22" s="134" t="s">
        <v>511</v>
      </c>
      <c r="D22" s="121">
        <v>0</v>
      </c>
      <c r="E22" s="68">
        <v>157.30000000000001</v>
      </c>
      <c r="F22" s="67">
        <v>157.30000000000001</v>
      </c>
      <c r="G22" s="129">
        <f t="shared" si="0"/>
        <v>100</v>
      </c>
    </row>
    <row r="23" spans="1:7" s="42" customFormat="1" ht="15">
      <c r="A23" s="133"/>
      <c r="B23" s="197">
        <v>3111</v>
      </c>
      <c r="C23" s="198" t="s">
        <v>512</v>
      </c>
      <c r="D23" s="121">
        <v>770</v>
      </c>
      <c r="E23" s="68">
        <v>2002.9</v>
      </c>
      <c r="F23" s="67">
        <v>419.9</v>
      </c>
      <c r="G23" s="129">
        <f t="shared" si="0"/>
        <v>20.964601328074288</v>
      </c>
    </row>
    <row r="24" spans="1:7" s="42" customFormat="1" ht="15">
      <c r="A24" s="133"/>
      <c r="B24" s="197">
        <v>3113</v>
      </c>
      <c r="C24" s="198" t="s">
        <v>208</v>
      </c>
      <c r="D24" s="121">
        <v>1300</v>
      </c>
      <c r="E24" s="68">
        <v>677.1</v>
      </c>
      <c r="F24" s="67">
        <v>486.9</v>
      </c>
      <c r="G24" s="129">
        <f t="shared" si="0"/>
        <v>71.909614532565342</v>
      </c>
    </row>
    <row r="25" spans="1:7" s="44" customFormat="1" ht="15.75" hidden="1">
      <c r="A25" s="133"/>
      <c r="B25" s="197">
        <v>3231</v>
      </c>
      <c r="C25" s="134" t="s">
        <v>209</v>
      </c>
      <c r="D25" s="121">
        <v>0</v>
      </c>
      <c r="E25" s="68">
        <v>0</v>
      </c>
      <c r="F25" s="67">
        <v>0</v>
      </c>
      <c r="G25" s="129" t="e">
        <f t="shared" si="0"/>
        <v>#DIV/0!</v>
      </c>
    </row>
    <row r="26" spans="1:7" s="44" customFormat="1" ht="15.75">
      <c r="A26" s="133"/>
      <c r="B26" s="197">
        <v>3313</v>
      </c>
      <c r="C26" s="134" t="s">
        <v>210</v>
      </c>
      <c r="D26" s="121">
        <v>3000</v>
      </c>
      <c r="E26" s="68">
        <v>3637.5</v>
      </c>
      <c r="F26" s="67">
        <v>105.7</v>
      </c>
      <c r="G26" s="129">
        <f t="shared" si="0"/>
        <v>2.9058419243986258</v>
      </c>
    </row>
    <row r="27" spans="1:7" s="42" customFormat="1" ht="15" hidden="1">
      <c r="A27" s="163"/>
      <c r="B27" s="197">
        <v>3314</v>
      </c>
      <c r="C27" s="198" t="s">
        <v>211</v>
      </c>
      <c r="D27" s="121">
        <v>0</v>
      </c>
      <c r="E27" s="68">
        <v>0</v>
      </c>
      <c r="F27" s="67">
        <v>0</v>
      </c>
      <c r="G27" s="129" t="e">
        <f t="shared" si="0"/>
        <v>#DIV/0!</v>
      </c>
    </row>
    <row r="28" spans="1:7" s="44" customFormat="1" ht="15.75" hidden="1">
      <c r="A28" s="133"/>
      <c r="B28" s="197">
        <v>3319</v>
      </c>
      <c r="C28" s="198" t="s">
        <v>212</v>
      </c>
      <c r="D28" s="121">
        <v>0</v>
      </c>
      <c r="E28" s="68">
        <v>0</v>
      </c>
      <c r="F28" s="67">
        <v>0</v>
      </c>
      <c r="G28" s="129" t="e">
        <f t="shared" si="0"/>
        <v>#DIV/0!</v>
      </c>
    </row>
    <row r="29" spans="1:7" s="42" customFormat="1" ht="15">
      <c r="A29" s="133"/>
      <c r="B29" s="197">
        <v>3322</v>
      </c>
      <c r="C29" s="198" t="s">
        <v>213</v>
      </c>
      <c r="D29" s="121">
        <v>1200</v>
      </c>
      <c r="E29" s="68">
        <v>2237.6999999999998</v>
      </c>
      <c r="F29" s="67">
        <v>116.4</v>
      </c>
      <c r="G29" s="129">
        <f t="shared" si="0"/>
        <v>5.2017696742190651</v>
      </c>
    </row>
    <row r="30" spans="1:7" s="42" customFormat="1" ht="15">
      <c r="A30" s="133"/>
      <c r="B30" s="197">
        <v>3326</v>
      </c>
      <c r="C30" s="198" t="s">
        <v>214</v>
      </c>
      <c r="D30" s="121">
        <v>564</v>
      </c>
      <c r="E30" s="68">
        <v>565.4</v>
      </c>
      <c r="F30" s="67">
        <v>1.3</v>
      </c>
      <c r="G30" s="129">
        <f t="shared" si="0"/>
        <v>0.22992571630703929</v>
      </c>
    </row>
    <row r="31" spans="1:7" s="44" customFormat="1" ht="15.75">
      <c r="A31" s="133"/>
      <c r="B31" s="197">
        <v>3392</v>
      </c>
      <c r="C31" s="134" t="s">
        <v>402</v>
      </c>
      <c r="D31" s="121">
        <v>2000</v>
      </c>
      <c r="E31" s="68">
        <v>3750.7</v>
      </c>
      <c r="F31" s="67">
        <v>1.9</v>
      </c>
      <c r="G31" s="129">
        <f t="shared" si="0"/>
        <v>5.0657210654011249E-2</v>
      </c>
    </row>
    <row r="32" spans="1:7" s="42" customFormat="1" ht="15">
      <c r="A32" s="133"/>
      <c r="B32" s="197">
        <v>3412</v>
      </c>
      <c r="C32" s="198" t="s">
        <v>215</v>
      </c>
      <c r="D32" s="121">
        <v>8800</v>
      </c>
      <c r="E32" s="68">
        <v>21581.4</v>
      </c>
      <c r="F32" s="67">
        <v>78.7</v>
      </c>
      <c r="G32" s="129">
        <f t="shared" si="0"/>
        <v>0.36466586968407977</v>
      </c>
    </row>
    <row r="33" spans="1:7" s="42" customFormat="1" ht="15">
      <c r="A33" s="133"/>
      <c r="B33" s="197">
        <v>3421</v>
      </c>
      <c r="C33" s="198" t="s">
        <v>216</v>
      </c>
      <c r="D33" s="121">
        <v>245</v>
      </c>
      <c r="E33" s="68">
        <v>271.60000000000002</v>
      </c>
      <c r="F33" s="67">
        <v>66.400000000000006</v>
      </c>
      <c r="G33" s="129">
        <f t="shared" si="0"/>
        <v>24.447717231222384</v>
      </c>
    </row>
    <row r="34" spans="1:7" s="42" customFormat="1" ht="15">
      <c r="A34" s="133"/>
      <c r="B34" s="197">
        <v>3599</v>
      </c>
      <c r="C34" s="198" t="s">
        <v>264</v>
      </c>
      <c r="D34" s="121">
        <v>0</v>
      </c>
      <c r="E34" s="68">
        <v>14.2</v>
      </c>
      <c r="F34" s="67">
        <v>14.2</v>
      </c>
      <c r="G34" s="129">
        <f t="shared" si="0"/>
        <v>100</v>
      </c>
    </row>
    <row r="35" spans="1:7" s="42" customFormat="1" ht="15">
      <c r="A35" s="133"/>
      <c r="B35" s="197">
        <v>3612</v>
      </c>
      <c r="C35" s="198" t="s">
        <v>217</v>
      </c>
      <c r="D35" s="121">
        <v>150</v>
      </c>
      <c r="E35" s="68">
        <v>181.8</v>
      </c>
      <c r="F35" s="67">
        <v>6.2</v>
      </c>
      <c r="G35" s="129">
        <f t="shared" si="0"/>
        <v>3.4103410341034106</v>
      </c>
    </row>
    <row r="36" spans="1:7" s="42" customFormat="1" ht="15">
      <c r="A36" s="133"/>
      <c r="B36" s="197">
        <v>3613</v>
      </c>
      <c r="C36" s="198" t="s">
        <v>218</v>
      </c>
      <c r="D36" s="121">
        <v>0</v>
      </c>
      <c r="E36" s="68">
        <v>456.3</v>
      </c>
      <c r="F36" s="67">
        <v>195.5</v>
      </c>
      <c r="G36" s="129">
        <f t="shared" si="0"/>
        <v>42.844619767696692</v>
      </c>
    </row>
    <row r="37" spans="1:7" s="42" customFormat="1" ht="15">
      <c r="A37" s="133"/>
      <c r="B37" s="197">
        <v>3631</v>
      </c>
      <c r="C37" s="198" t="s">
        <v>219</v>
      </c>
      <c r="D37" s="121">
        <v>4504</v>
      </c>
      <c r="E37" s="68">
        <v>7487.2</v>
      </c>
      <c r="F37" s="67">
        <v>4500.1000000000004</v>
      </c>
      <c r="G37" s="129">
        <f t="shared" si="0"/>
        <v>60.103910674217346</v>
      </c>
    </row>
    <row r="38" spans="1:7" s="44" customFormat="1" ht="15.75">
      <c r="A38" s="133"/>
      <c r="B38" s="197">
        <v>3632</v>
      </c>
      <c r="C38" s="134" t="s">
        <v>220</v>
      </c>
      <c r="D38" s="121">
        <v>51820</v>
      </c>
      <c r="E38" s="68">
        <v>51839.9</v>
      </c>
      <c r="F38" s="67">
        <v>14099.5</v>
      </c>
      <c r="G38" s="129">
        <f t="shared" si="0"/>
        <v>27.198162033491574</v>
      </c>
    </row>
    <row r="39" spans="1:7" s="42" customFormat="1" ht="15">
      <c r="A39" s="133"/>
      <c r="B39" s="197">
        <v>3635</v>
      </c>
      <c r="C39" s="198" t="s">
        <v>221</v>
      </c>
      <c r="D39" s="121">
        <v>3734</v>
      </c>
      <c r="E39" s="68">
        <v>2412.1</v>
      </c>
      <c r="F39" s="67">
        <v>183.6</v>
      </c>
      <c r="G39" s="129">
        <f t="shared" si="0"/>
        <v>7.611624725343062</v>
      </c>
    </row>
    <row r="40" spans="1:7" s="44" customFormat="1" ht="15.75" hidden="1">
      <c r="A40" s="133"/>
      <c r="B40" s="197">
        <v>3639</v>
      </c>
      <c r="C40" s="134" t="s">
        <v>222</v>
      </c>
      <c r="D40" s="121">
        <v>0</v>
      </c>
      <c r="E40" s="68">
        <v>0</v>
      </c>
      <c r="F40" s="67">
        <v>0</v>
      </c>
      <c r="G40" s="129" t="e">
        <f t="shared" si="0"/>
        <v>#DIV/0!</v>
      </c>
    </row>
    <row r="41" spans="1:7" s="42" customFormat="1" ht="15">
      <c r="A41" s="133"/>
      <c r="B41" s="197">
        <v>3699</v>
      </c>
      <c r="C41" s="198" t="s">
        <v>223</v>
      </c>
      <c r="D41" s="121">
        <v>398</v>
      </c>
      <c r="E41" s="68">
        <v>585</v>
      </c>
      <c r="F41" s="67">
        <v>302.60000000000002</v>
      </c>
      <c r="G41" s="129">
        <f t="shared" si="0"/>
        <v>51.726495726495735</v>
      </c>
    </row>
    <row r="42" spans="1:7" s="42" customFormat="1" ht="15">
      <c r="A42" s="133"/>
      <c r="B42" s="197">
        <v>3722</v>
      </c>
      <c r="C42" s="198" t="s">
        <v>224</v>
      </c>
      <c r="D42" s="121">
        <v>22174</v>
      </c>
      <c r="E42" s="68">
        <v>22250</v>
      </c>
      <c r="F42" s="67">
        <v>11277.8</v>
      </c>
      <c r="G42" s="129">
        <f t="shared" si="0"/>
        <v>50.6867415730337</v>
      </c>
    </row>
    <row r="43" spans="1:7" s="44" customFormat="1" ht="15.75" hidden="1">
      <c r="A43" s="133"/>
      <c r="B43" s="197">
        <v>3725</v>
      </c>
      <c r="C43" s="134" t="s">
        <v>403</v>
      </c>
      <c r="D43" s="121">
        <v>0</v>
      </c>
      <c r="E43" s="68">
        <v>0</v>
      </c>
      <c r="F43" s="67">
        <v>0</v>
      </c>
      <c r="G43" s="129" t="e">
        <f t="shared" si="0"/>
        <v>#DIV/0!</v>
      </c>
    </row>
    <row r="44" spans="1:7" s="44" customFormat="1" ht="15.75">
      <c r="A44" s="133"/>
      <c r="B44" s="197">
        <v>3726</v>
      </c>
      <c r="C44" s="134" t="s">
        <v>225</v>
      </c>
      <c r="D44" s="121">
        <v>0</v>
      </c>
      <c r="E44" s="68">
        <v>2.1</v>
      </c>
      <c r="F44" s="67">
        <v>2</v>
      </c>
      <c r="G44" s="129">
        <f t="shared" si="0"/>
        <v>95.238095238095227</v>
      </c>
    </row>
    <row r="45" spans="1:7" s="44" customFormat="1" ht="15.75">
      <c r="A45" s="133"/>
      <c r="B45" s="197">
        <v>3733</v>
      </c>
      <c r="C45" s="134" t="s">
        <v>226</v>
      </c>
      <c r="D45" s="121">
        <v>40</v>
      </c>
      <c r="E45" s="68">
        <v>40</v>
      </c>
      <c r="F45" s="67">
        <v>23.2</v>
      </c>
      <c r="G45" s="129">
        <f t="shared" si="0"/>
        <v>57.999999999999993</v>
      </c>
    </row>
    <row r="46" spans="1:7" s="44" customFormat="1" ht="15.75">
      <c r="A46" s="133"/>
      <c r="B46" s="197">
        <v>3744</v>
      </c>
      <c r="C46" s="134" t="s">
        <v>227</v>
      </c>
      <c r="D46" s="121">
        <v>1314</v>
      </c>
      <c r="E46" s="68">
        <v>1314</v>
      </c>
      <c r="F46" s="67">
        <v>0</v>
      </c>
      <c r="G46" s="129">
        <f t="shared" si="0"/>
        <v>0</v>
      </c>
    </row>
    <row r="47" spans="1:7" s="44" customFormat="1" ht="15.75">
      <c r="A47" s="133"/>
      <c r="B47" s="197">
        <v>3745</v>
      </c>
      <c r="C47" s="134" t="s">
        <v>228</v>
      </c>
      <c r="D47" s="121">
        <v>23045</v>
      </c>
      <c r="E47" s="68">
        <v>25186.9</v>
      </c>
      <c r="F47" s="67">
        <v>11429</v>
      </c>
      <c r="G47" s="129">
        <f t="shared" si="0"/>
        <v>45.376763317438822</v>
      </c>
    </row>
    <row r="48" spans="1:7" s="44" customFormat="1" ht="15.75">
      <c r="A48" s="133"/>
      <c r="B48" s="197">
        <v>4349</v>
      </c>
      <c r="C48" s="134" t="s">
        <v>458</v>
      </c>
      <c r="D48" s="121">
        <v>250</v>
      </c>
      <c r="E48" s="68">
        <v>1019.7</v>
      </c>
      <c r="F48" s="67">
        <v>0</v>
      </c>
      <c r="G48" s="129">
        <f t="shared" si="0"/>
        <v>0</v>
      </c>
    </row>
    <row r="49" spans="1:7" s="44" customFormat="1" ht="15.75">
      <c r="A49" s="163"/>
      <c r="B49" s="197">
        <v>4351</v>
      </c>
      <c r="C49" s="198" t="s">
        <v>404</v>
      </c>
      <c r="D49" s="121">
        <v>925</v>
      </c>
      <c r="E49" s="68">
        <v>925</v>
      </c>
      <c r="F49" s="67">
        <v>0</v>
      </c>
      <c r="G49" s="129">
        <f t="shared" si="0"/>
        <v>0</v>
      </c>
    </row>
    <row r="50" spans="1:7" s="44" customFormat="1" ht="15.75">
      <c r="A50" s="163"/>
      <c r="B50" s="197">
        <v>4357</v>
      </c>
      <c r="C50" s="198" t="s">
        <v>229</v>
      </c>
      <c r="D50" s="121">
        <v>6933</v>
      </c>
      <c r="E50" s="68">
        <v>10237.9</v>
      </c>
      <c r="F50" s="67">
        <v>4540.8</v>
      </c>
      <c r="G50" s="129">
        <f t="shared" si="0"/>
        <v>44.352845798454766</v>
      </c>
    </row>
    <row r="51" spans="1:7" s="44" customFormat="1" ht="15.75" hidden="1">
      <c r="A51" s="133"/>
      <c r="B51" s="197">
        <v>4359</v>
      </c>
      <c r="C51" s="198" t="s">
        <v>432</v>
      </c>
      <c r="D51" s="121">
        <v>0</v>
      </c>
      <c r="E51" s="68">
        <v>0</v>
      </c>
      <c r="F51" s="67">
        <v>0</v>
      </c>
      <c r="G51" s="129" t="e">
        <f t="shared" si="0"/>
        <v>#DIV/0!</v>
      </c>
    </row>
    <row r="52" spans="1:7" s="44" customFormat="1" ht="15.75">
      <c r="A52" s="163"/>
      <c r="B52" s="197">
        <v>4374</v>
      </c>
      <c r="C52" s="198" t="s">
        <v>230</v>
      </c>
      <c r="D52" s="121">
        <v>0</v>
      </c>
      <c r="E52" s="68">
        <v>44</v>
      </c>
      <c r="F52" s="67">
        <v>0</v>
      </c>
      <c r="G52" s="129">
        <f t="shared" si="0"/>
        <v>0</v>
      </c>
    </row>
    <row r="53" spans="1:7" s="42" customFormat="1" ht="15">
      <c r="A53" s="163"/>
      <c r="B53" s="197">
        <v>5311</v>
      </c>
      <c r="C53" s="198" t="s">
        <v>231</v>
      </c>
      <c r="D53" s="121">
        <v>1800</v>
      </c>
      <c r="E53" s="68">
        <v>2236.9</v>
      </c>
      <c r="F53" s="67">
        <v>2013.2</v>
      </c>
      <c r="G53" s="129">
        <f t="shared" si="0"/>
        <v>89.999552952747109</v>
      </c>
    </row>
    <row r="54" spans="1:7" s="42" customFormat="1" ht="15" hidden="1">
      <c r="A54" s="163"/>
      <c r="B54" s="197">
        <v>5512</v>
      </c>
      <c r="C54" s="198" t="s">
        <v>406</v>
      </c>
      <c r="D54" s="121">
        <v>0</v>
      </c>
      <c r="E54" s="68">
        <v>0</v>
      </c>
      <c r="F54" s="67">
        <v>0</v>
      </c>
      <c r="G54" s="129" t="e">
        <f t="shared" si="0"/>
        <v>#DIV/0!</v>
      </c>
    </row>
    <row r="55" spans="1:7" s="42" customFormat="1" ht="15">
      <c r="A55" s="163"/>
      <c r="B55" s="197">
        <v>6171</v>
      </c>
      <c r="C55" s="198" t="s">
        <v>302</v>
      </c>
      <c r="D55" s="121">
        <v>1500</v>
      </c>
      <c r="E55" s="68">
        <v>1500</v>
      </c>
      <c r="F55" s="67">
        <v>186.3</v>
      </c>
      <c r="G55" s="129">
        <f t="shared" si="0"/>
        <v>12.42</v>
      </c>
    </row>
    <row r="56" spans="1:7" s="42" customFormat="1" ht="15" hidden="1">
      <c r="A56" s="163"/>
      <c r="B56" s="197">
        <v>6399</v>
      </c>
      <c r="C56" s="198" t="s">
        <v>232</v>
      </c>
      <c r="D56" s="121">
        <v>0</v>
      </c>
      <c r="E56" s="68">
        <v>0</v>
      </c>
      <c r="F56" s="67">
        <v>0</v>
      </c>
      <c r="G56" s="129" t="e">
        <f t="shared" si="0"/>
        <v>#DIV/0!</v>
      </c>
    </row>
    <row r="57" spans="1:7" s="42" customFormat="1" ht="15">
      <c r="A57" s="163"/>
      <c r="B57" s="197">
        <v>6402</v>
      </c>
      <c r="C57" s="198" t="s">
        <v>405</v>
      </c>
      <c r="D57" s="121">
        <v>0</v>
      </c>
      <c r="E57" s="68">
        <v>738.4</v>
      </c>
      <c r="F57" s="67">
        <v>0</v>
      </c>
      <c r="G57" s="129">
        <f t="shared" si="0"/>
        <v>0</v>
      </c>
    </row>
    <row r="58" spans="1:7" s="42" customFormat="1" ht="15">
      <c r="A58" s="163"/>
      <c r="B58" s="197">
        <v>6409</v>
      </c>
      <c r="C58" s="198" t="s">
        <v>495</v>
      </c>
      <c r="D58" s="121">
        <v>3000</v>
      </c>
      <c r="E58" s="68">
        <v>1586.5</v>
      </c>
      <c r="F58" s="67">
        <v>0</v>
      </c>
      <c r="G58" s="129">
        <f t="shared" si="0"/>
        <v>0</v>
      </c>
    </row>
    <row r="59" spans="1:7" s="44" customFormat="1" ht="16.5" thickBot="1">
      <c r="A59" s="133"/>
      <c r="B59" s="197"/>
      <c r="C59" s="134"/>
      <c r="D59" s="129"/>
      <c r="E59" s="128"/>
      <c r="F59" s="196"/>
      <c r="G59" s="129"/>
    </row>
    <row r="60" spans="1:7" s="177" customFormat="1" ht="16.5" hidden="1" customHeight="1">
      <c r="A60" s="122"/>
      <c r="B60" s="203"/>
      <c r="C60" s="135" t="s">
        <v>233</v>
      </c>
      <c r="D60" s="204" t="e">
        <f>SUM(#REF!+#REF!+#REF!+#REF!)</f>
        <v>#REF!</v>
      </c>
      <c r="E60" s="205" t="e">
        <f>SUM(#REF!+92+#REF!+#REF!)</f>
        <v>#REF!</v>
      </c>
      <c r="F60" s="206" t="e">
        <f>SUM(#REF!+#REF!+#REF!+#REF!)</f>
        <v>#REF!</v>
      </c>
      <c r="G60" s="129" t="e">
        <f>(#REF!/E60)*100</f>
        <v>#REF!</v>
      </c>
    </row>
    <row r="61" spans="1:7" s="44" customFormat="1" ht="15.75" hidden="1" customHeight="1">
      <c r="A61" s="133"/>
      <c r="B61" s="197"/>
      <c r="C61" s="134"/>
      <c r="D61" s="129"/>
      <c r="E61" s="128"/>
      <c r="F61" s="196"/>
      <c r="G61" s="129"/>
    </row>
    <row r="62" spans="1:7" s="44" customFormat="1" ht="12.75" hidden="1" customHeight="1" thickBot="1">
      <c r="A62" s="207"/>
      <c r="B62" s="208"/>
      <c r="C62" s="209"/>
      <c r="D62" s="210"/>
      <c r="E62" s="211"/>
      <c r="F62" s="212"/>
      <c r="G62" s="210"/>
    </row>
    <row r="63" spans="1:7" s="42" customFormat="1" ht="18.75" customHeight="1" thickTop="1" thickBot="1">
      <c r="A63" s="213"/>
      <c r="B63" s="214"/>
      <c r="C63" s="215" t="s">
        <v>234</v>
      </c>
      <c r="D63" s="216">
        <f t="shared" ref="D63:F63" si="1">SUM(D12:D59)</f>
        <v>240605</v>
      </c>
      <c r="E63" s="216">
        <f t="shared" si="1"/>
        <v>288443.90000000008</v>
      </c>
      <c r="F63" s="218">
        <f t="shared" si="1"/>
        <v>95868.400000000009</v>
      </c>
      <c r="G63" s="129">
        <f>(F63/E63)*100</f>
        <v>33.236410962408975</v>
      </c>
    </row>
    <row r="64" spans="1:7" s="44" customFormat="1" ht="17.45" customHeight="1">
      <c r="A64" s="184"/>
      <c r="B64" s="219"/>
      <c r="C64" s="184"/>
      <c r="D64" s="185"/>
      <c r="E64" s="220"/>
      <c r="F64" s="175"/>
      <c r="G64" s="175"/>
    </row>
    <row r="65" spans="1:7" s="42" customFormat="1" ht="12.75" hidden="1" customHeight="1">
      <c r="A65" s="46"/>
      <c r="B65" s="48"/>
      <c r="C65" s="184"/>
      <c r="D65" s="185"/>
      <c r="E65" s="185"/>
      <c r="F65" s="185"/>
      <c r="G65" s="185"/>
    </row>
    <row r="66" spans="1:7" s="42" customFormat="1" ht="12.75" hidden="1" customHeight="1">
      <c r="A66" s="46"/>
      <c r="B66" s="48"/>
      <c r="C66" s="184"/>
      <c r="D66" s="185"/>
      <c r="E66" s="185"/>
      <c r="F66" s="185"/>
      <c r="G66" s="185"/>
    </row>
    <row r="67" spans="1:7" s="42" customFormat="1" ht="12.75" hidden="1" customHeight="1">
      <c r="A67" s="46"/>
      <c r="B67" s="48"/>
      <c r="C67" s="184"/>
      <c r="D67" s="185"/>
      <c r="E67" s="185"/>
      <c r="F67" s="185"/>
      <c r="G67" s="185"/>
    </row>
    <row r="68" spans="1:7" s="42" customFormat="1" ht="12.75" hidden="1" customHeight="1">
      <c r="A68" s="46"/>
      <c r="B68" s="48"/>
      <c r="C68" s="184"/>
      <c r="D68" s="185"/>
      <c r="E68" s="185"/>
      <c r="F68" s="185"/>
      <c r="G68" s="185"/>
    </row>
    <row r="69" spans="1:7" s="42" customFormat="1" ht="12.75" hidden="1" customHeight="1">
      <c r="A69" s="46"/>
      <c r="B69" s="48"/>
      <c r="C69" s="184"/>
      <c r="D69" s="185"/>
      <c r="E69" s="185"/>
      <c r="F69" s="185"/>
      <c r="G69" s="185"/>
    </row>
    <row r="70" spans="1:7" s="42" customFormat="1" ht="12.75" hidden="1" customHeight="1">
      <c r="A70" s="46"/>
      <c r="B70" s="48"/>
      <c r="C70" s="184"/>
      <c r="D70" s="185"/>
      <c r="E70" s="185"/>
      <c r="F70" s="185"/>
      <c r="G70" s="185"/>
    </row>
    <row r="71" spans="1:7" s="42" customFormat="1" ht="3" customHeight="1" thickBot="1">
      <c r="A71" s="46"/>
      <c r="B71" s="48"/>
      <c r="C71" s="184"/>
      <c r="D71" s="185"/>
      <c r="E71" s="182"/>
      <c r="F71" s="182"/>
      <c r="G71" s="182"/>
    </row>
    <row r="72" spans="1:7" s="42" customFormat="1" ht="15.75">
      <c r="A72" s="187" t="s">
        <v>56</v>
      </c>
      <c r="B72" s="188" t="s">
        <v>55</v>
      </c>
      <c r="C72" s="187" t="s">
        <v>53</v>
      </c>
      <c r="D72" s="187" t="s">
        <v>52</v>
      </c>
      <c r="E72" s="187" t="s">
        <v>52</v>
      </c>
      <c r="F72" s="92" t="s">
        <v>7</v>
      </c>
      <c r="G72" s="187" t="s">
        <v>195</v>
      </c>
    </row>
    <row r="73" spans="1:7" s="42" customFormat="1" ht="15.75" customHeight="1" thickBot="1">
      <c r="A73" s="189"/>
      <c r="B73" s="190"/>
      <c r="C73" s="191"/>
      <c r="D73" s="192" t="s">
        <v>50</v>
      </c>
      <c r="E73" s="192" t="s">
        <v>49</v>
      </c>
      <c r="F73" s="89" t="s">
        <v>476</v>
      </c>
      <c r="G73" s="192" t="s">
        <v>196</v>
      </c>
    </row>
    <row r="74" spans="1:7" s="42" customFormat="1" ht="16.5" customHeight="1" thickTop="1">
      <c r="A74" s="193">
        <v>30</v>
      </c>
      <c r="B74" s="193"/>
      <c r="C74" s="122" t="s">
        <v>165</v>
      </c>
      <c r="D74" s="131"/>
      <c r="E74" s="130"/>
      <c r="F74" s="126"/>
      <c r="G74" s="131"/>
    </row>
    <row r="75" spans="1:7" s="42" customFormat="1" ht="16.5" customHeight="1">
      <c r="A75" s="221"/>
      <c r="B75" s="221"/>
      <c r="C75" s="122"/>
      <c r="D75" s="129"/>
      <c r="E75" s="128"/>
      <c r="F75" s="196"/>
      <c r="G75" s="129"/>
    </row>
    <row r="76" spans="1:7" s="42" customFormat="1" ht="15">
      <c r="A76" s="133"/>
      <c r="B76" s="200">
        <v>3341</v>
      </c>
      <c r="C76" s="46" t="s">
        <v>235</v>
      </c>
      <c r="D76" s="121">
        <v>30</v>
      </c>
      <c r="E76" s="68">
        <v>30</v>
      </c>
      <c r="F76" s="196">
        <v>0</v>
      </c>
      <c r="G76" s="129">
        <f t="shared" ref="G76:G91" si="2">(F76/E76)*100</f>
        <v>0</v>
      </c>
    </row>
    <row r="77" spans="1:7" s="42" customFormat="1" ht="15.75" customHeight="1">
      <c r="A77" s="133"/>
      <c r="B77" s="200">
        <v>3349</v>
      </c>
      <c r="C77" s="134" t="s">
        <v>236</v>
      </c>
      <c r="D77" s="121">
        <v>870</v>
      </c>
      <c r="E77" s="68">
        <v>870</v>
      </c>
      <c r="F77" s="196">
        <v>458.8</v>
      </c>
      <c r="G77" s="129">
        <f t="shared" si="2"/>
        <v>52.735632183908045</v>
      </c>
    </row>
    <row r="78" spans="1:7" s="42" customFormat="1" ht="15.75" customHeight="1">
      <c r="A78" s="133"/>
      <c r="B78" s="200">
        <v>5212</v>
      </c>
      <c r="C78" s="133" t="s">
        <v>237</v>
      </c>
      <c r="D78" s="121">
        <v>100</v>
      </c>
      <c r="E78" s="68">
        <v>100</v>
      </c>
      <c r="F78" s="196">
        <v>0</v>
      </c>
      <c r="G78" s="129">
        <f t="shared" si="2"/>
        <v>0</v>
      </c>
    </row>
    <row r="79" spans="1:7" s="42" customFormat="1" ht="15.75" customHeight="1">
      <c r="A79" s="133"/>
      <c r="B79" s="200">
        <v>5272</v>
      </c>
      <c r="C79" s="133" t="s">
        <v>238</v>
      </c>
      <c r="D79" s="121">
        <v>150</v>
      </c>
      <c r="E79" s="68">
        <v>150</v>
      </c>
      <c r="F79" s="196">
        <v>0</v>
      </c>
      <c r="G79" s="129">
        <f t="shared" si="2"/>
        <v>0</v>
      </c>
    </row>
    <row r="80" spans="1:7" s="42" customFormat="1" ht="15.75" customHeight="1">
      <c r="A80" s="133"/>
      <c r="B80" s="200">
        <v>5279</v>
      </c>
      <c r="C80" s="133" t="s">
        <v>239</v>
      </c>
      <c r="D80" s="121">
        <v>100</v>
      </c>
      <c r="E80" s="68">
        <v>100</v>
      </c>
      <c r="F80" s="196">
        <v>0</v>
      </c>
      <c r="G80" s="129">
        <f t="shared" si="2"/>
        <v>0</v>
      </c>
    </row>
    <row r="81" spans="1:7" s="42" customFormat="1" ht="15.75" hidden="1" customHeight="1">
      <c r="A81" s="133"/>
      <c r="B81" s="200">
        <v>5311</v>
      </c>
      <c r="C81" s="133" t="s">
        <v>449</v>
      </c>
      <c r="D81" s="121">
        <v>0</v>
      </c>
      <c r="E81" s="68">
        <v>0</v>
      </c>
      <c r="F81" s="196">
        <v>0</v>
      </c>
      <c r="G81" s="129" t="e">
        <f t="shared" si="2"/>
        <v>#DIV/0!</v>
      </c>
    </row>
    <row r="82" spans="1:7" s="42" customFormat="1" ht="15">
      <c r="A82" s="133"/>
      <c r="B82" s="200">
        <v>5512</v>
      </c>
      <c r="C82" s="46" t="s">
        <v>240</v>
      </c>
      <c r="D82" s="121">
        <v>1383</v>
      </c>
      <c r="E82" s="68">
        <v>1652.1</v>
      </c>
      <c r="F82" s="196">
        <v>737.9</v>
      </c>
      <c r="G82" s="129">
        <f t="shared" si="2"/>
        <v>44.664366563767324</v>
      </c>
    </row>
    <row r="83" spans="1:7" s="42" customFormat="1" ht="15.75" customHeight="1">
      <c r="A83" s="133"/>
      <c r="B83" s="200">
        <v>6112</v>
      </c>
      <c r="C83" s="134" t="s">
        <v>241</v>
      </c>
      <c r="D83" s="121">
        <v>7731</v>
      </c>
      <c r="E83" s="68">
        <v>7731</v>
      </c>
      <c r="F83" s="196">
        <v>3194.3</v>
      </c>
      <c r="G83" s="129">
        <f t="shared" si="2"/>
        <v>41.318070107359986</v>
      </c>
    </row>
    <row r="84" spans="1:7" s="42" customFormat="1" ht="15.75" hidden="1" customHeight="1">
      <c r="A84" s="133"/>
      <c r="B84" s="200">
        <v>6114</v>
      </c>
      <c r="C84" s="134" t="s">
        <v>242</v>
      </c>
      <c r="D84" s="121">
        <v>0</v>
      </c>
      <c r="E84" s="68">
        <v>0</v>
      </c>
      <c r="F84" s="196">
        <v>0</v>
      </c>
      <c r="G84" s="129" t="e">
        <f t="shared" si="2"/>
        <v>#DIV/0!</v>
      </c>
    </row>
    <row r="85" spans="1:7" s="42" customFormat="1" ht="15.75" hidden="1" customHeight="1">
      <c r="A85" s="133"/>
      <c r="B85" s="200">
        <v>6115</v>
      </c>
      <c r="C85" s="134" t="s">
        <v>243</v>
      </c>
      <c r="D85" s="121">
        <v>0</v>
      </c>
      <c r="E85" s="68">
        <v>0</v>
      </c>
      <c r="F85" s="196">
        <v>0</v>
      </c>
      <c r="G85" s="129" t="e">
        <f t="shared" si="2"/>
        <v>#DIV/0!</v>
      </c>
    </row>
    <row r="86" spans="1:7" s="42" customFormat="1" ht="15.75" hidden="1" customHeight="1">
      <c r="A86" s="133"/>
      <c r="B86" s="200">
        <v>6117</v>
      </c>
      <c r="C86" s="134" t="s">
        <v>244</v>
      </c>
      <c r="D86" s="121">
        <v>0</v>
      </c>
      <c r="E86" s="68">
        <v>0</v>
      </c>
      <c r="F86" s="196">
        <v>0</v>
      </c>
      <c r="G86" s="129" t="e">
        <f t="shared" si="2"/>
        <v>#DIV/0!</v>
      </c>
    </row>
    <row r="87" spans="1:7" s="42" customFormat="1" ht="15.75" customHeight="1">
      <c r="A87" s="133"/>
      <c r="B87" s="200">
        <v>6118</v>
      </c>
      <c r="C87" s="134" t="s">
        <v>245</v>
      </c>
      <c r="D87" s="121">
        <v>0</v>
      </c>
      <c r="E87" s="68">
        <v>577.20000000000005</v>
      </c>
      <c r="F87" s="196">
        <v>508.9</v>
      </c>
      <c r="G87" s="129">
        <f t="shared" si="2"/>
        <v>88.167013167013152</v>
      </c>
    </row>
    <row r="88" spans="1:7" s="42" customFormat="1" ht="15.75" hidden="1" customHeight="1">
      <c r="A88" s="133"/>
      <c r="B88" s="200">
        <v>6149</v>
      </c>
      <c r="C88" s="134" t="s">
        <v>246</v>
      </c>
      <c r="D88" s="121">
        <v>0</v>
      </c>
      <c r="E88" s="68">
        <v>0</v>
      </c>
      <c r="F88" s="196">
        <v>0</v>
      </c>
      <c r="G88" s="129" t="e">
        <f t="shared" si="2"/>
        <v>#DIV/0!</v>
      </c>
    </row>
    <row r="89" spans="1:7" s="42" customFormat="1" ht="17.25" customHeight="1">
      <c r="A89" s="200"/>
      <c r="B89" s="200">
        <v>6171</v>
      </c>
      <c r="C89" s="134" t="s">
        <v>247</v>
      </c>
      <c r="D89" s="121">
        <v>135476</v>
      </c>
      <c r="E89" s="68">
        <v>134149.6</v>
      </c>
      <c r="F89" s="196">
        <v>59248</v>
      </c>
      <c r="G89" s="129">
        <f t="shared" si="2"/>
        <v>44.165618086077032</v>
      </c>
    </row>
    <row r="90" spans="1:7" s="42" customFormat="1" ht="17.25" customHeight="1">
      <c r="A90" s="200"/>
      <c r="B90" s="200">
        <v>6402</v>
      </c>
      <c r="C90" s="134" t="s">
        <v>248</v>
      </c>
      <c r="D90" s="121">
        <v>0</v>
      </c>
      <c r="E90" s="68">
        <v>340.9</v>
      </c>
      <c r="F90" s="196">
        <v>340.7</v>
      </c>
      <c r="G90" s="129">
        <f t="shared" si="2"/>
        <v>99.941331768847178</v>
      </c>
    </row>
    <row r="91" spans="1:7" s="42" customFormat="1" ht="15">
      <c r="A91" s="133"/>
      <c r="B91" s="197">
        <v>6409</v>
      </c>
      <c r="C91" s="133" t="s">
        <v>497</v>
      </c>
      <c r="D91" s="121">
        <v>0</v>
      </c>
      <c r="E91" s="68">
        <v>1.2</v>
      </c>
      <c r="F91" s="67">
        <v>1.1000000000000001</v>
      </c>
      <c r="G91" s="129">
        <f t="shared" si="2"/>
        <v>91.666666666666671</v>
      </c>
    </row>
    <row r="92" spans="1:7" s="42" customFormat="1" ht="15.75" customHeight="1" thickBot="1">
      <c r="A92" s="224"/>
      <c r="B92" s="225"/>
      <c r="C92" s="226"/>
      <c r="D92" s="222"/>
      <c r="E92" s="223"/>
      <c r="F92" s="227"/>
      <c r="G92" s="222"/>
    </row>
    <row r="93" spans="1:7" s="42" customFormat="1" ht="18.75" customHeight="1" thickTop="1" thickBot="1">
      <c r="A93" s="213"/>
      <c r="B93" s="228"/>
      <c r="C93" s="229" t="s">
        <v>496</v>
      </c>
      <c r="D93" s="216">
        <f t="shared" ref="D93:F93" si="3">SUM(D76:D92)</f>
        <v>145840</v>
      </c>
      <c r="E93" s="217">
        <f t="shared" si="3"/>
        <v>145702</v>
      </c>
      <c r="F93" s="218">
        <f t="shared" si="3"/>
        <v>64489.7</v>
      </c>
      <c r="G93" s="129">
        <f t="shared" ref="G93" si="4">(F93/E93)*100</f>
        <v>44.261369095825728</v>
      </c>
    </row>
    <row r="94" spans="1:7" s="42" customFormat="1" ht="15.75" customHeight="1">
      <c r="A94" s="46"/>
      <c r="B94" s="48"/>
      <c r="C94" s="184"/>
      <c r="D94" s="185"/>
      <c r="E94" s="230"/>
      <c r="F94" s="185"/>
      <c r="G94" s="185"/>
    </row>
    <row r="95" spans="1:7" s="42" customFormat="1" ht="12.75" hidden="1" customHeight="1">
      <c r="A95" s="46"/>
      <c r="B95" s="48"/>
      <c r="C95" s="184"/>
      <c r="D95" s="185"/>
      <c r="E95" s="185"/>
      <c r="F95" s="185"/>
      <c r="G95" s="185"/>
    </row>
    <row r="96" spans="1:7" s="42" customFormat="1" ht="12.75" hidden="1" customHeight="1">
      <c r="A96" s="46"/>
      <c r="B96" s="48"/>
      <c r="C96" s="184"/>
      <c r="D96" s="185"/>
      <c r="E96" s="185"/>
      <c r="F96" s="185"/>
      <c r="G96" s="185"/>
    </row>
    <row r="97" spans="1:7" s="42" customFormat="1" ht="12.75" hidden="1" customHeight="1">
      <c r="A97" s="46"/>
      <c r="B97" s="48"/>
      <c r="C97" s="184"/>
      <c r="D97" s="185"/>
      <c r="E97" s="185"/>
      <c r="F97" s="185"/>
      <c r="G97" s="185"/>
    </row>
    <row r="98" spans="1:7" s="42" customFormat="1" ht="2.4500000000000002" customHeight="1" thickBot="1">
      <c r="A98" s="46"/>
      <c r="B98" s="48"/>
      <c r="C98" s="184"/>
      <c r="D98" s="185"/>
      <c r="E98" s="185"/>
      <c r="F98" s="185"/>
      <c r="G98" s="185"/>
    </row>
    <row r="99" spans="1:7" s="42" customFormat="1" ht="31.9" hidden="1" customHeight="1" thickBot="1">
      <c r="A99" s="46"/>
      <c r="B99" s="48"/>
      <c r="C99" s="184"/>
      <c r="D99" s="185"/>
      <c r="E99" s="185"/>
      <c r="F99" s="185"/>
      <c r="G99" s="185"/>
    </row>
    <row r="100" spans="1:7" s="42" customFormat="1" ht="15.75">
      <c r="A100" s="187" t="s">
        <v>56</v>
      </c>
      <c r="B100" s="188" t="s">
        <v>55</v>
      </c>
      <c r="C100" s="187" t="s">
        <v>53</v>
      </c>
      <c r="D100" s="187" t="s">
        <v>52</v>
      </c>
      <c r="E100" s="187" t="s">
        <v>52</v>
      </c>
      <c r="F100" s="92" t="s">
        <v>7</v>
      </c>
      <c r="G100" s="187" t="s">
        <v>195</v>
      </c>
    </row>
    <row r="101" spans="1:7" s="42" customFormat="1" ht="15.75" customHeight="1" thickBot="1">
      <c r="A101" s="189"/>
      <c r="B101" s="190"/>
      <c r="C101" s="191"/>
      <c r="D101" s="192" t="s">
        <v>50</v>
      </c>
      <c r="E101" s="192" t="s">
        <v>49</v>
      </c>
      <c r="F101" s="89" t="s">
        <v>476</v>
      </c>
      <c r="G101" s="192" t="s">
        <v>196</v>
      </c>
    </row>
    <row r="102" spans="1:7" s="42" customFormat="1" ht="16.5" thickTop="1">
      <c r="A102" s="193">
        <v>50</v>
      </c>
      <c r="B102" s="194"/>
      <c r="C102" s="199" t="s">
        <v>142</v>
      </c>
      <c r="D102" s="131"/>
      <c r="E102" s="130"/>
      <c r="F102" s="126"/>
      <c r="G102" s="131"/>
    </row>
    <row r="103" spans="1:7" s="42" customFormat="1" ht="14.25" customHeight="1">
      <c r="A103" s="193"/>
      <c r="B103" s="194"/>
      <c r="C103" s="199"/>
      <c r="D103" s="131"/>
      <c r="E103" s="130"/>
      <c r="F103" s="126"/>
      <c r="G103" s="131"/>
    </row>
    <row r="104" spans="1:7" s="42" customFormat="1" ht="15.75">
      <c r="A104" s="133"/>
      <c r="B104" s="197">
        <v>2143</v>
      </c>
      <c r="C104" s="133" t="s">
        <v>428</v>
      </c>
      <c r="D104" s="121">
        <v>795</v>
      </c>
      <c r="E104" s="68">
        <v>1070.5</v>
      </c>
      <c r="F104" s="67">
        <v>532.6</v>
      </c>
      <c r="G104" s="129">
        <f t="shared" ref="G104:G155" si="5">(F104/E104)*100</f>
        <v>49.752452125175154</v>
      </c>
    </row>
    <row r="105" spans="1:7" s="42" customFormat="1" ht="15">
      <c r="A105" s="133"/>
      <c r="B105" s="197">
        <v>3111</v>
      </c>
      <c r="C105" s="133" t="s">
        <v>249</v>
      </c>
      <c r="D105" s="121">
        <v>8250</v>
      </c>
      <c r="E105" s="68">
        <v>8252</v>
      </c>
      <c r="F105" s="67">
        <v>4080.1</v>
      </c>
      <c r="G105" s="129">
        <f t="shared" si="5"/>
        <v>49.443771206980124</v>
      </c>
    </row>
    <row r="106" spans="1:7" s="42" customFormat="1" ht="15">
      <c r="A106" s="133"/>
      <c r="B106" s="197">
        <v>3113</v>
      </c>
      <c r="C106" s="133" t="s">
        <v>250</v>
      </c>
      <c r="D106" s="121">
        <v>30717</v>
      </c>
      <c r="E106" s="68">
        <v>31750.1</v>
      </c>
      <c r="F106" s="67">
        <v>15944.8</v>
      </c>
      <c r="G106" s="129">
        <f t="shared" si="5"/>
        <v>50.21968434745088</v>
      </c>
    </row>
    <row r="107" spans="1:7" s="42" customFormat="1" ht="15" hidden="1">
      <c r="A107" s="133"/>
      <c r="B107" s="197">
        <v>3114</v>
      </c>
      <c r="C107" s="133" t="s">
        <v>251</v>
      </c>
      <c r="D107" s="121">
        <v>0</v>
      </c>
      <c r="E107" s="68">
        <v>0</v>
      </c>
      <c r="F107" s="67">
        <v>0</v>
      </c>
      <c r="G107" s="129" t="e">
        <f t="shared" si="5"/>
        <v>#DIV/0!</v>
      </c>
    </row>
    <row r="108" spans="1:7" s="42" customFormat="1" ht="15" hidden="1">
      <c r="A108" s="133"/>
      <c r="B108" s="197">
        <v>3122</v>
      </c>
      <c r="C108" s="133" t="s">
        <v>252</v>
      </c>
      <c r="D108" s="121">
        <v>0</v>
      </c>
      <c r="E108" s="68">
        <v>0</v>
      </c>
      <c r="F108" s="67">
        <v>0</v>
      </c>
      <c r="G108" s="129" t="e">
        <f t="shared" si="5"/>
        <v>#DIV/0!</v>
      </c>
    </row>
    <row r="109" spans="1:7" s="42" customFormat="1" ht="15" hidden="1">
      <c r="A109" s="133"/>
      <c r="B109" s="197">
        <v>3115</v>
      </c>
      <c r="C109" s="133" t="s">
        <v>459</v>
      </c>
      <c r="D109" s="121">
        <v>0</v>
      </c>
      <c r="E109" s="68">
        <v>0</v>
      </c>
      <c r="F109" s="67">
        <v>0</v>
      </c>
      <c r="G109" s="129" t="e">
        <f t="shared" si="5"/>
        <v>#DIV/0!</v>
      </c>
    </row>
    <row r="110" spans="1:7" s="42" customFormat="1" ht="15">
      <c r="A110" s="133"/>
      <c r="B110" s="197">
        <v>3231</v>
      </c>
      <c r="C110" s="133" t="s">
        <v>253</v>
      </c>
      <c r="D110" s="121">
        <v>600</v>
      </c>
      <c r="E110" s="68">
        <v>600</v>
      </c>
      <c r="F110" s="67">
        <v>300</v>
      </c>
      <c r="G110" s="129">
        <f t="shared" si="5"/>
        <v>50</v>
      </c>
    </row>
    <row r="111" spans="1:7" s="42" customFormat="1" ht="15" hidden="1">
      <c r="A111" s="133"/>
      <c r="B111" s="197">
        <v>3299</v>
      </c>
      <c r="C111" s="133" t="s">
        <v>460</v>
      </c>
      <c r="D111" s="121">
        <v>0</v>
      </c>
      <c r="E111" s="68">
        <v>0</v>
      </c>
      <c r="F111" s="67">
        <v>0</v>
      </c>
      <c r="G111" s="129" t="e">
        <f t="shared" si="5"/>
        <v>#DIV/0!</v>
      </c>
    </row>
    <row r="112" spans="1:7" s="42" customFormat="1" ht="15">
      <c r="A112" s="133"/>
      <c r="B112" s="197">
        <v>3313</v>
      </c>
      <c r="C112" s="133" t="s">
        <v>254</v>
      </c>
      <c r="D112" s="121">
        <v>1200</v>
      </c>
      <c r="E112" s="68">
        <v>1200</v>
      </c>
      <c r="F112" s="67">
        <v>850</v>
      </c>
      <c r="G112" s="129">
        <f t="shared" si="5"/>
        <v>70.833333333333343</v>
      </c>
    </row>
    <row r="113" spans="1:7" s="42" customFormat="1" ht="15">
      <c r="A113" s="133"/>
      <c r="B113" s="197">
        <v>3314</v>
      </c>
      <c r="C113" s="133" t="s">
        <v>255</v>
      </c>
      <c r="D113" s="121">
        <v>11379</v>
      </c>
      <c r="E113" s="68">
        <v>11482</v>
      </c>
      <c r="F113" s="67">
        <v>5803</v>
      </c>
      <c r="G113" s="129">
        <f t="shared" si="5"/>
        <v>50.539975614004526</v>
      </c>
    </row>
    <row r="114" spans="1:7" s="42" customFormat="1" ht="15">
      <c r="A114" s="133"/>
      <c r="B114" s="197">
        <v>3315</v>
      </c>
      <c r="C114" s="133" t="s">
        <v>256</v>
      </c>
      <c r="D114" s="121">
        <v>17200</v>
      </c>
      <c r="E114" s="68">
        <v>17200</v>
      </c>
      <c r="F114" s="67">
        <v>8500</v>
      </c>
      <c r="G114" s="129">
        <f t="shared" si="5"/>
        <v>49.418604651162788</v>
      </c>
    </row>
    <row r="115" spans="1:7" s="42" customFormat="1" ht="15">
      <c r="A115" s="133"/>
      <c r="B115" s="197">
        <v>3319</v>
      </c>
      <c r="C115" s="133" t="s">
        <v>257</v>
      </c>
      <c r="D115" s="121">
        <v>580</v>
      </c>
      <c r="E115" s="68">
        <v>767.5</v>
      </c>
      <c r="F115" s="67">
        <v>432.7</v>
      </c>
      <c r="G115" s="129">
        <f t="shared" si="5"/>
        <v>56.377850162866451</v>
      </c>
    </row>
    <row r="116" spans="1:7" s="42" customFormat="1" ht="15">
      <c r="A116" s="133"/>
      <c r="B116" s="197">
        <v>3322</v>
      </c>
      <c r="C116" s="133" t="s">
        <v>258</v>
      </c>
      <c r="D116" s="121">
        <v>20</v>
      </c>
      <c r="E116" s="68">
        <v>20</v>
      </c>
      <c r="F116" s="67">
        <v>0</v>
      </c>
      <c r="G116" s="129">
        <f t="shared" si="5"/>
        <v>0</v>
      </c>
    </row>
    <row r="117" spans="1:7" s="42" customFormat="1" ht="15">
      <c r="A117" s="133"/>
      <c r="B117" s="197">
        <v>3326</v>
      </c>
      <c r="C117" s="133" t="s">
        <v>259</v>
      </c>
      <c r="D117" s="121">
        <v>20</v>
      </c>
      <c r="E117" s="68">
        <v>20</v>
      </c>
      <c r="F117" s="67">
        <v>0</v>
      </c>
      <c r="G117" s="129">
        <f t="shared" si="5"/>
        <v>0</v>
      </c>
    </row>
    <row r="118" spans="1:7" s="42" customFormat="1" ht="15">
      <c r="A118" s="133"/>
      <c r="B118" s="197">
        <v>3330</v>
      </c>
      <c r="C118" s="133" t="s">
        <v>260</v>
      </c>
      <c r="D118" s="121">
        <v>140</v>
      </c>
      <c r="E118" s="68">
        <v>105</v>
      </c>
      <c r="F118" s="67">
        <v>45</v>
      </c>
      <c r="G118" s="129">
        <f t="shared" si="5"/>
        <v>42.857142857142854</v>
      </c>
    </row>
    <row r="119" spans="1:7" s="42" customFormat="1" ht="15">
      <c r="A119" s="133"/>
      <c r="B119" s="197">
        <v>3392</v>
      </c>
      <c r="C119" s="133" t="s">
        <v>261</v>
      </c>
      <c r="D119" s="121">
        <v>800</v>
      </c>
      <c r="E119" s="68">
        <v>810</v>
      </c>
      <c r="F119" s="67">
        <v>402.4</v>
      </c>
      <c r="G119" s="129">
        <f t="shared" si="5"/>
        <v>49.679012345679006</v>
      </c>
    </row>
    <row r="120" spans="1:7" s="42" customFormat="1" ht="15">
      <c r="A120" s="133"/>
      <c r="B120" s="197">
        <v>3412</v>
      </c>
      <c r="C120" s="133" t="s">
        <v>417</v>
      </c>
      <c r="D120" s="121">
        <v>18031</v>
      </c>
      <c r="E120" s="68">
        <v>18131.5</v>
      </c>
      <c r="F120" s="67">
        <v>9848.5</v>
      </c>
      <c r="G120" s="129">
        <f t="shared" si="5"/>
        <v>54.3170724981386</v>
      </c>
    </row>
    <row r="121" spans="1:7" s="42" customFormat="1" ht="15">
      <c r="A121" s="133"/>
      <c r="B121" s="197">
        <v>3412</v>
      </c>
      <c r="C121" s="133" t="s">
        <v>413</v>
      </c>
      <c r="D121" s="121">
        <v>150</v>
      </c>
      <c r="E121" s="68">
        <v>150</v>
      </c>
      <c r="F121" s="67">
        <v>47</v>
      </c>
      <c r="G121" s="129">
        <f t="shared" si="5"/>
        <v>31.333333333333336</v>
      </c>
    </row>
    <row r="122" spans="1:7" s="42" customFormat="1" ht="15">
      <c r="A122" s="133"/>
      <c r="B122" s="197">
        <v>3419</v>
      </c>
      <c r="C122" s="133" t="s">
        <v>408</v>
      </c>
      <c r="D122" s="121">
        <v>800</v>
      </c>
      <c r="E122" s="68">
        <v>1218</v>
      </c>
      <c r="F122" s="67">
        <v>1173</v>
      </c>
      <c r="G122" s="129">
        <f t="shared" si="5"/>
        <v>96.305418719211815</v>
      </c>
    </row>
    <row r="123" spans="1:7" s="42" customFormat="1" ht="15">
      <c r="A123" s="133"/>
      <c r="B123" s="197">
        <v>3421</v>
      </c>
      <c r="C123" s="133" t="s">
        <v>407</v>
      </c>
      <c r="D123" s="121">
        <v>14200</v>
      </c>
      <c r="E123" s="68">
        <v>13832</v>
      </c>
      <c r="F123" s="67">
        <v>9746</v>
      </c>
      <c r="G123" s="129">
        <f t="shared" si="5"/>
        <v>70.459803354540199</v>
      </c>
    </row>
    <row r="124" spans="1:7" s="42" customFormat="1" ht="15">
      <c r="A124" s="133"/>
      <c r="B124" s="197">
        <v>3429</v>
      </c>
      <c r="C124" s="133" t="s">
        <v>262</v>
      </c>
      <c r="D124" s="121">
        <v>2000</v>
      </c>
      <c r="E124" s="68">
        <v>2150</v>
      </c>
      <c r="F124" s="67">
        <v>1866</v>
      </c>
      <c r="G124" s="129">
        <f t="shared" si="5"/>
        <v>86.79069767441861</v>
      </c>
    </row>
    <row r="125" spans="1:7" s="42" customFormat="1" ht="15">
      <c r="A125" s="133"/>
      <c r="B125" s="197">
        <v>3541</v>
      </c>
      <c r="C125" s="133" t="s">
        <v>263</v>
      </c>
      <c r="D125" s="121">
        <v>146</v>
      </c>
      <c r="E125" s="68">
        <v>146</v>
      </c>
      <c r="F125" s="67">
        <v>145.30000000000001</v>
      </c>
      <c r="G125" s="129">
        <f t="shared" si="5"/>
        <v>99.520547945205479</v>
      </c>
    </row>
    <row r="126" spans="1:7" s="42" customFormat="1" ht="15">
      <c r="A126" s="133"/>
      <c r="B126" s="197">
        <v>3599</v>
      </c>
      <c r="C126" s="133" t="s">
        <v>264</v>
      </c>
      <c r="D126" s="121">
        <v>5</v>
      </c>
      <c r="E126" s="68">
        <v>5</v>
      </c>
      <c r="F126" s="67">
        <v>2.4</v>
      </c>
      <c r="G126" s="129">
        <f t="shared" si="5"/>
        <v>48</v>
      </c>
    </row>
    <row r="127" spans="1:7" s="42" customFormat="1" ht="15">
      <c r="A127" s="133"/>
      <c r="B127" s="197">
        <v>3639</v>
      </c>
      <c r="C127" s="133" t="s">
        <v>409</v>
      </c>
      <c r="D127" s="121">
        <v>12766</v>
      </c>
      <c r="E127" s="68">
        <v>8366</v>
      </c>
      <c r="F127" s="67">
        <v>4914</v>
      </c>
      <c r="G127" s="129">
        <f t="shared" si="5"/>
        <v>58.737748027731293</v>
      </c>
    </row>
    <row r="128" spans="1:7" s="42" customFormat="1" ht="15" hidden="1">
      <c r="A128" s="133"/>
      <c r="B128" s="197">
        <v>4193</v>
      </c>
      <c r="C128" s="133" t="s">
        <v>265</v>
      </c>
      <c r="D128" s="121">
        <v>0</v>
      </c>
      <c r="E128" s="68">
        <v>0</v>
      </c>
      <c r="F128" s="67">
        <v>0</v>
      </c>
      <c r="G128" s="129" t="e">
        <f t="shared" si="5"/>
        <v>#DIV/0!</v>
      </c>
    </row>
    <row r="129" spans="1:7" s="42" customFormat="1" ht="15">
      <c r="A129" s="231"/>
      <c r="B129" s="197">
        <v>4312</v>
      </c>
      <c r="C129" s="133" t="s">
        <v>410</v>
      </c>
      <c r="D129" s="121">
        <v>4</v>
      </c>
      <c r="E129" s="68">
        <v>38</v>
      </c>
      <c r="F129" s="67">
        <v>5.2</v>
      </c>
      <c r="G129" s="129">
        <f t="shared" si="5"/>
        <v>13.684210526315791</v>
      </c>
    </row>
    <row r="130" spans="1:7" s="42" customFormat="1" ht="15">
      <c r="A130" s="231"/>
      <c r="B130" s="197">
        <v>4319</v>
      </c>
      <c r="C130" s="133" t="s">
        <v>505</v>
      </c>
      <c r="D130" s="121">
        <v>0</v>
      </c>
      <c r="E130" s="68">
        <v>348</v>
      </c>
      <c r="F130" s="67">
        <v>54.7</v>
      </c>
      <c r="G130" s="129">
        <f t="shared" si="5"/>
        <v>15.718390804597702</v>
      </c>
    </row>
    <row r="131" spans="1:7" s="42" customFormat="1" ht="15">
      <c r="A131" s="231"/>
      <c r="B131" s="197">
        <v>4329</v>
      </c>
      <c r="C131" s="133" t="s">
        <v>266</v>
      </c>
      <c r="D131" s="121">
        <v>40</v>
      </c>
      <c r="E131" s="68">
        <v>40.5</v>
      </c>
      <c r="F131" s="67">
        <v>0.5</v>
      </c>
      <c r="G131" s="129">
        <f t="shared" si="5"/>
        <v>1.2345679012345678</v>
      </c>
    </row>
    <row r="132" spans="1:7" s="42" customFormat="1" ht="15" hidden="1">
      <c r="A132" s="133"/>
      <c r="B132" s="197">
        <v>4333</v>
      </c>
      <c r="C132" s="133" t="s">
        <v>267</v>
      </c>
      <c r="D132" s="121">
        <v>0</v>
      </c>
      <c r="E132" s="68">
        <v>0</v>
      </c>
      <c r="F132" s="67">
        <v>0</v>
      </c>
      <c r="G132" s="129" t="e">
        <f t="shared" si="5"/>
        <v>#DIV/0!</v>
      </c>
    </row>
    <row r="133" spans="1:7" s="42" customFormat="1" ht="15" customHeight="1">
      <c r="A133" s="133"/>
      <c r="B133" s="197">
        <v>4339</v>
      </c>
      <c r="C133" s="133" t="s">
        <v>268</v>
      </c>
      <c r="D133" s="121">
        <v>0</v>
      </c>
      <c r="E133" s="68">
        <v>5945.4</v>
      </c>
      <c r="F133" s="67">
        <v>2491.5</v>
      </c>
      <c r="G133" s="129">
        <f t="shared" si="5"/>
        <v>41.906347764658392</v>
      </c>
    </row>
    <row r="134" spans="1:7" s="42" customFormat="1" ht="15">
      <c r="A134" s="133"/>
      <c r="B134" s="197">
        <v>4342</v>
      </c>
      <c r="C134" s="133" t="s">
        <v>269</v>
      </c>
      <c r="D134" s="121">
        <v>20</v>
      </c>
      <c r="E134" s="68">
        <v>20</v>
      </c>
      <c r="F134" s="67">
        <v>0</v>
      </c>
      <c r="G134" s="129">
        <f t="shared" si="5"/>
        <v>0</v>
      </c>
    </row>
    <row r="135" spans="1:7" s="42" customFormat="1" ht="15">
      <c r="A135" s="133"/>
      <c r="B135" s="197">
        <v>4343</v>
      </c>
      <c r="C135" s="133" t="s">
        <v>270</v>
      </c>
      <c r="D135" s="121">
        <v>50</v>
      </c>
      <c r="E135" s="68">
        <v>16</v>
      </c>
      <c r="F135" s="67">
        <v>0</v>
      </c>
      <c r="G135" s="129">
        <f t="shared" si="5"/>
        <v>0</v>
      </c>
    </row>
    <row r="136" spans="1:7" s="42" customFormat="1" ht="15">
      <c r="A136" s="133"/>
      <c r="B136" s="197">
        <v>4344</v>
      </c>
      <c r="C136" s="133" t="s">
        <v>433</v>
      </c>
      <c r="D136" s="121">
        <v>62</v>
      </c>
      <c r="E136" s="68">
        <v>112.1</v>
      </c>
      <c r="F136" s="67">
        <v>110.7</v>
      </c>
      <c r="G136" s="129">
        <f t="shared" si="5"/>
        <v>98.751115075825169</v>
      </c>
    </row>
    <row r="137" spans="1:7" s="42" customFormat="1" ht="15">
      <c r="A137" s="133"/>
      <c r="B137" s="197">
        <v>4349</v>
      </c>
      <c r="C137" s="133" t="s">
        <v>271</v>
      </c>
      <c r="D137" s="121">
        <v>4500</v>
      </c>
      <c r="E137" s="68">
        <v>3362.1</v>
      </c>
      <c r="F137" s="67">
        <v>1316</v>
      </c>
      <c r="G137" s="129">
        <f t="shared" si="5"/>
        <v>39.142202789922962</v>
      </c>
    </row>
    <row r="138" spans="1:7" s="42" customFormat="1" ht="15">
      <c r="A138" s="231"/>
      <c r="B138" s="232">
        <v>4351</v>
      </c>
      <c r="C138" s="231" t="s">
        <v>272</v>
      </c>
      <c r="D138" s="121">
        <v>2807</v>
      </c>
      <c r="E138" s="68">
        <v>2891.6</v>
      </c>
      <c r="F138" s="67">
        <v>1016.7</v>
      </c>
      <c r="G138" s="129">
        <f t="shared" si="5"/>
        <v>35.1604647945774</v>
      </c>
    </row>
    <row r="139" spans="1:7" s="42" customFormat="1" ht="15">
      <c r="A139" s="231"/>
      <c r="B139" s="232">
        <v>4353</v>
      </c>
      <c r="C139" s="231" t="s">
        <v>498</v>
      </c>
      <c r="D139" s="121">
        <v>1</v>
      </c>
      <c r="E139" s="68">
        <v>1</v>
      </c>
      <c r="F139" s="67">
        <v>0.7</v>
      </c>
      <c r="G139" s="129">
        <f t="shared" si="5"/>
        <v>70</v>
      </c>
    </row>
    <row r="140" spans="1:7" s="42" customFormat="1" ht="15">
      <c r="A140" s="231"/>
      <c r="B140" s="232">
        <v>4356</v>
      </c>
      <c r="C140" s="231" t="s">
        <v>411</v>
      </c>
      <c r="D140" s="121">
        <v>1292</v>
      </c>
      <c r="E140" s="68">
        <v>2190.3000000000002</v>
      </c>
      <c r="F140" s="67">
        <v>698.6</v>
      </c>
      <c r="G140" s="129">
        <f t="shared" si="5"/>
        <v>31.89517417705337</v>
      </c>
    </row>
    <row r="141" spans="1:7" s="42" customFormat="1" ht="15">
      <c r="A141" s="231"/>
      <c r="B141" s="232">
        <v>4357</v>
      </c>
      <c r="C141" s="231" t="s">
        <v>412</v>
      </c>
      <c r="D141" s="121">
        <v>19331</v>
      </c>
      <c r="E141" s="68">
        <v>50299.1</v>
      </c>
      <c r="F141" s="67">
        <v>28404.3</v>
      </c>
      <c r="G141" s="129">
        <f t="shared" si="5"/>
        <v>56.470791723907588</v>
      </c>
    </row>
    <row r="142" spans="1:7" s="42" customFormat="1" ht="15">
      <c r="A142" s="231"/>
      <c r="B142" s="232">
        <v>4358</v>
      </c>
      <c r="C142" s="231" t="s">
        <v>415</v>
      </c>
      <c r="D142" s="121">
        <v>175</v>
      </c>
      <c r="E142" s="68">
        <v>175</v>
      </c>
      <c r="F142" s="67">
        <v>174.8</v>
      </c>
      <c r="G142" s="129">
        <f t="shared" si="5"/>
        <v>99.885714285714286</v>
      </c>
    </row>
    <row r="143" spans="1:7" s="42" customFormat="1" ht="15">
      <c r="A143" s="231"/>
      <c r="B143" s="232">
        <v>4359</v>
      </c>
      <c r="C143" s="233" t="s">
        <v>414</v>
      </c>
      <c r="D143" s="121">
        <v>2131</v>
      </c>
      <c r="E143" s="68">
        <v>3341.5</v>
      </c>
      <c r="F143" s="67">
        <v>742.4</v>
      </c>
      <c r="G143" s="129">
        <f t="shared" si="5"/>
        <v>22.217566960945682</v>
      </c>
    </row>
    <row r="144" spans="1:7" s="42" customFormat="1" ht="15" hidden="1">
      <c r="A144" s="133"/>
      <c r="B144" s="197">
        <v>4371</v>
      </c>
      <c r="C144" s="234" t="s">
        <v>273</v>
      </c>
      <c r="D144" s="121">
        <v>0</v>
      </c>
      <c r="E144" s="68">
        <v>0</v>
      </c>
      <c r="F144" s="67">
        <v>0</v>
      </c>
      <c r="G144" s="129" t="e">
        <f t="shared" si="5"/>
        <v>#DIV/0!</v>
      </c>
    </row>
    <row r="145" spans="1:7" s="42" customFormat="1" ht="15" hidden="1">
      <c r="A145" s="133"/>
      <c r="B145" s="197">
        <v>4374</v>
      </c>
      <c r="C145" s="133" t="s">
        <v>274</v>
      </c>
      <c r="D145" s="121">
        <v>0</v>
      </c>
      <c r="E145" s="68">
        <v>0</v>
      </c>
      <c r="F145" s="67">
        <v>0</v>
      </c>
      <c r="G145" s="129" t="e">
        <f t="shared" si="5"/>
        <v>#DIV/0!</v>
      </c>
    </row>
    <row r="146" spans="1:7" s="42" customFormat="1" ht="15">
      <c r="A146" s="133"/>
      <c r="B146" s="232">
        <v>4371</v>
      </c>
      <c r="C146" s="231" t="s">
        <v>273</v>
      </c>
      <c r="D146" s="121">
        <v>101</v>
      </c>
      <c r="E146" s="68">
        <v>59</v>
      </c>
      <c r="F146" s="67">
        <v>58.9</v>
      </c>
      <c r="G146" s="129">
        <f t="shared" si="5"/>
        <v>99.830508474576277</v>
      </c>
    </row>
    <row r="147" spans="1:7" s="42" customFormat="1" ht="15">
      <c r="A147" s="133"/>
      <c r="B147" s="232">
        <v>4372</v>
      </c>
      <c r="C147" s="231" t="s">
        <v>434</v>
      </c>
      <c r="D147" s="121">
        <v>33</v>
      </c>
      <c r="E147" s="68">
        <v>33</v>
      </c>
      <c r="F147" s="67">
        <v>33</v>
      </c>
      <c r="G147" s="129">
        <f t="shared" si="5"/>
        <v>100</v>
      </c>
    </row>
    <row r="148" spans="1:7" s="42" customFormat="1" ht="15">
      <c r="A148" s="133"/>
      <c r="B148" s="232">
        <v>4374</v>
      </c>
      <c r="C148" s="231" t="s">
        <v>435</v>
      </c>
      <c r="D148" s="121">
        <v>0</v>
      </c>
      <c r="E148" s="68">
        <v>498</v>
      </c>
      <c r="F148" s="67">
        <v>495.2</v>
      </c>
      <c r="G148" s="129">
        <f t="shared" si="5"/>
        <v>99.437751004016064</v>
      </c>
    </row>
    <row r="149" spans="1:7" s="42" customFormat="1" ht="15">
      <c r="A149" s="133"/>
      <c r="B149" s="232">
        <v>4378</v>
      </c>
      <c r="C149" s="231" t="s">
        <v>436</v>
      </c>
      <c r="D149" s="121">
        <v>65</v>
      </c>
      <c r="E149" s="68">
        <v>266.89999999999998</v>
      </c>
      <c r="F149" s="67">
        <v>266.5</v>
      </c>
      <c r="G149" s="129">
        <f t="shared" si="5"/>
        <v>99.85013113525666</v>
      </c>
    </row>
    <row r="150" spans="1:7" s="42" customFormat="1" ht="15">
      <c r="A150" s="231"/>
      <c r="B150" s="232">
        <v>4379</v>
      </c>
      <c r="C150" s="231" t="s">
        <v>416</v>
      </c>
      <c r="D150" s="121">
        <v>259</v>
      </c>
      <c r="E150" s="68">
        <v>481.2</v>
      </c>
      <c r="F150" s="67">
        <v>479.5</v>
      </c>
      <c r="G150" s="129">
        <f t="shared" si="5"/>
        <v>99.646716541978392</v>
      </c>
    </row>
    <row r="151" spans="1:7" s="42" customFormat="1" ht="15">
      <c r="A151" s="231"/>
      <c r="B151" s="232">
        <v>4399</v>
      </c>
      <c r="C151" s="231" t="s">
        <v>275</v>
      </c>
      <c r="D151" s="121">
        <v>55</v>
      </c>
      <c r="E151" s="68">
        <v>976.4</v>
      </c>
      <c r="F151" s="67">
        <v>912.5</v>
      </c>
      <c r="G151" s="129">
        <f t="shared" si="5"/>
        <v>93.45555100368702</v>
      </c>
    </row>
    <row r="152" spans="1:7" s="42" customFormat="1" ht="15" hidden="1">
      <c r="A152" s="231"/>
      <c r="B152" s="232">
        <v>6402</v>
      </c>
      <c r="C152" s="231" t="s">
        <v>276</v>
      </c>
      <c r="D152" s="121">
        <v>0</v>
      </c>
      <c r="E152" s="68">
        <v>0</v>
      </c>
      <c r="F152" s="67">
        <v>0</v>
      </c>
      <c r="G152" s="129" t="e">
        <f t="shared" si="5"/>
        <v>#DIV/0!</v>
      </c>
    </row>
    <row r="153" spans="1:7" s="42" customFormat="1" ht="15" hidden="1" customHeight="1">
      <c r="A153" s="231"/>
      <c r="B153" s="232">
        <v>6409</v>
      </c>
      <c r="C153" s="231" t="s">
        <v>277</v>
      </c>
      <c r="D153" s="121">
        <v>0</v>
      </c>
      <c r="E153" s="68">
        <v>0</v>
      </c>
      <c r="F153" s="67">
        <v>0</v>
      </c>
      <c r="G153" s="129" t="e">
        <f t="shared" si="5"/>
        <v>#DIV/0!</v>
      </c>
    </row>
    <row r="154" spans="1:7" s="42" customFormat="1" ht="15">
      <c r="A154" s="133"/>
      <c r="B154" s="197">
        <v>6223</v>
      </c>
      <c r="C154" s="133" t="s">
        <v>278</v>
      </c>
      <c r="D154" s="121">
        <v>50</v>
      </c>
      <c r="E154" s="68">
        <v>50</v>
      </c>
      <c r="F154" s="67">
        <v>0</v>
      </c>
      <c r="G154" s="129">
        <f t="shared" si="5"/>
        <v>0</v>
      </c>
    </row>
    <row r="155" spans="1:7" s="42" customFormat="1" ht="15">
      <c r="A155" s="133"/>
      <c r="B155" s="197">
        <v>6409</v>
      </c>
      <c r="C155" s="133" t="s">
        <v>279</v>
      </c>
      <c r="D155" s="121">
        <v>30</v>
      </c>
      <c r="E155" s="68">
        <v>30</v>
      </c>
      <c r="F155" s="67">
        <v>0</v>
      </c>
      <c r="G155" s="129">
        <f t="shared" si="5"/>
        <v>0</v>
      </c>
    </row>
    <row r="156" spans="1:7" s="42" customFormat="1" ht="15" customHeight="1" thickBot="1">
      <c r="A156" s="231"/>
      <c r="B156" s="232"/>
      <c r="C156" s="231"/>
      <c r="D156" s="222"/>
      <c r="E156" s="223"/>
      <c r="F156" s="227"/>
      <c r="G156" s="129"/>
    </row>
    <row r="157" spans="1:7" s="42" customFormat="1" ht="18.75" customHeight="1" thickTop="1" thickBot="1">
      <c r="A157" s="213"/>
      <c r="B157" s="214"/>
      <c r="C157" s="235" t="s">
        <v>280</v>
      </c>
      <c r="D157" s="216">
        <f t="shared" ref="D157:F157" si="6">SUM(D104:D156)</f>
        <v>150805</v>
      </c>
      <c r="E157" s="217">
        <f t="shared" si="6"/>
        <v>188450.7</v>
      </c>
      <c r="F157" s="218">
        <f t="shared" si="6"/>
        <v>101894.49999999999</v>
      </c>
      <c r="G157" s="129">
        <f t="shared" ref="G157" si="7">(F157/E157)*100</f>
        <v>54.069578940274553</v>
      </c>
    </row>
    <row r="158" spans="1:7" s="42" customFormat="1" ht="15.75" customHeight="1">
      <c r="A158" s="46"/>
      <c r="B158" s="48"/>
      <c r="C158" s="184"/>
      <c r="D158" s="236"/>
      <c r="E158" s="236"/>
      <c r="F158" s="236"/>
      <c r="G158" s="236"/>
    </row>
    <row r="159" spans="1:7" s="42" customFormat="1" ht="6" customHeight="1" thickBot="1">
      <c r="A159" s="46"/>
      <c r="B159" s="48"/>
      <c r="C159" s="184"/>
      <c r="D159" s="185"/>
      <c r="E159" s="185"/>
      <c r="F159" s="185"/>
      <c r="G159" s="185"/>
    </row>
    <row r="160" spans="1:7" s="42" customFormat="1" ht="12.75" hidden="1" customHeight="1">
      <c r="A160" s="46"/>
      <c r="C160" s="48"/>
      <c r="D160" s="185"/>
      <c r="E160" s="185"/>
      <c r="F160" s="185"/>
      <c r="G160" s="185"/>
    </row>
    <row r="161" spans="1:7" s="42" customFormat="1" ht="12.75" hidden="1" customHeight="1">
      <c r="A161" s="46"/>
      <c r="B161" s="48"/>
      <c r="C161" s="184"/>
      <c r="D161" s="185"/>
      <c r="E161" s="185"/>
      <c r="F161" s="185"/>
      <c r="G161" s="185"/>
    </row>
    <row r="162" spans="1:7" s="42" customFormat="1" ht="12.75" hidden="1" customHeight="1">
      <c r="A162" s="46"/>
      <c r="B162" s="48"/>
      <c r="C162" s="184"/>
      <c r="D162" s="185"/>
      <c r="E162" s="185"/>
      <c r="F162" s="185"/>
      <c r="G162" s="185"/>
    </row>
    <row r="163" spans="1:7" s="42" customFormat="1" ht="12.75" hidden="1" customHeight="1">
      <c r="A163" s="46"/>
      <c r="B163" s="48"/>
      <c r="C163" s="184"/>
      <c r="D163" s="185"/>
      <c r="E163" s="185"/>
      <c r="F163" s="185"/>
      <c r="G163" s="185"/>
    </row>
    <row r="164" spans="1:7" s="42" customFormat="1" ht="12.75" hidden="1" customHeight="1">
      <c r="A164" s="46"/>
      <c r="B164" s="48"/>
      <c r="C164" s="184"/>
      <c r="D164" s="185"/>
      <c r="E164" s="185"/>
      <c r="F164" s="185"/>
      <c r="G164" s="185"/>
    </row>
    <row r="165" spans="1:7" s="42" customFormat="1" ht="12.75" hidden="1" customHeight="1">
      <c r="A165" s="46"/>
      <c r="B165" s="48"/>
      <c r="C165" s="184"/>
      <c r="D165" s="185"/>
      <c r="E165" s="185"/>
      <c r="F165" s="185"/>
      <c r="G165" s="185"/>
    </row>
    <row r="166" spans="1:7" s="42" customFormat="1" ht="12.75" hidden="1" customHeight="1">
      <c r="A166" s="46"/>
      <c r="B166" s="48"/>
      <c r="C166" s="184"/>
      <c r="D166" s="185"/>
      <c r="E166" s="175"/>
      <c r="F166" s="175"/>
      <c r="G166" s="175"/>
    </row>
    <row r="167" spans="1:7" s="42" customFormat="1" ht="12.75" hidden="1" customHeight="1">
      <c r="A167" s="46"/>
      <c r="B167" s="48"/>
      <c r="C167" s="184"/>
      <c r="D167" s="185"/>
      <c r="E167" s="185"/>
      <c r="F167" s="185"/>
      <c r="G167" s="185"/>
    </row>
    <row r="168" spans="1:7" s="42" customFormat="1" ht="12.75" hidden="1" customHeight="1">
      <c r="A168" s="46"/>
      <c r="B168" s="48"/>
      <c r="C168" s="184"/>
      <c r="D168" s="185"/>
      <c r="E168" s="185"/>
      <c r="F168" s="185"/>
      <c r="G168" s="185"/>
    </row>
    <row r="169" spans="1:7" s="42" customFormat="1" ht="18" hidden="1" customHeight="1">
      <c r="A169" s="46"/>
      <c r="B169" s="48"/>
      <c r="C169" s="184"/>
      <c r="D169" s="185"/>
      <c r="E169" s="175"/>
      <c r="F169" s="175"/>
      <c r="G169" s="175"/>
    </row>
    <row r="170" spans="1:7" s="42" customFormat="1" ht="23.45" hidden="1" customHeight="1" thickBot="1">
      <c r="A170" s="46"/>
      <c r="B170" s="48"/>
      <c r="C170" s="184"/>
      <c r="D170" s="185"/>
      <c r="E170" s="182"/>
      <c r="F170" s="182"/>
      <c r="G170" s="182"/>
    </row>
    <row r="171" spans="1:7" s="42" customFormat="1" ht="15.75">
      <c r="A171" s="187" t="s">
        <v>56</v>
      </c>
      <c r="B171" s="188" t="s">
        <v>55</v>
      </c>
      <c r="C171" s="187" t="s">
        <v>53</v>
      </c>
      <c r="D171" s="187" t="s">
        <v>52</v>
      </c>
      <c r="E171" s="187" t="s">
        <v>52</v>
      </c>
      <c r="F171" s="92" t="s">
        <v>7</v>
      </c>
      <c r="G171" s="187" t="s">
        <v>195</v>
      </c>
    </row>
    <row r="172" spans="1:7" s="42" customFormat="1" ht="15.75" customHeight="1" thickBot="1">
      <c r="A172" s="189"/>
      <c r="B172" s="190"/>
      <c r="C172" s="191"/>
      <c r="D172" s="192" t="s">
        <v>50</v>
      </c>
      <c r="E172" s="192" t="s">
        <v>49</v>
      </c>
      <c r="F172" s="89" t="s">
        <v>476</v>
      </c>
      <c r="G172" s="192" t="s">
        <v>196</v>
      </c>
    </row>
    <row r="173" spans="1:7" s="42" customFormat="1" ht="16.5" thickTop="1">
      <c r="A173" s="193">
        <v>60</v>
      </c>
      <c r="B173" s="194"/>
      <c r="C173" s="199" t="s">
        <v>118</v>
      </c>
      <c r="D173" s="131"/>
      <c r="E173" s="130"/>
      <c r="F173" s="126"/>
      <c r="G173" s="131"/>
    </row>
    <row r="174" spans="1:7" s="42" customFormat="1" ht="15.75">
      <c r="A174" s="137"/>
      <c r="B174" s="195"/>
      <c r="C174" s="137"/>
      <c r="D174" s="129"/>
      <c r="E174" s="128"/>
      <c r="F174" s="196"/>
      <c r="G174" s="129"/>
    </row>
    <row r="175" spans="1:7" s="42" customFormat="1" ht="15">
      <c r="A175" s="133"/>
      <c r="B175" s="197">
        <v>1014</v>
      </c>
      <c r="C175" s="133" t="s">
        <v>281</v>
      </c>
      <c r="D175" s="121">
        <v>625</v>
      </c>
      <c r="E175" s="68">
        <v>625</v>
      </c>
      <c r="F175" s="67">
        <v>224.9</v>
      </c>
      <c r="G175" s="129">
        <f t="shared" ref="G175:G189" si="8">(F175/E175)*100</f>
        <v>35.984000000000002</v>
      </c>
    </row>
    <row r="176" spans="1:7" s="42" customFormat="1" ht="15" hidden="1" customHeight="1">
      <c r="A176" s="231"/>
      <c r="B176" s="232">
        <v>1031</v>
      </c>
      <c r="C176" s="231" t="s">
        <v>282</v>
      </c>
      <c r="D176" s="121">
        <v>0</v>
      </c>
      <c r="E176" s="68">
        <v>0</v>
      </c>
      <c r="F176" s="67">
        <v>0</v>
      </c>
      <c r="G176" s="129" t="e">
        <f t="shared" si="8"/>
        <v>#DIV/0!</v>
      </c>
    </row>
    <row r="177" spans="1:7" s="42" customFormat="1" ht="15">
      <c r="A177" s="133"/>
      <c r="B177" s="197">
        <v>1036</v>
      </c>
      <c r="C177" s="133" t="s">
        <v>283</v>
      </c>
      <c r="D177" s="121">
        <v>0</v>
      </c>
      <c r="E177" s="68">
        <v>0</v>
      </c>
      <c r="F177" s="67">
        <v>-25.3</v>
      </c>
      <c r="G177" s="129" t="e">
        <f t="shared" si="8"/>
        <v>#DIV/0!</v>
      </c>
    </row>
    <row r="178" spans="1:7" s="42" customFormat="1" ht="15" hidden="1" customHeight="1">
      <c r="A178" s="231"/>
      <c r="B178" s="232">
        <v>1037</v>
      </c>
      <c r="C178" s="231" t="s">
        <v>284</v>
      </c>
      <c r="D178" s="121">
        <v>0</v>
      </c>
      <c r="E178" s="68">
        <v>0</v>
      </c>
      <c r="F178" s="67">
        <v>0</v>
      </c>
      <c r="G178" s="129" t="e">
        <f t="shared" si="8"/>
        <v>#DIV/0!</v>
      </c>
    </row>
    <row r="179" spans="1:7" s="42" customFormat="1" ht="15" hidden="1">
      <c r="A179" s="231"/>
      <c r="B179" s="232">
        <v>1039</v>
      </c>
      <c r="C179" s="231" t="s">
        <v>285</v>
      </c>
      <c r="D179" s="121">
        <v>0</v>
      </c>
      <c r="E179" s="68">
        <v>0</v>
      </c>
      <c r="F179" s="67">
        <v>0</v>
      </c>
      <c r="G179" s="129" t="e">
        <f t="shared" si="8"/>
        <v>#DIV/0!</v>
      </c>
    </row>
    <row r="180" spans="1:7" s="42" customFormat="1" ht="18" hidden="1" customHeight="1">
      <c r="A180" s="133"/>
      <c r="B180" s="197">
        <v>1036</v>
      </c>
      <c r="C180" s="231" t="s">
        <v>283</v>
      </c>
      <c r="D180" s="121">
        <v>0</v>
      </c>
      <c r="E180" s="68">
        <v>0</v>
      </c>
      <c r="F180" s="67">
        <v>0</v>
      </c>
      <c r="G180" s="129" t="e">
        <f t="shared" si="8"/>
        <v>#DIV/0!</v>
      </c>
    </row>
    <row r="181" spans="1:7" s="42" customFormat="1" ht="18" hidden="1" customHeight="1">
      <c r="A181" s="133"/>
      <c r="B181" s="197">
        <v>1037</v>
      </c>
      <c r="C181" s="231" t="s">
        <v>453</v>
      </c>
      <c r="D181" s="121">
        <v>0</v>
      </c>
      <c r="E181" s="68">
        <v>0</v>
      </c>
      <c r="F181" s="67">
        <v>0</v>
      </c>
      <c r="G181" s="129" t="e">
        <f t="shared" si="8"/>
        <v>#DIV/0!</v>
      </c>
    </row>
    <row r="182" spans="1:7" s="42" customFormat="1" ht="15">
      <c r="A182" s="231"/>
      <c r="B182" s="232">
        <v>1070</v>
      </c>
      <c r="C182" s="231" t="s">
        <v>286</v>
      </c>
      <c r="D182" s="121">
        <v>7</v>
      </c>
      <c r="E182" s="68">
        <v>7</v>
      </c>
      <c r="F182" s="67">
        <v>7</v>
      </c>
      <c r="G182" s="129">
        <f t="shared" si="8"/>
        <v>100</v>
      </c>
    </row>
    <row r="183" spans="1:7" s="42" customFormat="1" ht="15" hidden="1">
      <c r="A183" s="231"/>
      <c r="B183" s="232">
        <v>2331</v>
      </c>
      <c r="C183" s="231" t="s">
        <v>287</v>
      </c>
      <c r="D183" s="121">
        <v>0</v>
      </c>
      <c r="E183" s="68">
        <v>0</v>
      </c>
      <c r="F183" s="67">
        <v>0</v>
      </c>
      <c r="G183" s="129" t="e">
        <f t="shared" si="8"/>
        <v>#DIV/0!</v>
      </c>
    </row>
    <row r="184" spans="1:7" s="42" customFormat="1" ht="15">
      <c r="A184" s="133"/>
      <c r="B184" s="200">
        <v>3322</v>
      </c>
      <c r="C184" s="133" t="s">
        <v>418</v>
      </c>
      <c r="D184" s="121">
        <v>30</v>
      </c>
      <c r="E184" s="68">
        <v>30</v>
      </c>
      <c r="F184" s="67">
        <v>0</v>
      </c>
      <c r="G184" s="129">
        <f t="shared" si="8"/>
        <v>0</v>
      </c>
    </row>
    <row r="185" spans="1:7" s="42" customFormat="1" ht="15">
      <c r="A185" s="231"/>
      <c r="B185" s="232">
        <v>3716</v>
      </c>
      <c r="C185" s="231" t="s">
        <v>502</v>
      </c>
      <c r="D185" s="121">
        <v>200</v>
      </c>
      <c r="E185" s="68">
        <v>200</v>
      </c>
      <c r="F185" s="67">
        <v>0</v>
      </c>
      <c r="G185" s="129">
        <f t="shared" si="8"/>
        <v>0</v>
      </c>
    </row>
    <row r="186" spans="1:7" s="42" customFormat="1" ht="15">
      <c r="A186" s="231"/>
      <c r="B186" s="232">
        <v>3739</v>
      </c>
      <c r="C186" s="231" t="s">
        <v>288</v>
      </c>
      <c r="D186" s="121">
        <v>50</v>
      </c>
      <c r="E186" s="68">
        <v>50</v>
      </c>
      <c r="F186" s="67">
        <v>1.3</v>
      </c>
      <c r="G186" s="129">
        <f t="shared" si="8"/>
        <v>2.6</v>
      </c>
    </row>
    <row r="187" spans="1:7" s="42" customFormat="1" ht="15">
      <c r="A187" s="133"/>
      <c r="B187" s="197">
        <v>3749</v>
      </c>
      <c r="C187" s="133" t="s">
        <v>289</v>
      </c>
      <c r="D187" s="121">
        <v>70</v>
      </c>
      <c r="E187" s="68">
        <v>70</v>
      </c>
      <c r="F187" s="67">
        <v>4.9000000000000004</v>
      </c>
      <c r="G187" s="129">
        <f t="shared" si="8"/>
        <v>7.0000000000000009</v>
      </c>
    </row>
    <row r="188" spans="1:7" s="42" customFormat="1" ht="15" hidden="1">
      <c r="A188" s="133"/>
      <c r="B188" s="197">
        <v>5272</v>
      </c>
      <c r="C188" s="133" t="s">
        <v>290</v>
      </c>
      <c r="D188" s="121">
        <v>0</v>
      </c>
      <c r="E188" s="68">
        <v>0</v>
      </c>
      <c r="F188" s="67">
        <v>0</v>
      </c>
      <c r="G188" s="129" t="e">
        <f t="shared" si="8"/>
        <v>#DIV/0!</v>
      </c>
    </row>
    <row r="189" spans="1:7" s="42" customFormat="1" ht="15">
      <c r="A189" s="133"/>
      <c r="B189" s="197">
        <v>6171</v>
      </c>
      <c r="C189" s="133" t="s">
        <v>291</v>
      </c>
      <c r="D189" s="121">
        <v>10</v>
      </c>
      <c r="E189" s="68">
        <v>10</v>
      </c>
      <c r="F189" s="67">
        <v>0</v>
      </c>
      <c r="G189" s="129">
        <f t="shared" si="8"/>
        <v>0</v>
      </c>
    </row>
    <row r="190" spans="1:7" s="42" customFormat="1" ht="15.75" thickBot="1">
      <c r="A190" s="237"/>
      <c r="B190" s="238"/>
      <c r="C190" s="237"/>
      <c r="D190" s="222"/>
      <c r="E190" s="223"/>
      <c r="F190" s="227"/>
      <c r="G190" s="222"/>
    </row>
    <row r="191" spans="1:7" s="42" customFormat="1" ht="18.75" customHeight="1" thickTop="1" thickBot="1">
      <c r="A191" s="239"/>
      <c r="B191" s="240"/>
      <c r="C191" s="241" t="s">
        <v>292</v>
      </c>
      <c r="D191" s="216">
        <f>SUM(D173:D190)</f>
        <v>992</v>
      </c>
      <c r="E191" s="217">
        <f>SUM(E174:E190)</f>
        <v>992</v>
      </c>
      <c r="F191" s="218">
        <f t="shared" ref="F191" si="9">SUM(F173:F190)</f>
        <v>212.8</v>
      </c>
      <c r="G191" s="129">
        <f t="shared" ref="G191" si="10">(F191/E191)*100</f>
        <v>21.451612903225808</v>
      </c>
    </row>
    <row r="192" spans="1:7" s="42" customFormat="1" ht="12.75" customHeight="1">
      <c r="A192" s="46"/>
      <c r="B192" s="48"/>
      <c r="C192" s="184"/>
      <c r="D192" s="185"/>
      <c r="E192" s="185"/>
      <c r="F192" s="185"/>
      <c r="G192" s="185"/>
    </row>
    <row r="193" spans="1:82" s="42" customFormat="1" ht="7.15" customHeight="1" thickBot="1">
      <c r="A193" s="46"/>
      <c r="B193" s="48"/>
      <c r="C193" s="184"/>
      <c r="D193" s="185"/>
      <c r="E193" s="185"/>
      <c r="F193" s="185"/>
      <c r="G193" s="185"/>
    </row>
    <row r="194" spans="1:82" s="42" customFormat="1" ht="15.75">
      <c r="A194" s="187" t="s">
        <v>56</v>
      </c>
      <c r="B194" s="188" t="s">
        <v>55</v>
      </c>
      <c r="C194" s="187" t="s">
        <v>53</v>
      </c>
      <c r="D194" s="187" t="s">
        <v>52</v>
      </c>
      <c r="E194" s="187" t="s">
        <v>52</v>
      </c>
      <c r="F194" s="92" t="s">
        <v>7</v>
      </c>
      <c r="G194" s="187" t="s">
        <v>195</v>
      </c>
    </row>
    <row r="195" spans="1:82" s="42" customFormat="1" ht="15.75" customHeight="1" thickBot="1">
      <c r="A195" s="189"/>
      <c r="B195" s="190"/>
      <c r="C195" s="191"/>
      <c r="D195" s="192" t="s">
        <v>50</v>
      </c>
      <c r="E195" s="192" t="s">
        <v>49</v>
      </c>
      <c r="F195" s="89" t="s">
        <v>476</v>
      </c>
      <c r="G195" s="192" t="s">
        <v>196</v>
      </c>
    </row>
    <row r="196" spans="1:82" s="42" customFormat="1" ht="16.5" thickTop="1">
      <c r="A196" s="193">
        <v>70</v>
      </c>
      <c r="B196" s="193"/>
      <c r="C196" s="112" t="s">
        <v>484</v>
      </c>
      <c r="D196" s="131"/>
      <c r="E196" s="130"/>
      <c r="F196" s="126"/>
      <c r="G196" s="131"/>
    </row>
    <row r="197" spans="1:82" s="42" customFormat="1" ht="15.75">
      <c r="A197" s="193"/>
      <c r="B197" s="193"/>
      <c r="C197" s="112"/>
      <c r="D197" s="131"/>
      <c r="E197" s="130"/>
      <c r="F197" s="126"/>
      <c r="G197" s="131"/>
    </row>
    <row r="198" spans="1:82" s="42" customFormat="1" ht="15.75" thickBot="1">
      <c r="A198" s="231"/>
      <c r="B198" s="242">
        <v>2169</v>
      </c>
      <c r="C198" s="120" t="s">
        <v>500</v>
      </c>
      <c r="D198" s="121">
        <v>50</v>
      </c>
      <c r="E198" s="68">
        <v>50</v>
      </c>
      <c r="F198" s="67">
        <v>0</v>
      </c>
      <c r="G198" s="129">
        <f t="shared" ref="G198:G199" si="11">(F198/E198)*100</f>
        <v>0</v>
      </c>
    </row>
    <row r="199" spans="1:82" s="46" customFormat="1" ht="18.75" customHeight="1" thickTop="1" thickBot="1">
      <c r="A199" s="213"/>
      <c r="B199" s="228"/>
      <c r="C199" s="235" t="s">
        <v>499</v>
      </c>
      <c r="D199" s="216">
        <f t="shared" ref="D199:F199" si="12">SUM(D198:D198)</f>
        <v>50</v>
      </c>
      <c r="E199" s="216">
        <f t="shared" si="12"/>
        <v>50</v>
      </c>
      <c r="F199" s="216">
        <f t="shared" si="12"/>
        <v>0</v>
      </c>
      <c r="G199" s="129">
        <f t="shared" si="11"/>
        <v>0</v>
      </c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</row>
    <row r="200" spans="1:82" s="42" customFormat="1" ht="12.75" customHeight="1">
      <c r="B200" s="186"/>
    </row>
    <row r="201" spans="1:82" s="42" customFormat="1" ht="7.15" customHeight="1">
      <c r="B201" s="186"/>
    </row>
    <row r="202" spans="1:82" s="42" customFormat="1" ht="18.600000000000001" hidden="1" customHeight="1">
      <c r="B202" s="186"/>
    </row>
    <row r="203" spans="1:82" s="42" customFormat="1" ht="12.6" customHeight="1" thickBot="1">
      <c r="B203" s="186"/>
    </row>
    <row r="204" spans="1:82" s="42" customFormat="1" ht="15.75">
      <c r="A204" s="187" t="s">
        <v>56</v>
      </c>
      <c r="B204" s="188" t="s">
        <v>55</v>
      </c>
      <c r="C204" s="187" t="s">
        <v>53</v>
      </c>
      <c r="D204" s="187" t="s">
        <v>52</v>
      </c>
      <c r="E204" s="187" t="s">
        <v>52</v>
      </c>
      <c r="F204" s="92" t="s">
        <v>7</v>
      </c>
      <c r="G204" s="187" t="s">
        <v>195</v>
      </c>
    </row>
    <row r="205" spans="1:82" s="42" customFormat="1" ht="15.75" customHeight="1" thickBot="1">
      <c r="A205" s="189"/>
      <c r="B205" s="190"/>
      <c r="C205" s="191"/>
      <c r="D205" s="192" t="s">
        <v>50</v>
      </c>
      <c r="E205" s="192" t="s">
        <v>49</v>
      </c>
      <c r="F205" s="89" t="s">
        <v>476</v>
      </c>
      <c r="G205" s="192" t="s">
        <v>196</v>
      </c>
    </row>
    <row r="206" spans="1:82" s="42" customFormat="1" ht="16.5" thickTop="1">
      <c r="A206" s="193">
        <v>80</v>
      </c>
      <c r="B206" s="193"/>
      <c r="C206" s="199" t="s">
        <v>111</v>
      </c>
      <c r="D206" s="131"/>
      <c r="E206" s="130"/>
      <c r="F206" s="126"/>
      <c r="G206" s="131"/>
    </row>
    <row r="207" spans="1:82" s="42" customFormat="1" ht="15.75">
      <c r="A207" s="137"/>
      <c r="B207" s="221"/>
      <c r="C207" s="137"/>
      <c r="D207" s="129"/>
      <c r="E207" s="128"/>
      <c r="F207" s="196"/>
      <c r="G207" s="129"/>
    </row>
    <row r="208" spans="1:82" s="42" customFormat="1" ht="15">
      <c r="A208" s="133"/>
      <c r="B208" s="200">
        <v>2219</v>
      </c>
      <c r="C208" s="133" t="s">
        <v>293</v>
      </c>
      <c r="D208" s="121">
        <v>400</v>
      </c>
      <c r="E208" s="68">
        <v>400</v>
      </c>
      <c r="F208" s="67">
        <v>93.9</v>
      </c>
      <c r="G208" s="129">
        <f t="shared" ref="G208:G215" si="13">(F208/E208)*100</f>
        <v>23.475000000000001</v>
      </c>
    </row>
    <row r="209" spans="1:82" s="46" customFormat="1" ht="15">
      <c r="A209" s="133"/>
      <c r="B209" s="200">
        <v>2229</v>
      </c>
      <c r="C209" s="133" t="s">
        <v>294</v>
      </c>
      <c r="D209" s="121">
        <v>0</v>
      </c>
      <c r="E209" s="68">
        <v>260</v>
      </c>
      <c r="F209" s="67">
        <v>259.3</v>
      </c>
      <c r="G209" s="129">
        <f t="shared" si="13"/>
        <v>99.730769230769241</v>
      </c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</row>
    <row r="210" spans="1:82" s="46" customFormat="1" ht="15" hidden="1">
      <c r="A210" s="133"/>
      <c r="B210" s="200">
        <v>2292</v>
      </c>
      <c r="C210" s="133" t="s">
        <v>419</v>
      </c>
      <c r="D210" s="121">
        <v>0</v>
      </c>
      <c r="E210" s="68">
        <v>0</v>
      </c>
      <c r="F210" s="67">
        <v>0</v>
      </c>
      <c r="G210" s="129" t="e">
        <f t="shared" si="13"/>
        <v>#DIV/0!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5">
      <c r="A211" s="133"/>
      <c r="B211" s="200">
        <v>2293</v>
      </c>
      <c r="C211" s="133" t="s">
        <v>501</v>
      </c>
      <c r="D211" s="121">
        <v>22990</v>
      </c>
      <c r="E211" s="68">
        <v>22984</v>
      </c>
      <c r="F211" s="67">
        <v>12080.8</v>
      </c>
      <c r="G211" s="129">
        <f t="shared" si="13"/>
        <v>52.561782109293418</v>
      </c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5">
      <c r="A212" s="133"/>
      <c r="B212" s="200">
        <v>2299</v>
      </c>
      <c r="C212" s="133" t="s">
        <v>294</v>
      </c>
      <c r="D212" s="121">
        <v>0</v>
      </c>
      <c r="E212" s="68">
        <v>5</v>
      </c>
      <c r="F212" s="67">
        <v>5</v>
      </c>
      <c r="G212" s="129">
        <f t="shared" si="13"/>
        <v>100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5" hidden="1">
      <c r="A213" s="231"/>
      <c r="B213" s="242">
        <v>2299</v>
      </c>
      <c r="C213" s="231" t="s">
        <v>294</v>
      </c>
      <c r="D213" s="121">
        <v>0</v>
      </c>
      <c r="E213" s="68">
        <v>0</v>
      </c>
      <c r="F213" s="67">
        <v>0</v>
      </c>
      <c r="G213" s="129" t="e">
        <f t="shared" si="13"/>
        <v>#DIV/0!</v>
      </c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5">
      <c r="A214" s="231"/>
      <c r="B214" s="242">
        <v>3399</v>
      </c>
      <c r="C214" s="231" t="s">
        <v>295</v>
      </c>
      <c r="D214" s="121">
        <v>150</v>
      </c>
      <c r="E214" s="68">
        <v>150</v>
      </c>
      <c r="F214" s="67">
        <v>27.2</v>
      </c>
      <c r="G214" s="129">
        <f t="shared" si="13"/>
        <v>18.133333333333333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5">
      <c r="A215" s="231"/>
      <c r="B215" s="242">
        <v>6171</v>
      </c>
      <c r="C215" s="231" t="s">
        <v>420</v>
      </c>
      <c r="D215" s="121">
        <v>0</v>
      </c>
      <c r="E215" s="68">
        <v>1</v>
      </c>
      <c r="F215" s="67">
        <v>29.5</v>
      </c>
      <c r="G215" s="129">
        <f t="shared" si="13"/>
        <v>2950</v>
      </c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5" hidden="1">
      <c r="A216" s="231"/>
      <c r="B216" s="242">
        <v>6402</v>
      </c>
      <c r="C216" s="231" t="s">
        <v>296</v>
      </c>
      <c r="D216" s="129"/>
      <c r="E216" s="128"/>
      <c r="F216" s="67">
        <v>0</v>
      </c>
      <c r="G216" s="129" t="e">
        <f>(#REF!/E216)*100</f>
        <v>#REF!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5" hidden="1">
      <c r="A217" s="231"/>
      <c r="B217" s="242">
        <v>6409</v>
      </c>
      <c r="C217" s="231" t="s">
        <v>297</v>
      </c>
      <c r="D217" s="129">
        <v>0</v>
      </c>
      <c r="E217" s="128"/>
      <c r="F217" s="196"/>
      <c r="G217" s="129" t="e">
        <f>(#REF!/E217)*100</f>
        <v>#REF!</v>
      </c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5.75" thickBot="1">
      <c r="A218" s="226"/>
      <c r="B218" s="225"/>
      <c r="C218" s="226"/>
      <c r="D218" s="243"/>
      <c r="E218" s="244"/>
      <c r="F218" s="245"/>
      <c r="G218" s="243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8.75" customHeight="1" thickTop="1" thickBot="1">
      <c r="A219" s="239"/>
      <c r="B219" s="246"/>
      <c r="C219" s="241" t="s">
        <v>298</v>
      </c>
      <c r="D219" s="216">
        <f t="shared" ref="D219:F219" si="14">SUM(D208:D217)</f>
        <v>23540</v>
      </c>
      <c r="E219" s="217">
        <f t="shared" si="14"/>
        <v>23800</v>
      </c>
      <c r="F219" s="218">
        <f t="shared" si="14"/>
        <v>12495.7</v>
      </c>
      <c r="G219" s="129">
        <f t="shared" ref="G219" si="15">(F219/E219)*100</f>
        <v>52.5029411764706</v>
      </c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6" customFormat="1" ht="15.75" customHeight="1">
      <c r="B220" s="48"/>
      <c r="C220" s="184"/>
      <c r="D220" s="185"/>
      <c r="E220" s="185"/>
      <c r="F220" s="185"/>
      <c r="G220" s="185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</row>
    <row r="221" spans="1:82" s="46" customFormat="1" ht="12.75" hidden="1" customHeight="1">
      <c r="B221" s="48"/>
      <c r="C221" s="184"/>
      <c r="D221" s="185"/>
      <c r="E221" s="185"/>
      <c r="F221" s="185"/>
      <c r="G221" s="185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</row>
    <row r="222" spans="1:82" s="46" customFormat="1" ht="12.75" hidden="1" customHeight="1">
      <c r="B222" s="48"/>
      <c r="C222" s="184"/>
      <c r="D222" s="185"/>
      <c r="E222" s="185"/>
      <c r="F222" s="185"/>
      <c r="G222" s="185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</row>
    <row r="223" spans="1:82" s="46" customFormat="1" ht="12.75" hidden="1" customHeight="1">
      <c r="B223" s="48"/>
      <c r="C223" s="184"/>
      <c r="D223" s="185"/>
      <c r="E223" s="185"/>
      <c r="F223" s="185"/>
      <c r="G223" s="185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</row>
    <row r="224" spans="1:82" s="46" customFormat="1" ht="12.75" hidden="1" customHeight="1">
      <c r="B224" s="48"/>
      <c r="C224" s="184"/>
      <c r="D224" s="185"/>
      <c r="E224" s="185"/>
      <c r="F224" s="185"/>
      <c r="G224" s="185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</row>
    <row r="225" spans="1:82" s="46" customFormat="1" ht="12.75" hidden="1" customHeight="1">
      <c r="B225" s="48"/>
      <c r="C225" s="184"/>
      <c r="D225" s="185"/>
      <c r="E225" s="185"/>
      <c r="F225" s="185"/>
      <c r="G225" s="185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</row>
    <row r="226" spans="1:82" s="46" customFormat="1" ht="12.75" hidden="1" customHeight="1">
      <c r="B226" s="48"/>
      <c r="C226" s="184"/>
      <c r="D226" s="185"/>
      <c r="E226" s="185"/>
      <c r="F226" s="185"/>
      <c r="G226" s="185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</row>
    <row r="227" spans="1:82" s="46" customFormat="1" ht="12.75" hidden="1" customHeight="1">
      <c r="B227" s="48"/>
      <c r="C227" s="184"/>
      <c r="D227" s="185"/>
      <c r="E227" s="185"/>
      <c r="F227" s="185"/>
      <c r="G227" s="185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</row>
    <row r="228" spans="1:82" s="46" customFormat="1" ht="15.75" customHeight="1">
      <c r="B228" s="48"/>
      <c r="C228" s="184"/>
      <c r="D228" s="185"/>
      <c r="E228" s="175"/>
      <c r="F228" s="175"/>
      <c r="G228" s="175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</row>
    <row r="229" spans="1:82" s="46" customFormat="1" ht="15.75" customHeight="1">
      <c r="B229" s="48"/>
      <c r="C229" s="184"/>
      <c r="D229" s="185"/>
      <c r="E229" s="185"/>
      <c r="F229" s="185"/>
      <c r="G229" s="185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</row>
    <row r="230" spans="1:82" s="46" customFormat="1" ht="15.75" customHeight="1" thickBot="1">
      <c r="B230" s="48"/>
      <c r="C230" s="184"/>
      <c r="D230" s="185"/>
      <c r="E230" s="182"/>
      <c r="F230" s="182"/>
      <c r="G230" s="18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</row>
    <row r="231" spans="1:82" s="42" customFormat="1" ht="15.75">
      <c r="A231" s="187" t="s">
        <v>56</v>
      </c>
      <c r="B231" s="188" t="s">
        <v>55</v>
      </c>
      <c r="C231" s="187" t="s">
        <v>53</v>
      </c>
      <c r="D231" s="187" t="s">
        <v>52</v>
      </c>
      <c r="E231" s="187" t="s">
        <v>52</v>
      </c>
      <c r="F231" s="92" t="s">
        <v>7</v>
      </c>
      <c r="G231" s="187" t="s">
        <v>195</v>
      </c>
    </row>
    <row r="232" spans="1:82" s="42" customFormat="1" ht="15.75" customHeight="1" thickBot="1">
      <c r="A232" s="189"/>
      <c r="B232" s="190"/>
      <c r="C232" s="191"/>
      <c r="D232" s="192" t="s">
        <v>50</v>
      </c>
      <c r="E232" s="192" t="s">
        <v>49</v>
      </c>
      <c r="F232" s="89" t="s">
        <v>476</v>
      </c>
      <c r="G232" s="192" t="s">
        <v>196</v>
      </c>
    </row>
    <row r="233" spans="1:82" s="42" customFormat="1" ht="16.5" thickTop="1">
      <c r="A233" s="193">
        <v>90</v>
      </c>
      <c r="B233" s="193"/>
      <c r="C233" s="199" t="s">
        <v>104</v>
      </c>
      <c r="D233" s="131"/>
      <c r="E233" s="130"/>
      <c r="F233" s="126"/>
      <c r="G233" s="131"/>
    </row>
    <row r="234" spans="1:82" s="42" customFormat="1" ht="15.75">
      <c r="A234" s="137"/>
      <c r="B234" s="221"/>
      <c r="C234" s="137"/>
      <c r="D234" s="129"/>
      <c r="E234" s="128"/>
      <c r="F234" s="196"/>
      <c r="G234" s="129"/>
    </row>
    <row r="235" spans="1:82" s="42" customFormat="1" ht="15">
      <c r="A235" s="133"/>
      <c r="B235" s="200">
        <v>2219</v>
      </c>
      <c r="C235" s="133" t="s">
        <v>201</v>
      </c>
      <c r="D235" s="121">
        <v>2657</v>
      </c>
      <c r="E235" s="68">
        <v>2657</v>
      </c>
      <c r="F235" s="196">
        <v>1298.9000000000001</v>
      </c>
      <c r="G235" s="129">
        <f t="shared" ref="G235:G239" si="16">(F235/E235)*100</f>
        <v>48.885961610839296</v>
      </c>
    </row>
    <row r="236" spans="1:82" s="42" customFormat="1" ht="15">
      <c r="A236" s="133"/>
      <c r="B236" s="200">
        <v>3421</v>
      </c>
      <c r="C236" s="133" t="s">
        <v>445</v>
      </c>
      <c r="D236" s="121">
        <v>907</v>
      </c>
      <c r="E236" s="68">
        <v>907</v>
      </c>
      <c r="F236" s="196">
        <v>389</v>
      </c>
      <c r="G236" s="129">
        <f t="shared" si="16"/>
        <v>42.888643880926132</v>
      </c>
    </row>
    <row r="237" spans="1:82" s="42" customFormat="1" ht="15">
      <c r="A237" s="133"/>
      <c r="B237" s="200">
        <v>4349</v>
      </c>
      <c r="C237" s="133" t="s">
        <v>421</v>
      </c>
      <c r="D237" s="121">
        <v>959</v>
      </c>
      <c r="E237" s="68">
        <v>2093.1999999999998</v>
      </c>
      <c r="F237" s="196">
        <v>917.8</v>
      </c>
      <c r="G237" s="129">
        <f t="shared" si="16"/>
        <v>43.846741830689858</v>
      </c>
    </row>
    <row r="238" spans="1:82" s="42" customFormat="1" ht="15">
      <c r="A238" s="133"/>
      <c r="B238" s="200">
        <v>5311</v>
      </c>
      <c r="C238" s="133" t="s">
        <v>299</v>
      </c>
      <c r="D238" s="121">
        <v>27544</v>
      </c>
      <c r="E238" s="68">
        <v>28274</v>
      </c>
      <c r="F238" s="196">
        <v>13184.2</v>
      </c>
      <c r="G238" s="129">
        <f t="shared" si="16"/>
        <v>46.630119544457813</v>
      </c>
    </row>
    <row r="239" spans="1:82" s="42" customFormat="1" ht="15.75">
      <c r="A239" s="221"/>
      <c r="B239" s="201">
        <v>6402</v>
      </c>
      <c r="C239" s="202" t="s">
        <v>296</v>
      </c>
      <c r="D239" s="121">
        <v>0</v>
      </c>
      <c r="E239" s="68">
        <v>30.4</v>
      </c>
      <c r="F239" s="196">
        <v>30.3</v>
      </c>
      <c r="G239" s="129">
        <f t="shared" si="16"/>
        <v>99.671052631578945</v>
      </c>
    </row>
    <row r="240" spans="1:82" s="42" customFormat="1" ht="16.5" thickBot="1">
      <c r="A240" s="224"/>
      <c r="B240" s="224"/>
      <c r="C240" s="247"/>
      <c r="D240" s="248"/>
      <c r="E240" s="249"/>
      <c r="F240" s="250"/>
      <c r="G240" s="248"/>
    </row>
    <row r="241" spans="1:7" s="42" customFormat="1" ht="18.75" customHeight="1" thickTop="1" thickBot="1">
      <c r="A241" s="239"/>
      <c r="B241" s="246"/>
      <c r="C241" s="241" t="s">
        <v>300</v>
      </c>
      <c r="D241" s="216">
        <f t="shared" ref="D241:F241" si="17">SUM(D233:D240)</f>
        <v>32067</v>
      </c>
      <c r="E241" s="217">
        <f t="shared" si="17"/>
        <v>33961.599999999999</v>
      </c>
      <c r="F241" s="218">
        <f t="shared" si="17"/>
        <v>15820.2</v>
      </c>
      <c r="G241" s="129">
        <f t="shared" ref="G241" si="18">(F241/E241)*100</f>
        <v>46.58261094883634</v>
      </c>
    </row>
    <row r="242" spans="1:7" s="42" customFormat="1" ht="15.75" customHeight="1">
      <c r="A242" s="46"/>
      <c r="B242" s="48"/>
      <c r="C242" s="184"/>
      <c r="D242" s="185"/>
      <c r="E242" s="185"/>
      <c r="F242" s="185"/>
      <c r="G242" s="185"/>
    </row>
    <row r="243" spans="1:7" s="42" customFormat="1" ht="15.75" customHeight="1" thickBot="1">
      <c r="A243" s="46"/>
      <c r="B243" s="48"/>
      <c r="C243" s="184"/>
      <c r="D243" s="185"/>
      <c r="E243" s="185"/>
      <c r="F243" s="185"/>
      <c r="G243" s="185"/>
    </row>
    <row r="244" spans="1:7" s="42" customFormat="1" ht="15.75">
      <c r="A244" s="187" t="s">
        <v>56</v>
      </c>
      <c r="B244" s="188" t="s">
        <v>55</v>
      </c>
      <c r="C244" s="187" t="s">
        <v>53</v>
      </c>
      <c r="D244" s="187" t="s">
        <v>52</v>
      </c>
      <c r="E244" s="187" t="s">
        <v>52</v>
      </c>
      <c r="F244" s="92" t="s">
        <v>7</v>
      </c>
      <c r="G244" s="187" t="s">
        <v>195</v>
      </c>
    </row>
    <row r="245" spans="1:7" s="42" customFormat="1" ht="15.75" customHeight="1" thickBot="1">
      <c r="A245" s="189"/>
      <c r="B245" s="190"/>
      <c r="C245" s="191"/>
      <c r="D245" s="192" t="s">
        <v>50</v>
      </c>
      <c r="E245" s="192" t="s">
        <v>49</v>
      </c>
      <c r="F245" s="89" t="s">
        <v>476</v>
      </c>
      <c r="G245" s="192" t="s">
        <v>196</v>
      </c>
    </row>
    <row r="246" spans="1:7" s="42" customFormat="1" ht="16.5" thickTop="1">
      <c r="A246" s="193">
        <v>100</v>
      </c>
      <c r="B246" s="193"/>
      <c r="C246" s="137" t="s">
        <v>483</v>
      </c>
      <c r="D246" s="131"/>
      <c r="E246" s="130"/>
      <c r="F246" s="126"/>
      <c r="G246" s="131"/>
    </row>
    <row r="247" spans="1:7" s="42" customFormat="1" ht="15.75">
      <c r="A247" s="137"/>
      <c r="B247" s="221"/>
      <c r="C247" s="137"/>
      <c r="D247" s="129"/>
      <c r="E247" s="128"/>
      <c r="F247" s="196"/>
      <c r="G247" s="129"/>
    </row>
    <row r="248" spans="1:7" s="42" customFormat="1" ht="15.75" hidden="1">
      <c r="A248" s="137"/>
      <c r="B248" s="221"/>
      <c r="C248" s="137"/>
      <c r="D248" s="129"/>
      <c r="E248" s="128"/>
      <c r="F248" s="196"/>
      <c r="G248" s="129"/>
    </row>
    <row r="249" spans="1:7" s="42" customFormat="1" ht="15.75">
      <c r="A249" s="221"/>
      <c r="B249" s="201">
        <v>2169</v>
      </c>
      <c r="C249" s="202" t="s">
        <v>301</v>
      </c>
      <c r="D249" s="121">
        <v>300</v>
      </c>
      <c r="E249" s="68">
        <v>300</v>
      </c>
      <c r="F249" s="196">
        <v>3.6</v>
      </c>
      <c r="G249" s="129">
        <f t="shared" ref="G249" si="19">(F249/E249)*100</f>
        <v>1.2</v>
      </c>
    </row>
    <row r="250" spans="1:7" s="42" customFormat="1" ht="15.75" hidden="1">
      <c r="A250" s="221"/>
      <c r="B250" s="201">
        <v>6171</v>
      </c>
      <c r="C250" s="202" t="s">
        <v>302</v>
      </c>
      <c r="D250" s="121"/>
      <c r="E250" s="68"/>
      <c r="F250" s="67">
        <v>0</v>
      </c>
      <c r="G250" s="129" t="e">
        <f>(#REF!/E250)*100</f>
        <v>#REF!</v>
      </c>
    </row>
    <row r="251" spans="1:7" s="42" customFormat="1" ht="16.5" thickBot="1">
      <c r="A251" s="224"/>
      <c r="B251" s="251"/>
      <c r="C251" s="252"/>
      <c r="D251" s="253"/>
      <c r="E251" s="117"/>
      <c r="F251" s="116"/>
      <c r="G251" s="129"/>
    </row>
    <row r="252" spans="1:7" s="42" customFormat="1" ht="18.75" customHeight="1" thickTop="1" thickBot="1">
      <c r="A252" s="239"/>
      <c r="B252" s="246"/>
      <c r="C252" s="241" t="s">
        <v>303</v>
      </c>
      <c r="D252" s="216">
        <f t="shared" ref="D252:F252" si="20">SUM(D246:D251)</f>
        <v>300</v>
      </c>
      <c r="E252" s="217">
        <f t="shared" si="20"/>
        <v>300</v>
      </c>
      <c r="F252" s="218">
        <f t="shared" si="20"/>
        <v>3.6</v>
      </c>
      <c r="G252" s="129">
        <f t="shared" ref="G252" si="21">(F252/E252)*100</f>
        <v>1.2</v>
      </c>
    </row>
    <row r="253" spans="1:7" s="42" customFormat="1" ht="15.75" customHeight="1">
      <c r="A253" s="46"/>
      <c r="B253" s="48"/>
      <c r="C253" s="184"/>
      <c r="D253" s="185"/>
      <c r="E253" s="185"/>
      <c r="F253" s="185"/>
      <c r="G253" s="185"/>
    </row>
    <row r="254" spans="1:7" s="42" customFormat="1" ht="15.75" customHeight="1">
      <c r="A254" s="46"/>
      <c r="B254" s="48"/>
      <c r="C254" s="184"/>
      <c r="D254" s="185"/>
      <c r="E254" s="185"/>
      <c r="F254" s="185"/>
      <c r="G254" s="185"/>
    </row>
    <row r="255" spans="1:7" s="42" customFormat="1" ht="15.75" customHeight="1" thickBot="1">
      <c r="B255" s="186"/>
    </row>
    <row r="256" spans="1:7" s="42" customFormat="1" ht="15.75">
      <c r="A256" s="187" t="s">
        <v>56</v>
      </c>
      <c r="B256" s="188" t="s">
        <v>55</v>
      </c>
      <c r="C256" s="187" t="s">
        <v>53</v>
      </c>
      <c r="D256" s="187" t="s">
        <v>52</v>
      </c>
      <c r="E256" s="187" t="s">
        <v>52</v>
      </c>
      <c r="F256" s="92" t="s">
        <v>7</v>
      </c>
      <c r="G256" s="187" t="s">
        <v>195</v>
      </c>
    </row>
    <row r="257" spans="1:7" s="42" customFormat="1" ht="15.75" customHeight="1" thickBot="1">
      <c r="A257" s="189"/>
      <c r="B257" s="190"/>
      <c r="C257" s="191"/>
      <c r="D257" s="192" t="s">
        <v>50</v>
      </c>
      <c r="E257" s="192" t="s">
        <v>49</v>
      </c>
      <c r="F257" s="89" t="s">
        <v>476</v>
      </c>
      <c r="G257" s="192" t="s">
        <v>196</v>
      </c>
    </row>
    <row r="258" spans="1:7" s="42" customFormat="1" ht="16.5" thickTop="1">
      <c r="A258" s="193">
        <v>110</v>
      </c>
      <c r="B258" s="193"/>
      <c r="C258" s="199" t="s">
        <v>94</v>
      </c>
      <c r="D258" s="131"/>
      <c r="E258" s="130"/>
      <c r="F258" s="126"/>
      <c r="G258" s="131"/>
    </row>
    <row r="259" spans="1:7" s="42" customFormat="1" ht="15" customHeight="1">
      <c r="A259" s="137"/>
      <c r="B259" s="221"/>
      <c r="C259" s="137"/>
      <c r="D259" s="129"/>
      <c r="E259" s="128"/>
      <c r="F259" s="196"/>
      <c r="G259" s="129"/>
    </row>
    <row r="260" spans="1:7" s="42" customFormat="1" ht="15" customHeight="1">
      <c r="A260" s="133"/>
      <c r="B260" s="200">
        <v>6171</v>
      </c>
      <c r="C260" s="133" t="s">
        <v>422</v>
      </c>
      <c r="D260" s="121">
        <v>5</v>
      </c>
      <c r="E260" s="68">
        <v>5</v>
      </c>
      <c r="F260" s="126">
        <v>32.700000000000003</v>
      </c>
      <c r="G260" s="129">
        <f t="shared" ref="G260:G265" si="22">(F260/E260)*100</f>
        <v>654.00000000000011</v>
      </c>
    </row>
    <row r="261" spans="1:7" s="42" customFormat="1" ht="15">
      <c r="A261" s="133"/>
      <c r="B261" s="200">
        <v>6310</v>
      </c>
      <c r="C261" s="133" t="s">
        <v>304</v>
      </c>
      <c r="D261" s="121">
        <v>932</v>
      </c>
      <c r="E261" s="68">
        <v>926.4</v>
      </c>
      <c r="F261" s="126">
        <v>551.9</v>
      </c>
      <c r="G261" s="129">
        <f t="shared" si="22"/>
        <v>59.574697754749572</v>
      </c>
    </row>
    <row r="262" spans="1:7" s="42" customFormat="1" ht="15">
      <c r="A262" s="133"/>
      <c r="B262" s="200">
        <v>6399</v>
      </c>
      <c r="C262" s="133" t="s">
        <v>305</v>
      </c>
      <c r="D262" s="121">
        <v>14090</v>
      </c>
      <c r="E262" s="68">
        <v>23890</v>
      </c>
      <c r="F262" s="126">
        <v>21856.2</v>
      </c>
      <c r="G262" s="129">
        <f t="shared" si="22"/>
        <v>91.486814566764338</v>
      </c>
    </row>
    <row r="263" spans="1:7" s="42" customFormat="1" ht="18" hidden="1" customHeight="1">
      <c r="A263" s="133"/>
      <c r="B263" s="200">
        <v>6402</v>
      </c>
      <c r="C263" s="133" t="s">
        <v>306</v>
      </c>
      <c r="D263" s="121">
        <v>0</v>
      </c>
      <c r="E263" s="68">
        <v>0</v>
      </c>
      <c r="F263" s="126">
        <v>0</v>
      </c>
      <c r="G263" s="129" t="e">
        <f t="shared" si="22"/>
        <v>#DIV/0!</v>
      </c>
    </row>
    <row r="264" spans="1:7" s="42" customFormat="1" ht="15">
      <c r="A264" s="133"/>
      <c r="B264" s="200">
        <v>6409</v>
      </c>
      <c r="C264" s="133" t="s">
        <v>307</v>
      </c>
      <c r="D264" s="121">
        <v>0</v>
      </c>
      <c r="E264" s="68">
        <v>5.3</v>
      </c>
      <c r="F264" s="126">
        <v>2.2999999999999998</v>
      </c>
      <c r="G264" s="129">
        <f t="shared" si="22"/>
        <v>43.396226415094333</v>
      </c>
    </row>
    <row r="265" spans="1:7" s="44" customFormat="1" ht="15.75" customHeight="1">
      <c r="A265" s="199"/>
      <c r="B265" s="193">
        <v>6409</v>
      </c>
      <c r="C265" s="199" t="s">
        <v>308</v>
      </c>
      <c r="D265" s="121">
        <v>13566</v>
      </c>
      <c r="E265" s="68">
        <v>7997.1</v>
      </c>
      <c r="F265" s="126">
        <v>0</v>
      </c>
      <c r="G265" s="129">
        <f t="shared" si="22"/>
        <v>0</v>
      </c>
    </row>
    <row r="266" spans="1:7" s="42" customFormat="1" ht="15.75" thickBot="1">
      <c r="A266" s="226"/>
      <c r="B266" s="225"/>
      <c r="C266" s="226"/>
      <c r="D266" s="254"/>
      <c r="E266" s="255"/>
      <c r="F266" s="256"/>
      <c r="G266" s="254"/>
    </row>
    <row r="267" spans="1:7" s="42" customFormat="1" ht="18.75" customHeight="1" thickTop="1" thickBot="1">
      <c r="A267" s="239"/>
      <c r="B267" s="246"/>
      <c r="C267" s="241" t="s">
        <v>309</v>
      </c>
      <c r="D267" s="257">
        <f t="shared" ref="D267:F267" si="23">SUM(D259:D265)</f>
        <v>28593</v>
      </c>
      <c r="E267" s="258">
        <f t="shared" si="23"/>
        <v>32823.800000000003</v>
      </c>
      <c r="F267" s="259">
        <f t="shared" si="23"/>
        <v>22443.1</v>
      </c>
      <c r="G267" s="129">
        <f t="shared" ref="G267" si="24">(F267/E267)*100</f>
        <v>68.374472181770528</v>
      </c>
    </row>
    <row r="268" spans="1:7" s="42" customFormat="1" ht="18.75" customHeight="1">
      <c r="A268" s="46"/>
      <c r="B268" s="48"/>
      <c r="C268" s="184"/>
      <c r="D268" s="185"/>
      <c r="E268" s="185"/>
      <c r="F268" s="185"/>
      <c r="G268" s="185"/>
    </row>
    <row r="269" spans="1:7" s="42" customFormat="1" ht="13.5" hidden="1" customHeight="1">
      <c r="A269" s="46"/>
      <c r="B269" s="48"/>
      <c r="C269" s="184"/>
      <c r="D269" s="185"/>
      <c r="E269" s="185"/>
      <c r="F269" s="185"/>
      <c r="G269" s="185"/>
    </row>
    <row r="270" spans="1:7" s="42" customFormat="1" ht="13.5" hidden="1" customHeight="1">
      <c r="A270" s="46"/>
      <c r="B270" s="48"/>
      <c r="C270" s="184"/>
      <c r="D270" s="185"/>
      <c r="E270" s="185"/>
      <c r="F270" s="185"/>
      <c r="G270" s="185"/>
    </row>
    <row r="271" spans="1:7" s="42" customFormat="1" ht="13.5" hidden="1" customHeight="1">
      <c r="A271" s="46"/>
      <c r="B271" s="48"/>
      <c r="C271" s="184"/>
      <c r="D271" s="185"/>
      <c r="E271" s="185"/>
      <c r="F271" s="185"/>
      <c r="G271" s="185"/>
    </row>
    <row r="272" spans="1:7" s="42" customFormat="1" ht="13.5" hidden="1" customHeight="1">
      <c r="A272" s="46"/>
      <c r="B272" s="48"/>
      <c r="C272" s="184"/>
      <c r="D272" s="185"/>
      <c r="E272" s="185"/>
      <c r="F272" s="185"/>
      <c r="G272" s="185"/>
    </row>
    <row r="273" spans="1:7" s="42" customFormat="1" ht="13.5" hidden="1" customHeight="1">
      <c r="A273" s="46"/>
      <c r="B273" s="48"/>
      <c r="C273" s="184"/>
      <c r="D273" s="185"/>
      <c r="E273" s="185"/>
      <c r="F273" s="185"/>
      <c r="G273" s="185"/>
    </row>
    <row r="274" spans="1:7" s="42" customFormat="1" ht="16.5" customHeight="1">
      <c r="A274" s="46"/>
      <c r="B274" s="48"/>
      <c r="C274" s="184"/>
      <c r="D274" s="185"/>
      <c r="E274" s="185"/>
      <c r="F274" s="185"/>
      <c r="G274" s="185"/>
    </row>
    <row r="275" spans="1:7" s="42" customFormat="1" ht="15.75" customHeight="1" thickBot="1">
      <c r="A275" s="46"/>
      <c r="B275" s="48"/>
      <c r="C275" s="184"/>
      <c r="D275" s="185"/>
      <c r="E275" s="185"/>
      <c r="F275" s="185"/>
      <c r="G275" s="185"/>
    </row>
    <row r="276" spans="1:7" s="42" customFormat="1" ht="15.75">
      <c r="A276" s="187" t="s">
        <v>56</v>
      </c>
      <c r="B276" s="188" t="s">
        <v>55</v>
      </c>
      <c r="C276" s="187" t="s">
        <v>53</v>
      </c>
      <c r="D276" s="187" t="s">
        <v>52</v>
      </c>
      <c r="E276" s="187" t="s">
        <v>52</v>
      </c>
      <c r="F276" s="92" t="s">
        <v>7</v>
      </c>
      <c r="G276" s="187" t="s">
        <v>195</v>
      </c>
    </row>
    <row r="277" spans="1:7" s="42" customFormat="1" ht="15.75" customHeight="1" thickBot="1">
      <c r="A277" s="189"/>
      <c r="B277" s="190"/>
      <c r="C277" s="191"/>
      <c r="D277" s="192" t="s">
        <v>50</v>
      </c>
      <c r="E277" s="192" t="s">
        <v>49</v>
      </c>
      <c r="F277" s="89" t="s">
        <v>476</v>
      </c>
      <c r="G277" s="192" t="s">
        <v>196</v>
      </c>
    </row>
    <row r="278" spans="1:7" s="42" customFormat="1" ht="16.5" thickTop="1">
      <c r="A278" s="193">
        <v>120</v>
      </c>
      <c r="B278" s="193"/>
      <c r="C278" s="122" t="s">
        <v>75</v>
      </c>
      <c r="D278" s="131"/>
      <c r="E278" s="130"/>
      <c r="F278" s="126"/>
      <c r="G278" s="131"/>
    </row>
    <row r="279" spans="1:7" s="42" customFormat="1" ht="15" customHeight="1">
      <c r="A279" s="137"/>
      <c r="B279" s="221"/>
      <c r="C279" s="122"/>
      <c r="D279" s="129"/>
      <c r="E279" s="128"/>
      <c r="F279" s="196"/>
      <c r="G279" s="129"/>
    </row>
    <row r="280" spans="1:7" s="42" customFormat="1" ht="15" customHeight="1">
      <c r="A280" s="137"/>
      <c r="B280" s="221"/>
      <c r="C280" s="122"/>
      <c r="D280" s="222"/>
      <c r="E280" s="223"/>
      <c r="F280" s="227"/>
      <c r="G280" s="129"/>
    </row>
    <row r="281" spans="1:7" s="42" customFormat="1" ht="15.75">
      <c r="A281" s="137"/>
      <c r="B281" s="200">
        <v>1014</v>
      </c>
      <c r="C281" s="133" t="s">
        <v>423</v>
      </c>
      <c r="D281" s="121">
        <v>155</v>
      </c>
      <c r="E281" s="68">
        <v>155</v>
      </c>
      <c r="F281" s="227">
        <v>0</v>
      </c>
      <c r="G281" s="129">
        <f t="shared" ref="G281:G295" si="25">(F281/E281)*100</f>
        <v>0</v>
      </c>
    </row>
    <row r="282" spans="1:7" s="42" customFormat="1" ht="15.75">
      <c r="A282" s="137"/>
      <c r="B282" s="200">
        <v>2310</v>
      </c>
      <c r="C282" s="133" t="s">
        <v>310</v>
      </c>
      <c r="D282" s="121">
        <v>20</v>
      </c>
      <c r="E282" s="68">
        <v>20</v>
      </c>
      <c r="F282" s="227">
        <v>0</v>
      </c>
      <c r="G282" s="129">
        <f t="shared" si="25"/>
        <v>0</v>
      </c>
    </row>
    <row r="283" spans="1:7" s="42" customFormat="1" ht="15">
      <c r="A283" s="133"/>
      <c r="B283" s="200">
        <v>3313</v>
      </c>
      <c r="C283" s="133" t="s">
        <v>424</v>
      </c>
      <c r="D283" s="121">
        <v>95</v>
      </c>
      <c r="E283" s="68">
        <v>95</v>
      </c>
      <c r="F283" s="227">
        <v>2</v>
      </c>
      <c r="G283" s="129">
        <f t="shared" si="25"/>
        <v>2.1052631578947367</v>
      </c>
    </row>
    <row r="284" spans="1:7" s="42" customFormat="1" ht="15">
      <c r="A284" s="133"/>
      <c r="B284" s="200">
        <v>3412</v>
      </c>
      <c r="C284" s="133" t="s">
        <v>215</v>
      </c>
      <c r="D284" s="121">
        <v>9</v>
      </c>
      <c r="E284" s="68">
        <v>9</v>
      </c>
      <c r="F284" s="227">
        <v>1.8</v>
      </c>
      <c r="G284" s="129">
        <f t="shared" si="25"/>
        <v>20</v>
      </c>
    </row>
    <row r="285" spans="1:7" s="42" customFormat="1" ht="15">
      <c r="A285" s="133"/>
      <c r="B285" s="200">
        <v>3612</v>
      </c>
      <c r="C285" s="133" t="s">
        <v>311</v>
      </c>
      <c r="D285" s="121">
        <v>7258</v>
      </c>
      <c r="E285" s="68">
        <v>7203</v>
      </c>
      <c r="F285" s="227">
        <v>2789</v>
      </c>
      <c r="G285" s="129">
        <f t="shared" si="25"/>
        <v>38.71997778703318</v>
      </c>
    </row>
    <row r="286" spans="1:7" s="42" customFormat="1" ht="15">
      <c r="A286" s="133"/>
      <c r="B286" s="200">
        <v>3613</v>
      </c>
      <c r="C286" s="133" t="s">
        <v>312</v>
      </c>
      <c r="D286" s="121">
        <v>7750</v>
      </c>
      <c r="E286" s="68">
        <v>7767</v>
      </c>
      <c r="F286" s="227">
        <v>3134.3</v>
      </c>
      <c r="G286" s="129">
        <f t="shared" si="25"/>
        <v>40.354062057422432</v>
      </c>
    </row>
    <row r="287" spans="1:7" s="42" customFormat="1" ht="15">
      <c r="A287" s="133"/>
      <c r="B287" s="200">
        <v>3632</v>
      </c>
      <c r="C287" s="133" t="s">
        <v>220</v>
      </c>
      <c r="D287" s="121">
        <v>1838</v>
      </c>
      <c r="E287" s="68">
        <v>1808</v>
      </c>
      <c r="F287" s="227">
        <v>365.9</v>
      </c>
      <c r="G287" s="129">
        <f t="shared" si="25"/>
        <v>20.23783185840708</v>
      </c>
    </row>
    <row r="288" spans="1:7" s="42" customFormat="1" ht="15">
      <c r="A288" s="133"/>
      <c r="B288" s="200">
        <v>3634</v>
      </c>
      <c r="C288" s="133" t="s">
        <v>313</v>
      </c>
      <c r="D288" s="121">
        <v>1200</v>
      </c>
      <c r="E288" s="68">
        <v>1200</v>
      </c>
      <c r="F288" s="227">
        <v>229.2</v>
      </c>
      <c r="G288" s="129">
        <f t="shared" si="25"/>
        <v>19.100000000000001</v>
      </c>
    </row>
    <row r="289" spans="1:7" s="42" customFormat="1" ht="15">
      <c r="A289" s="133"/>
      <c r="B289" s="200">
        <v>3639</v>
      </c>
      <c r="C289" s="133" t="s">
        <v>314</v>
      </c>
      <c r="D289" s="121">
        <v>3909</v>
      </c>
      <c r="E289" s="68">
        <v>3972</v>
      </c>
      <c r="F289" s="227">
        <v>472.5</v>
      </c>
      <c r="G289" s="129">
        <f t="shared" si="25"/>
        <v>11.895770392749244</v>
      </c>
    </row>
    <row r="290" spans="1:7" s="42" customFormat="1" ht="15" hidden="1" customHeight="1">
      <c r="A290" s="133"/>
      <c r="B290" s="200">
        <v>3639</v>
      </c>
      <c r="C290" s="133" t="s">
        <v>315</v>
      </c>
      <c r="D290" s="121">
        <v>0</v>
      </c>
      <c r="E290" s="68">
        <v>0</v>
      </c>
      <c r="F290" s="227">
        <v>0</v>
      </c>
      <c r="G290" s="129" t="e">
        <f t="shared" si="25"/>
        <v>#DIV/0!</v>
      </c>
    </row>
    <row r="291" spans="1:7" s="42" customFormat="1" ht="15">
      <c r="A291" s="133"/>
      <c r="B291" s="200">
        <v>3639</v>
      </c>
      <c r="C291" s="133" t="s">
        <v>316</v>
      </c>
      <c r="D291" s="121">
        <v>10742</v>
      </c>
      <c r="E291" s="68">
        <v>10549</v>
      </c>
      <c r="F291" s="227">
        <v>509.5</v>
      </c>
      <c r="G291" s="129">
        <f t="shared" si="25"/>
        <v>4.8298416911555595</v>
      </c>
    </row>
    <row r="292" spans="1:7" s="42" customFormat="1" ht="15">
      <c r="A292" s="133"/>
      <c r="B292" s="200">
        <v>3729</v>
      </c>
      <c r="C292" s="133" t="s">
        <v>317</v>
      </c>
      <c r="D292" s="121">
        <v>1</v>
      </c>
      <c r="E292" s="68">
        <v>1</v>
      </c>
      <c r="F292" s="227">
        <v>0.5</v>
      </c>
      <c r="G292" s="129">
        <f t="shared" si="25"/>
        <v>50</v>
      </c>
    </row>
    <row r="293" spans="1:7" s="42" customFormat="1" ht="15">
      <c r="A293" s="231"/>
      <c r="B293" s="242">
        <v>4349</v>
      </c>
      <c r="C293" s="231" t="s">
        <v>318</v>
      </c>
      <c r="D293" s="121">
        <v>8</v>
      </c>
      <c r="E293" s="68">
        <v>63</v>
      </c>
      <c r="F293" s="227">
        <v>25.4</v>
      </c>
      <c r="G293" s="129">
        <f t="shared" si="25"/>
        <v>40.317460317460316</v>
      </c>
    </row>
    <row r="294" spans="1:7" s="42" customFormat="1" ht="15">
      <c r="A294" s="231"/>
      <c r="B294" s="242">
        <v>4374</v>
      </c>
      <c r="C294" s="231" t="s">
        <v>466</v>
      </c>
      <c r="D294" s="121">
        <v>115</v>
      </c>
      <c r="E294" s="68">
        <v>158</v>
      </c>
      <c r="F294" s="227">
        <v>94.6</v>
      </c>
      <c r="G294" s="129">
        <f t="shared" si="25"/>
        <v>59.873417721518983</v>
      </c>
    </row>
    <row r="295" spans="1:7" s="42" customFormat="1" ht="15">
      <c r="A295" s="231"/>
      <c r="B295" s="242">
        <v>5512</v>
      </c>
      <c r="C295" s="231" t="s">
        <v>406</v>
      </c>
      <c r="D295" s="121">
        <v>341</v>
      </c>
      <c r="E295" s="68">
        <v>341</v>
      </c>
      <c r="F295" s="227">
        <v>93.8</v>
      </c>
      <c r="G295" s="129">
        <f t="shared" si="25"/>
        <v>27.507331378299121</v>
      </c>
    </row>
    <row r="296" spans="1:7" s="42" customFormat="1" ht="18" hidden="1" customHeight="1">
      <c r="A296" s="231"/>
      <c r="B296" s="242">
        <v>6409</v>
      </c>
      <c r="C296" s="231" t="s">
        <v>319</v>
      </c>
      <c r="D296" s="121">
        <v>0</v>
      </c>
      <c r="E296" s="68">
        <v>0</v>
      </c>
      <c r="F296" s="227">
        <v>0</v>
      </c>
      <c r="G296" s="129" t="e">
        <f>(#REF!/E296)*100</f>
        <v>#REF!</v>
      </c>
    </row>
    <row r="297" spans="1:7" s="42" customFormat="1" ht="15" hidden="1">
      <c r="A297" s="231"/>
      <c r="B297" s="242">
        <v>5599</v>
      </c>
      <c r="C297" s="231" t="s">
        <v>474</v>
      </c>
      <c r="D297" s="121">
        <v>0</v>
      </c>
      <c r="E297" s="68">
        <v>0</v>
      </c>
      <c r="F297" s="227">
        <v>0</v>
      </c>
      <c r="G297" s="129" t="e">
        <f>(#REF!/E297)*100</f>
        <v>#REF!</v>
      </c>
    </row>
    <row r="298" spans="1:7" s="42" customFormat="1" ht="15" customHeight="1" thickBot="1">
      <c r="A298" s="224"/>
      <c r="B298" s="224"/>
      <c r="C298" s="247"/>
      <c r="D298" s="254"/>
      <c r="E298" s="255"/>
      <c r="F298" s="256"/>
      <c r="G298" s="254"/>
    </row>
    <row r="299" spans="1:7" s="42" customFormat="1" ht="18.75" customHeight="1" thickTop="1" thickBot="1">
      <c r="A299" s="213"/>
      <c r="B299" s="246"/>
      <c r="C299" s="241" t="s">
        <v>320</v>
      </c>
      <c r="D299" s="257">
        <f>SUM(D281:D297)</f>
        <v>33441</v>
      </c>
      <c r="E299" s="257">
        <f t="shared" ref="E299:F299" si="26">SUM(E281:E297)</f>
        <v>33341</v>
      </c>
      <c r="F299" s="257">
        <f t="shared" si="26"/>
        <v>7718.5</v>
      </c>
      <c r="G299" s="129">
        <f t="shared" ref="G299" si="27">(F299/E299)*100</f>
        <v>23.150175459644281</v>
      </c>
    </row>
    <row r="300" spans="1:7" s="42" customFormat="1" ht="15.75" customHeight="1">
      <c r="A300" s="46"/>
      <c r="B300" s="48"/>
      <c r="C300" s="184"/>
      <c r="D300" s="185"/>
      <c r="E300" s="185"/>
      <c r="F300" s="185"/>
      <c r="G300" s="185"/>
    </row>
    <row r="301" spans="1:7" s="42" customFormat="1" ht="15.75" customHeight="1">
      <c r="A301" s="46"/>
      <c r="B301" s="48"/>
      <c r="C301" s="184"/>
      <c r="D301" s="185"/>
      <c r="E301" s="185"/>
      <c r="F301" s="185"/>
      <c r="G301" s="185"/>
    </row>
    <row r="302" spans="1:7" s="42" customFormat="1" ht="15.75" customHeight="1" thickBot="1"/>
    <row r="303" spans="1:7" s="42" customFormat="1" ht="15.75">
      <c r="A303" s="187" t="s">
        <v>56</v>
      </c>
      <c r="B303" s="188" t="s">
        <v>55</v>
      </c>
      <c r="C303" s="187" t="s">
        <v>53</v>
      </c>
      <c r="D303" s="187" t="s">
        <v>52</v>
      </c>
      <c r="E303" s="187" t="s">
        <v>52</v>
      </c>
      <c r="F303" s="92" t="s">
        <v>7</v>
      </c>
      <c r="G303" s="187" t="s">
        <v>195</v>
      </c>
    </row>
    <row r="304" spans="1:7" s="42" customFormat="1" ht="15.75" customHeight="1" thickBot="1">
      <c r="A304" s="189"/>
      <c r="B304" s="190"/>
      <c r="C304" s="191"/>
      <c r="D304" s="192" t="s">
        <v>50</v>
      </c>
      <c r="E304" s="192" t="s">
        <v>49</v>
      </c>
      <c r="F304" s="89" t="s">
        <v>476</v>
      </c>
      <c r="G304" s="192" t="s">
        <v>196</v>
      </c>
    </row>
    <row r="305" spans="1:7" s="42" customFormat="1" ht="38.25" customHeight="1" thickTop="1" thickBot="1">
      <c r="A305" s="241"/>
      <c r="B305" s="260"/>
      <c r="C305" s="261" t="s">
        <v>321</v>
      </c>
      <c r="D305" s="262">
        <f>SUM(D63,D93,D157,D191,D199,D219,D241,D252,D267,D299)</f>
        <v>656233</v>
      </c>
      <c r="E305" s="262">
        <f t="shared" ref="E305:F305" si="28">SUM(E63,E93,E157,E191,E199,E219,E241,E252,E267,E299,)</f>
        <v>747865.00000000012</v>
      </c>
      <c r="F305" s="262">
        <f t="shared" si="28"/>
        <v>320946.49999999994</v>
      </c>
      <c r="G305" s="129">
        <f t="shared" ref="G305" si="29">(F305/E305)*100</f>
        <v>42.915031456212006</v>
      </c>
    </row>
    <row r="306" spans="1:7" ht="15">
      <c r="A306" s="51"/>
      <c r="B306" s="51"/>
      <c r="C306" s="51"/>
      <c r="D306" s="51"/>
      <c r="E306" s="51"/>
      <c r="F306" s="51"/>
      <c r="G306" s="51"/>
    </row>
    <row r="307" spans="1:7" ht="15" customHeight="1">
      <c r="A307" s="51"/>
      <c r="B307" s="51"/>
      <c r="C307" s="51"/>
      <c r="D307" s="51"/>
      <c r="E307" s="51"/>
      <c r="F307" s="51"/>
      <c r="G307" s="51"/>
    </row>
    <row r="308" spans="1:7" ht="15" customHeight="1">
      <c r="A308" s="51"/>
      <c r="B308" s="51"/>
      <c r="C308" s="51"/>
      <c r="D308" s="51"/>
      <c r="E308" s="51"/>
      <c r="F308" s="51"/>
      <c r="G308" s="51"/>
    </row>
    <row r="309" spans="1:7" ht="15" customHeight="1">
      <c r="A309" s="51"/>
      <c r="B309" s="51"/>
      <c r="C309" s="50"/>
      <c r="D309" s="51"/>
      <c r="E309" s="51"/>
      <c r="F309" s="51"/>
      <c r="G309" s="51"/>
    </row>
    <row r="310" spans="1:7" ht="15">
      <c r="A310" s="51"/>
      <c r="B310" s="51"/>
      <c r="C310" s="51"/>
      <c r="D310" s="51"/>
      <c r="E310" s="51"/>
      <c r="F310" s="51"/>
      <c r="G310" s="51"/>
    </row>
    <row r="311" spans="1:7" ht="15">
      <c r="A311" s="51"/>
      <c r="B311" s="51"/>
      <c r="C311" s="51"/>
      <c r="D311" s="51"/>
      <c r="E311" s="51"/>
      <c r="F311" s="51"/>
      <c r="G311" s="51"/>
    </row>
    <row r="312" spans="1:7" ht="15">
      <c r="A312" s="51"/>
      <c r="B312" s="51"/>
      <c r="C312" s="50"/>
      <c r="D312" s="51"/>
      <c r="E312" s="51"/>
      <c r="F312" s="51"/>
      <c r="G312" s="51"/>
    </row>
    <row r="313" spans="1:7" ht="15">
      <c r="A313" s="51"/>
      <c r="B313" s="51"/>
      <c r="C313" s="51"/>
      <c r="D313" s="51"/>
      <c r="E313" s="51"/>
      <c r="F313" s="51"/>
      <c r="G313" s="51"/>
    </row>
    <row r="314" spans="1:7" ht="15">
      <c r="A314" s="51"/>
      <c r="B314" s="51"/>
      <c r="C314" s="51"/>
      <c r="D314" s="51"/>
      <c r="E314" s="51"/>
      <c r="F314" s="51"/>
      <c r="G314" s="51"/>
    </row>
    <row r="315" spans="1:7" ht="15">
      <c r="A315" s="51"/>
      <c r="B315" s="51"/>
      <c r="C315" s="51"/>
      <c r="D315" s="51"/>
      <c r="E315" s="51"/>
      <c r="F315" s="51"/>
      <c r="G315" s="51"/>
    </row>
    <row r="316" spans="1:7" ht="15">
      <c r="A316" s="51"/>
      <c r="B316" s="51"/>
      <c r="C316" s="51"/>
      <c r="D316" s="51"/>
      <c r="E316" s="51"/>
      <c r="F316" s="51"/>
      <c r="G316" s="51"/>
    </row>
    <row r="317" spans="1:7" ht="15">
      <c r="A317" s="51"/>
      <c r="B317" s="51"/>
      <c r="C317" s="51"/>
      <c r="D317" s="51"/>
      <c r="E317" s="51"/>
      <c r="F317" s="51"/>
      <c r="G317" s="51"/>
    </row>
    <row r="318" spans="1:7" ht="15">
      <c r="A318" s="51"/>
      <c r="B318" s="51"/>
      <c r="C318" s="51"/>
      <c r="D318" s="51"/>
      <c r="E318" s="51"/>
      <c r="F318" s="51"/>
      <c r="G318" s="51"/>
    </row>
    <row r="319" spans="1:7" ht="15">
      <c r="A319" s="51"/>
      <c r="B319" s="51"/>
      <c r="C319" s="51"/>
      <c r="D319" s="51"/>
      <c r="E319" s="51"/>
      <c r="F319" s="51"/>
      <c r="G319" s="51"/>
    </row>
    <row r="320" spans="1:7" ht="15">
      <c r="A320" s="51"/>
      <c r="B320" s="51"/>
      <c r="C320" s="51"/>
      <c r="D320" s="51"/>
      <c r="E320" s="51"/>
      <c r="F320" s="51"/>
      <c r="G320" s="51"/>
    </row>
    <row r="321" spans="1:7" ht="15">
      <c r="A321" s="51"/>
      <c r="B321" s="51"/>
      <c r="C321" s="51"/>
      <c r="D321" s="51"/>
      <c r="E321" s="51"/>
      <c r="F321" s="51"/>
      <c r="G321" s="51"/>
    </row>
    <row r="322" spans="1:7" ht="15">
      <c r="A322" s="51"/>
      <c r="B322" s="51"/>
      <c r="C322" s="51"/>
      <c r="D322" s="51"/>
      <c r="E322" s="51"/>
      <c r="F322" s="51"/>
      <c r="G322" s="51"/>
    </row>
    <row r="323" spans="1:7" ht="15">
      <c r="A323" s="51"/>
      <c r="B323" s="51"/>
      <c r="C323" s="51"/>
      <c r="D323" s="51"/>
      <c r="E323" s="51"/>
      <c r="F323" s="51"/>
      <c r="G323" s="51"/>
    </row>
    <row r="324" spans="1:7" ht="15">
      <c r="A324" s="51"/>
      <c r="B324" s="51"/>
      <c r="C324" s="51"/>
      <c r="D324" s="51"/>
      <c r="E324" s="51"/>
      <c r="F324" s="51"/>
      <c r="G324" s="51"/>
    </row>
    <row r="325" spans="1:7" ht="15">
      <c r="A325" s="51"/>
      <c r="B325" s="51"/>
      <c r="C325" s="51"/>
      <c r="D325" s="51"/>
      <c r="E325" s="51"/>
      <c r="F325" s="51"/>
      <c r="G325" s="51"/>
    </row>
    <row r="326" spans="1:7" ht="15">
      <c r="A326" s="51"/>
      <c r="B326" s="51"/>
      <c r="C326" s="51"/>
      <c r="D326" s="51"/>
      <c r="E326" s="51"/>
      <c r="F326" s="51"/>
      <c r="G326" s="51"/>
    </row>
  </sheetData>
  <pageMargins left="0.39370078740157483" right="0.39370078740157483" top="0.19685039370078741" bottom="0.19685039370078741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D18" sqref="D18"/>
    </sheetView>
  </sheetViews>
  <sheetFormatPr defaultRowHeight="12.75"/>
  <cols>
    <col min="1" max="1" width="4.85546875" style="267" customWidth="1"/>
    <col min="2" max="2" width="10.42578125" style="267" customWidth="1"/>
    <col min="3" max="3" width="10.140625" style="267" customWidth="1"/>
    <col min="4" max="4" width="97.5703125" style="267" customWidth="1"/>
    <col min="5" max="5" width="11.28515625" style="267" customWidth="1"/>
    <col min="6" max="6" width="11.28515625" style="267" hidden="1" customWidth="1"/>
    <col min="7" max="7" width="12.28515625" style="267" hidden="1" customWidth="1"/>
    <col min="8" max="8" width="9.7109375" style="267" bestFit="1" customWidth="1"/>
    <col min="9" max="256" width="9.140625" style="267"/>
    <col min="257" max="257" width="4.85546875" style="267" customWidth="1"/>
    <col min="258" max="258" width="10.42578125" style="267" customWidth="1"/>
    <col min="259" max="259" width="10.140625" style="267" customWidth="1"/>
    <col min="260" max="260" width="97.5703125" style="267" customWidth="1"/>
    <col min="261" max="261" width="11.28515625" style="267" customWidth="1"/>
    <col min="262" max="263" width="0" style="267" hidden="1" customWidth="1"/>
    <col min="264" max="264" width="9.7109375" style="267" bestFit="1" customWidth="1"/>
    <col min="265" max="512" width="9.140625" style="267"/>
    <col min="513" max="513" width="4.85546875" style="267" customWidth="1"/>
    <col min="514" max="514" width="10.42578125" style="267" customWidth="1"/>
    <col min="515" max="515" width="10.140625" style="267" customWidth="1"/>
    <col min="516" max="516" width="97.5703125" style="267" customWidth="1"/>
    <col min="517" max="517" width="11.28515625" style="267" customWidth="1"/>
    <col min="518" max="519" width="0" style="267" hidden="1" customWidth="1"/>
    <col min="520" max="520" width="9.7109375" style="267" bestFit="1" customWidth="1"/>
    <col min="521" max="768" width="9.140625" style="267"/>
    <col min="769" max="769" width="4.85546875" style="267" customWidth="1"/>
    <col min="770" max="770" width="10.42578125" style="267" customWidth="1"/>
    <col min="771" max="771" width="10.140625" style="267" customWidth="1"/>
    <col min="772" max="772" width="97.5703125" style="267" customWidth="1"/>
    <col min="773" max="773" width="11.28515625" style="267" customWidth="1"/>
    <col min="774" max="775" width="0" style="267" hidden="1" customWidth="1"/>
    <col min="776" max="776" width="9.7109375" style="267" bestFit="1" customWidth="1"/>
    <col min="777" max="1024" width="9.140625" style="267"/>
    <col min="1025" max="1025" width="4.85546875" style="267" customWidth="1"/>
    <col min="1026" max="1026" width="10.42578125" style="267" customWidth="1"/>
    <col min="1027" max="1027" width="10.140625" style="267" customWidth="1"/>
    <col min="1028" max="1028" width="97.5703125" style="267" customWidth="1"/>
    <col min="1029" max="1029" width="11.28515625" style="267" customWidth="1"/>
    <col min="1030" max="1031" width="0" style="267" hidden="1" customWidth="1"/>
    <col min="1032" max="1032" width="9.7109375" style="267" bestFit="1" customWidth="1"/>
    <col min="1033" max="1280" width="9.140625" style="267"/>
    <col min="1281" max="1281" width="4.85546875" style="267" customWidth="1"/>
    <col min="1282" max="1282" width="10.42578125" style="267" customWidth="1"/>
    <col min="1283" max="1283" width="10.140625" style="267" customWidth="1"/>
    <col min="1284" max="1284" width="97.5703125" style="267" customWidth="1"/>
    <col min="1285" max="1285" width="11.28515625" style="267" customWidth="1"/>
    <col min="1286" max="1287" width="0" style="267" hidden="1" customWidth="1"/>
    <col min="1288" max="1288" width="9.7109375" style="267" bestFit="1" customWidth="1"/>
    <col min="1289" max="1536" width="9.140625" style="267"/>
    <col min="1537" max="1537" width="4.85546875" style="267" customWidth="1"/>
    <col min="1538" max="1538" width="10.42578125" style="267" customWidth="1"/>
    <col min="1539" max="1539" width="10.140625" style="267" customWidth="1"/>
    <col min="1540" max="1540" width="97.5703125" style="267" customWidth="1"/>
    <col min="1541" max="1541" width="11.28515625" style="267" customWidth="1"/>
    <col min="1542" max="1543" width="0" style="267" hidden="1" customWidth="1"/>
    <col min="1544" max="1544" width="9.7109375" style="267" bestFit="1" customWidth="1"/>
    <col min="1545" max="1792" width="9.140625" style="267"/>
    <col min="1793" max="1793" width="4.85546875" style="267" customWidth="1"/>
    <col min="1794" max="1794" width="10.42578125" style="267" customWidth="1"/>
    <col min="1795" max="1795" width="10.140625" style="267" customWidth="1"/>
    <col min="1796" max="1796" width="97.5703125" style="267" customWidth="1"/>
    <col min="1797" max="1797" width="11.28515625" style="267" customWidth="1"/>
    <col min="1798" max="1799" width="0" style="267" hidden="1" customWidth="1"/>
    <col min="1800" max="1800" width="9.7109375" style="267" bestFit="1" customWidth="1"/>
    <col min="1801" max="2048" width="9.140625" style="267"/>
    <col min="2049" max="2049" width="4.85546875" style="267" customWidth="1"/>
    <col min="2050" max="2050" width="10.42578125" style="267" customWidth="1"/>
    <col min="2051" max="2051" width="10.140625" style="267" customWidth="1"/>
    <col min="2052" max="2052" width="97.5703125" style="267" customWidth="1"/>
    <col min="2053" max="2053" width="11.28515625" style="267" customWidth="1"/>
    <col min="2054" max="2055" width="0" style="267" hidden="1" customWidth="1"/>
    <col min="2056" max="2056" width="9.7109375" style="267" bestFit="1" customWidth="1"/>
    <col min="2057" max="2304" width="9.140625" style="267"/>
    <col min="2305" max="2305" width="4.85546875" style="267" customWidth="1"/>
    <col min="2306" max="2306" width="10.42578125" style="267" customWidth="1"/>
    <col min="2307" max="2307" width="10.140625" style="267" customWidth="1"/>
    <col min="2308" max="2308" width="97.5703125" style="267" customWidth="1"/>
    <col min="2309" max="2309" width="11.28515625" style="267" customWidth="1"/>
    <col min="2310" max="2311" width="0" style="267" hidden="1" customWidth="1"/>
    <col min="2312" max="2312" width="9.7109375" style="267" bestFit="1" customWidth="1"/>
    <col min="2313" max="2560" width="9.140625" style="267"/>
    <col min="2561" max="2561" width="4.85546875" style="267" customWidth="1"/>
    <col min="2562" max="2562" width="10.42578125" style="267" customWidth="1"/>
    <col min="2563" max="2563" width="10.140625" style="267" customWidth="1"/>
    <col min="2564" max="2564" width="97.5703125" style="267" customWidth="1"/>
    <col min="2565" max="2565" width="11.28515625" style="267" customWidth="1"/>
    <col min="2566" max="2567" width="0" style="267" hidden="1" customWidth="1"/>
    <col min="2568" max="2568" width="9.7109375" style="267" bestFit="1" customWidth="1"/>
    <col min="2569" max="2816" width="9.140625" style="267"/>
    <col min="2817" max="2817" width="4.85546875" style="267" customWidth="1"/>
    <col min="2818" max="2818" width="10.42578125" style="267" customWidth="1"/>
    <col min="2819" max="2819" width="10.140625" style="267" customWidth="1"/>
    <col min="2820" max="2820" width="97.5703125" style="267" customWidth="1"/>
    <col min="2821" max="2821" width="11.28515625" style="267" customWidth="1"/>
    <col min="2822" max="2823" width="0" style="267" hidden="1" customWidth="1"/>
    <col min="2824" max="2824" width="9.7109375" style="267" bestFit="1" customWidth="1"/>
    <col min="2825" max="3072" width="9.140625" style="267"/>
    <col min="3073" max="3073" width="4.85546875" style="267" customWidth="1"/>
    <col min="3074" max="3074" width="10.42578125" style="267" customWidth="1"/>
    <col min="3075" max="3075" width="10.140625" style="267" customWidth="1"/>
    <col min="3076" max="3076" width="97.5703125" style="267" customWidth="1"/>
    <col min="3077" max="3077" width="11.28515625" style="267" customWidth="1"/>
    <col min="3078" max="3079" width="0" style="267" hidden="1" customWidth="1"/>
    <col min="3080" max="3080" width="9.7109375" style="267" bestFit="1" customWidth="1"/>
    <col min="3081" max="3328" width="9.140625" style="267"/>
    <col min="3329" max="3329" width="4.85546875" style="267" customWidth="1"/>
    <col min="3330" max="3330" width="10.42578125" style="267" customWidth="1"/>
    <col min="3331" max="3331" width="10.140625" style="267" customWidth="1"/>
    <col min="3332" max="3332" width="97.5703125" style="267" customWidth="1"/>
    <col min="3333" max="3333" width="11.28515625" style="267" customWidth="1"/>
    <col min="3334" max="3335" width="0" style="267" hidden="1" customWidth="1"/>
    <col min="3336" max="3336" width="9.7109375" style="267" bestFit="1" customWidth="1"/>
    <col min="3337" max="3584" width="9.140625" style="267"/>
    <col min="3585" max="3585" width="4.85546875" style="267" customWidth="1"/>
    <col min="3586" max="3586" width="10.42578125" style="267" customWidth="1"/>
    <col min="3587" max="3587" width="10.140625" style="267" customWidth="1"/>
    <col min="3588" max="3588" width="97.5703125" style="267" customWidth="1"/>
    <col min="3589" max="3589" width="11.28515625" style="267" customWidth="1"/>
    <col min="3590" max="3591" width="0" style="267" hidden="1" customWidth="1"/>
    <col min="3592" max="3592" width="9.7109375" style="267" bestFit="1" customWidth="1"/>
    <col min="3593" max="3840" width="9.140625" style="267"/>
    <col min="3841" max="3841" width="4.85546875" style="267" customWidth="1"/>
    <col min="3842" max="3842" width="10.42578125" style="267" customWidth="1"/>
    <col min="3843" max="3843" width="10.140625" style="267" customWidth="1"/>
    <col min="3844" max="3844" width="97.5703125" style="267" customWidth="1"/>
    <col min="3845" max="3845" width="11.28515625" style="267" customWidth="1"/>
    <col min="3846" max="3847" width="0" style="267" hidden="1" customWidth="1"/>
    <col min="3848" max="3848" width="9.7109375" style="267" bestFit="1" customWidth="1"/>
    <col min="3849" max="4096" width="9.140625" style="267"/>
    <col min="4097" max="4097" width="4.85546875" style="267" customWidth="1"/>
    <col min="4098" max="4098" width="10.42578125" style="267" customWidth="1"/>
    <col min="4099" max="4099" width="10.140625" style="267" customWidth="1"/>
    <col min="4100" max="4100" width="97.5703125" style="267" customWidth="1"/>
    <col min="4101" max="4101" width="11.28515625" style="267" customWidth="1"/>
    <col min="4102" max="4103" width="0" style="267" hidden="1" customWidth="1"/>
    <col min="4104" max="4104" width="9.7109375" style="267" bestFit="1" customWidth="1"/>
    <col min="4105" max="4352" width="9.140625" style="267"/>
    <col min="4353" max="4353" width="4.85546875" style="267" customWidth="1"/>
    <col min="4354" max="4354" width="10.42578125" style="267" customWidth="1"/>
    <col min="4355" max="4355" width="10.140625" style="267" customWidth="1"/>
    <col min="4356" max="4356" width="97.5703125" style="267" customWidth="1"/>
    <col min="4357" max="4357" width="11.28515625" style="267" customWidth="1"/>
    <col min="4358" max="4359" width="0" style="267" hidden="1" customWidth="1"/>
    <col min="4360" max="4360" width="9.7109375" style="267" bestFit="1" customWidth="1"/>
    <col min="4361" max="4608" width="9.140625" style="267"/>
    <col min="4609" max="4609" width="4.85546875" style="267" customWidth="1"/>
    <col min="4610" max="4610" width="10.42578125" style="267" customWidth="1"/>
    <col min="4611" max="4611" width="10.140625" style="267" customWidth="1"/>
    <col min="4612" max="4612" width="97.5703125" style="267" customWidth="1"/>
    <col min="4613" max="4613" width="11.28515625" style="267" customWidth="1"/>
    <col min="4614" max="4615" width="0" style="267" hidden="1" customWidth="1"/>
    <col min="4616" max="4616" width="9.7109375" style="267" bestFit="1" customWidth="1"/>
    <col min="4617" max="4864" width="9.140625" style="267"/>
    <col min="4865" max="4865" width="4.85546875" style="267" customWidth="1"/>
    <col min="4866" max="4866" width="10.42578125" style="267" customWidth="1"/>
    <col min="4867" max="4867" width="10.140625" style="267" customWidth="1"/>
    <col min="4868" max="4868" width="97.5703125" style="267" customWidth="1"/>
    <col min="4869" max="4869" width="11.28515625" style="267" customWidth="1"/>
    <col min="4870" max="4871" width="0" style="267" hidden="1" customWidth="1"/>
    <col min="4872" max="4872" width="9.7109375" style="267" bestFit="1" customWidth="1"/>
    <col min="4873" max="5120" width="9.140625" style="267"/>
    <col min="5121" max="5121" width="4.85546875" style="267" customWidth="1"/>
    <col min="5122" max="5122" width="10.42578125" style="267" customWidth="1"/>
    <col min="5123" max="5123" width="10.140625" style="267" customWidth="1"/>
    <col min="5124" max="5124" width="97.5703125" style="267" customWidth="1"/>
    <col min="5125" max="5125" width="11.28515625" style="267" customWidth="1"/>
    <col min="5126" max="5127" width="0" style="267" hidden="1" customWidth="1"/>
    <col min="5128" max="5128" width="9.7109375" style="267" bestFit="1" customWidth="1"/>
    <col min="5129" max="5376" width="9.140625" style="267"/>
    <col min="5377" max="5377" width="4.85546875" style="267" customWidth="1"/>
    <col min="5378" max="5378" width="10.42578125" style="267" customWidth="1"/>
    <col min="5379" max="5379" width="10.140625" style="267" customWidth="1"/>
    <col min="5380" max="5380" width="97.5703125" style="267" customWidth="1"/>
    <col min="5381" max="5381" width="11.28515625" style="267" customWidth="1"/>
    <col min="5382" max="5383" width="0" style="267" hidden="1" customWidth="1"/>
    <col min="5384" max="5384" width="9.7109375" style="267" bestFit="1" customWidth="1"/>
    <col min="5385" max="5632" width="9.140625" style="267"/>
    <col min="5633" max="5633" width="4.85546875" style="267" customWidth="1"/>
    <col min="5634" max="5634" width="10.42578125" style="267" customWidth="1"/>
    <col min="5635" max="5635" width="10.140625" style="267" customWidth="1"/>
    <col min="5636" max="5636" width="97.5703125" style="267" customWidth="1"/>
    <col min="5637" max="5637" width="11.28515625" style="267" customWidth="1"/>
    <col min="5638" max="5639" width="0" style="267" hidden="1" customWidth="1"/>
    <col min="5640" max="5640" width="9.7109375" style="267" bestFit="1" customWidth="1"/>
    <col min="5641" max="5888" width="9.140625" style="267"/>
    <col min="5889" max="5889" width="4.85546875" style="267" customWidth="1"/>
    <col min="5890" max="5890" width="10.42578125" style="267" customWidth="1"/>
    <col min="5891" max="5891" width="10.140625" style="267" customWidth="1"/>
    <col min="5892" max="5892" width="97.5703125" style="267" customWidth="1"/>
    <col min="5893" max="5893" width="11.28515625" style="267" customWidth="1"/>
    <col min="5894" max="5895" width="0" style="267" hidden="1" customWidth="1"/>
    <col min="5896" max="5896" width="9.7109375" style="267" bestFit="1" customWidth="1"/>
    <col min="5897" max="6144" width="9.140625" style="267"/>
    <col min="6145" max="6145" width="4.85546875" style="267" customWidth="1"/>
    <col min="6146" max="6146" width="10.42578125" style="267" customWidth="1"/>
    <col min="6147" max="6147" width="10.140625" style="267" customWidth="1"/>
    <col min="6148" max="6148" width="97.5703125" style="267" customWidth="1"/>
    <col min="6149" max="6149" width="11.28515625" style="267" customWidth="1"/>
    <col min="6150" max="6151" width="0" style="267" hidden="1" customWidth="1"/>
    <col min="6152" max="6152" width="9.7109375" style="267" bestFit="1" customWidth="1"/>
    <col min="6153" max="6400" width="9.140625" style="267"/>
    <col min="6401" max="6401" width="4.85546875" style="267" customWidth="1"/>
    <col min="6402" max="6402" width="10.42578125" style="267" customWidth="1"/>
    <col min="6403" max="6403" width="10.140625" style="267" customWidth="1"/>
    <col min="6404" max="6404" width="97.5703125" style="267" customWidth="1"/>
    <col min="6405" max="6405" width="11.28515625" style="267" customWidth="1"/>
    <col min="6406" max="6407" width="0" style="267" hidden="1" customWidth="1"/>
    <col min="6408" max="6408" width="9.7109375" style="267" bestFit="1" customWidth="1"/>
    <col min="6409" max="6656" width="9.140625" style="267"/>
    <col min="6657" max="6657" width="4.85546875" style="267" customWidth="1"/>
    <col min="6658" max="6658" width="10.42578125" style="267" customWidth="1"/>
    <col min="6659" max="6659" width="10.140625" style="267" customWidth="1"/>
    <col min="6660" max="6660" width="97.5703125" style="267" customWidth="1"/>
    <col min="6661" max="6661" width="11.28515625" style="267" customWidth="1"/>
    <col min="6662" max="6663" width="0" style="267" hidden="1" customWidth="1"/>
    <col min="6664" max="6664" width="9.7109375" style="267" bestFit="1" customWidth="1"/>
    <col min="6665" max="6912" width="9.140625" style="267"/>
    <col min="6913" max="6913" width="4.85546875" style="267" customWidth="1"/>
    <col min="6914" max="6914" width="10.42578125" style="267" customWidth="1"/>
    <col min="6915" max="6915" width="10.140625" style="267" customWidth="1"/>
    <col min="6916" max="6916" width="97.5703125" style="267" customWidth="1"/>
    <col min="6917" max="6917" width="11.28515625" style="267" customWidth="1"/>
    <col min="6918" max="6919" width="0" style="267" hidden="1" customWidth="1"/>
    <col min="6920" max="6920" width="9.7109375" style="267" bestFit="1" customWidth="1"/>
    <col min="6921" max="7168" width="9.140625" style="267"/>
    <col min="7169" max="7169" width="4.85546875" style="267" customWidth="1"/>
    <col min="7170" max="7170" width="10.42578125" style="267" customWidth="1"/>
    <col min="7171" max="7171" width="10.140625" style="267" customWidth="1"/>
    <col min="7172" max="7172" width="97.5703125" style="267" customWidth="1"/>
    <col min="7173" max="7173" width="11.28515625" style="267" customWidth="1"/>
    <col min="7174" max="7175" width="0" style="267" hidden="1" customWidth="1"/>
    <col min="7176" max="7176" width="9.7109375" style="267" bestFit="1" customWidth="1"/>
    <col min="7177" max="7424" width="9.140625" style="267"/>
    <col min="7425" max="7425" width="4.85546875" style="267" customWidth="1"/>
    <col min="7426" max="7426" width="10.42578125" style="267" customWidth="1"/>
    <col min="7427" max="7427" width="10.140625" style="267" customWidth="1"/>
    <col min="7428" max="7428" width="97.5703125" style="267" customWidth="1"/>
    <col min="7429" max="7429" width="11.28515625" style="267" customWidth="1"/>
    <col min="7430" max="7431" width="0" style="267" hidden="1" customWidth="1"/>
    <col min="7432" max="7432" width="9.7109375" style="267" bestFit="1" customWidth="1"/>
    <col min="7433" max="7680" width="9.140625" style="267"/>
    <col min="7681" max="7681" width="4.85546875" style="267" customWidth="1"/>
    <col min="7682" max="7682" width="10.42578125" style="267" customWidth="1"/>
    <col min="7683" max="7683" width="10.140625" style="267" customWidth="1"/>
    <col min="7684" max="7684" width="97.5703125" style="267" customWidth="1"/>
    <col min="7685" max="7685" width="11.28515625" style="267" customWidth="1"/>
    <col min="7686" max="7687" width="0" style="267" hidden="1" customWidth="1"/>
    <col min="7688" max="7688" width="9.7109375" style="267" bestFit="1" customWidth="1"/>
    <col min="7689" max="7936" width="9.140625" style="267"/>
    <col min="7937" max="7937" width="4.85546875" style="267" customWidth="1"/>
    <col min="7938" max="7938" width="10.42578125" style="267" customWidth="1"/>
    <col min="7939" max="7939" width="10.140625" style="267" customWidth="1"/>
    <col min="7940" max="7940" width="97.5703125" style="267" customWidth="1"/>
    <col min="7941" max="7941" width="11.28515625" style="267" customWidth="1"/>
    <col min="7942" max="7943" width="0" style="267" hidden="1" customWidth="1"/>
    <col min="7944" max="7944" width="9.7109375" style="267" bestFit="1" customWidth="1"/>
    <col min="7945" max="8192" width="9.140625" style="267"/>
    <col min="8193" max="8193" width="4.85546875" style="267" customWidth="1"/>
    <col min="8194" max="8194" width="10.42578125" style="267" customWidth="1"/>
    <col min="8195" max="8195" width="10.140625" style="267" customWidth="1"/>
    <col min="8196" max="8196" width="97.5703125" style="267" customWidth="1"/>
    <col min="8197" max="8197" width="11.28515625" style="267" customWidth="1"/>
    <col min="8198" max="8199" width="0" style="267" hidden="1" customWidth="1"/>
    <col min="8200" max="8200" width="9.7109375" style="267" bestFit="1" customWidth="1"/>
    <col min="8201" max="8448" width="9.140625" style="267"/>
    <col min="8449" max="8449" width="4.85546875" style="267" customWidth="1"/>
    <col min="8450" max="8450" width="10.42578125" style="267" customWidth="1"/>
    <col min="8451" max="8451" width="10.140625" style="267" customWidth="1"/>
    <col min="8452" max="8452" width="97.5703125" style="267" customWidth="1"/>
    <col min="8453" max="8453" width="11.28515625" style="267" customWidth="1"/>
    <col min="8454" max="8455" width="0" style="267" hidden="1" customWidth="1"/>
    <col min="8456" max="8456" width="9.7109375" style="267" bestFit="1" customWidth="1"/>
    <col min="8457" max="8704" width="9.140625" style="267"/>
    <col min="8705" max="8705" width="4.85546875" style="267" customWidth="1"/>
    <col min="8706" max="8706" width="10.42578125" style="267" customWidth="1"/>
    <col min="8707" max="8707" width="10.140625" style="267" customWidth="1"/>
    <col min="8708" max="8708" width="97.5703125" style="267" customWidth="1"/>
    <col min="8709" max="8709" width="11.28515625" style="267" customWidth="1"/>
    <col min="8710" max="8711" width="0" style="267" hidden="1" customWidth="1"/>
    <col min="8712" max="8712" width="9.7109375" style="267" bestFit="1" customWidth="1"/>
    <col min="8713" max="8960" width="9.140625" style="267"/>
    <col min="8961" max="8961" width="4.85546875" style="267" customWidth="1"/>
    <col min="8962" max="8962" width="10.42578125" style="267" customWidth="1"/>
    <col min="8963" max="8963" width="10.140625" style="267" customWidth="1"/>
    <col min="8964" max="8964" width="97.5703125" style="267" customWidth="1"/>
    <col min="8965" max="8965" width="11.28515625" style="267" customWidth="1"/>
    <col min="8966" max="8967" width="0" style="267" hidden="1" customWidth="1"/>
    <col min="8968" max="8968" width="9.7109375" style="267" bestFit="1" customWidth="1"/>
    <col min="8969" max="9216" width="9.140625" style="267"/>
    <col min="9217" max="9217" width="4.85546875" style="267" customWidth="1"/>
    <col min="9218" max="9218" width="10.42578125" style="267" customWidth="1"/>
    <col min="9219" max="9219" width="10.140625" style="267" customWidth="1"/>
    <col min="9220" max="9220" width="97.5703125" style="267" customWidth="1"/>
    <col min="9221" max="9221" width="11.28515625" style="267" customWidth="1"/>
    <col min="9222" max="9223" width="0" style="267" hidden="1" customWidth="1"/>
    <col min="9224" max="9224" width="9.7109375" style="267" bestFit="1" customWidth="1"/>
    <col min="9225" max="9472" width="9.140625" style="267"/>
    <col min="9473" max="9473" width="4.85546875" style="267" customWidth="1"/>
    <col min="9474" max="9474" width="10.42578125" style="267" customWidth="1"/>
    <col min="9475" max="9475" width="10.140625" style="267" customWidth="1"/>
    <col min="9476" max="9476" width="97.5703125" style="267" customWidth="1"/>
    <col min="9477" max="9477" width="11.28515625" style="267" customWidth="1"/>
    <col min="9478" max="9479" width="0" style="267" hidden="1" customWidth="1"/>
    <col min="9480" max="9480" width="9.7109375" style="267" bestFit="1" customWidth="1"/>
    <col min="9481" max="9728" width="9.140625" style="267"/>
    <col min="9729" max="9729" width="4.85546875" style="267" customWidth="1"/>
    <col min="9730" max="9730" width="10.42578125" style="267" customWidth="1"/>
    <col min="9731" max="9731" width="10.140625" style="267" customWidth="1"/>
    <col min="9732" max="9732" width="97.5703125" style="267" customWidth="1"/>
    <col min="9733" max="9733" width="11.28515625" style="267" customWidth="1"/>
    <col min="9734" max="9735" width="0" style="267" hidden="1" customWidth="1"/>
    <col min="9736" max="9736" width="9.7109375" style="267" bestFit="1" customWidth="1"/>
    <col min="9737" max="9984" width="9.140625" style="267"/>
    <col min="9985" max="9985" width="4.85546875" style="267" customWidth="1"/>
    <col min="9986" max="9986" width="10.42578125" style="267" customWidth="1"/>
    <col min="9987" max="9987" width="10.140625" style="267" customWidth="1"/>
    <col min="9988" max="9988" width="97.5703125" style="267" customWidth="1"/>
    <col min="9989" max="9989" width="11.28515625" style="267" customWidth="1"/>
    <col min="9990" max="9991" width="0" style="267" hidden="1" customWidth="1"/>
    <col min="9992" max="9992" width="9.7109375" style="267" bestFit="1" customWidth="1"/>
    <col min="9993" max="10240" width="9.140625" style="267"/>
    <col min="10241" max="10241" width="4.85546875" style="267" customWidth="1"/>
    <col min="10242" max="10242" width="10.42578125" style="267" customWidth="1"/>
    <col min="10243" max="10243" width="10.140625" style="267" customWidth="1"/>
    <col min="10244" max="10244" width="97.5703125" style="267" customWidth="1"/>
    <col min="10245" max="10245" width="11.28515625" style="267" customWidth="1"/>
    <col min="10246" max="10247" width="0" style="267" hidden="1" customWidth="1"/>
    <col min="10248" max="10248" width="9.7109375" style="267" bestFit="1" customWidth="1"/>
    <col min="10249" max="10496" width="9.140625" style="267"/>
    <col min="10497" max="10497" width="4.85546875" style="267" customWidth="1"/>
    <col min="10498" max="10498" width="10.42578125" style="267" customWidth="1"/>
    <col min="10499" max="10499" width="10.140625" style="267" customWidth="1"/>
    <col min="10500" max="10500" width="97.5703125" style="267" customWidth="1"/>
    <col min="10501" max="10501" width="11.28515625" style="267" customWidth="1"/>
    <col min="10502" max="10503" width="0" style="267" hidden="1" customWidth="1"/>
    <col min="10504" max="10504" width="9.7109375" style="267" bestFit="1" customWidth="1"/>
    <col min="10505" max="10752" width="9.140625" style="267"/>
    <col min="10753" max="10753" width="4.85546875" style="267" customWidth="1"/>
    <col min="10754" max="10754" width="10.42578125" style="267" customWidth="1"/>
    <col min="10755" max="10755" width="10.140625" style="267" customWidth="1"/>
    <col min="10756" max="10756" width="97.5703125" style="267" customWidth="1"/>
    <col min="10757" max="10757" width="11.28515625" style="267" customWidth="1"/>
    <col min="10758" max="10759" width="0" style="267" hidden="1" customWidth="1"/>
    <col min="10760" max="10760" width="9.7109375" style="267" bestFit="1" customWidth="1"/>
    <col min="10761" max="11008" width="9.140625" style="267"/>
    <col min="11009" max="11009" width="4.85546875" style="267" customWidth="1"/>
    <col min="11010" max="11010" width="10.42578125" style="267" customWidth="1"/>
    <col min="11011" max="11011" width="10.140625" style="267" customWidth="1"/>
    <col min="11012" max="11012" width="97.5703125" style="267" customWidth="1"/>
    <col min="11013" max="11013" width="11.28515625" style="267" customWidth="1"/>
    <col min="11014" max="11015" width="0" style="267" hidden="1" customWidth="1"/>
    <col min="11016" max="11016" width="9.7109375" style="267" bestFit="1" customWidth="1"/>
    <col min="11017" max="11264" width="9.140625" style="267"/>
    <col min="11265" max="11265" width="4.85546875" style="267" customWidth="1"/>
    <col min="11266" max="11266" width="10.42578125" style="267" customWidth="1"/>
    <col min="11267" max="11267" width="10.140625" style="267" customWidth="1"/>
    <col min="11268" max="11268" width="97.5703125" style="267" customWidth="1"/>
    <col min="11269" max="11269" width="11.28515625" style="267" customWidth="1"/>
    <col min="11270" max="11271" width="0" style="267" hidden="1" customWidth="1"/>
    <col min="11272" max="11272" width="9.7109375" style="267" bestFit="1" customWidth="1"/>
    <col min="11273" max="11520" width="9.140625" style="267"/>
    <col min="11521" max="11521" width="4.85546875" style="267" customWidth="1"/>
    <col min="11522" max="11522" width="10.42578125" style="267" customWidth="1"/>
    <col min="11523" max="11523" width="10.140625" style="267" customWidth="1"/>
    <col min="11524" max="11524" width="97.5703125" style="267" customWidth="1"/>
    <col min="11525" max="11525" width="11.28515625" style="267" customWidth="1"/>
    <col min="11526" max="11527" width="0" style="267" hidden="1" customWidth="1"/>
    <col min="11528" max="11528" width="9.7109375" style="267" bestFit="1" customWidth="1"/>
    <col min="11529" max="11776" width="9.140625" style="267"/>
    <col min="11777" max="11777" width="4.85546875" style="267" customWidth="1"/>
    <col min="11778" max="11778" width="10.42578125" style="267" customWidth="1"/>
    <col min="11779" max="11779" width="10.140625" style="267" customWidth="1"/>
    <col min="11780" max="11780" width="97.5703125" style="267" customWidth="1"/>
    <col min="11781" max="11781" width="11.28515625" style="267" customWidth="1"/>
    <col min="11782" max="11783" width="0" style="267" hidden="1" customWidth="1"/>
    <col min="11784" max="11784" width="9.7109375" style="267" bestFit="1" customWidth="1"/>
    <col min="11785" max="12032" width="9.140625" style="267"/>
    <col min="12033" max="12033" width="4.85546875" style="267" customWidth="1"/>
    <col min="12034" max="12034" width="10.42578125" style="267" customWidth="1"/>
    <col min="12035" max="12035" width="10.140625" style="267" customWidth="1"/>
    <col min="12036" max="12036" width="97.5703125" style="267" customWidth="1"/>
    <col min="12037" max="12037" width="11.28515625" style="267" customWidth="1"/>
    <col min="12038" max="12039" width="0" style="267" hidden="1" customWidth="1"/>
    <col min="12040" max="12040" width="9.7109375" style="267" bestFit="1" customWidth="1"/>
    <col min="12041" max="12288" width="9.140625" style="267"/>
    <col min="12289" max="12289" width="4.85546875" style="267" customWidth="1"/>
    <col min="12290" max="12290" width="10.42578125" style="267" customWidth="1"/>
    <col min="12291" max="12291" width="10.140625" style="267" customWidth="1"/>
    <col min="12292" max="12292" width="97.5703125" style="267" customWidth="1"/>
    <col min="12293" max="12293" width="11.28515625" style="267" customWidth="1"/>
    <col min="12294" max="12295" width="0" style="267" hidden="1" customWidth="1"/>
    <col min="12296" max="12296" width="9.7109375" style="267" bestFit="1" customWidth="1"/>
    <col min="12297" max="12544" width="9.140625" style="267"/>
    <col min="12545" max="12545" width="4.85546875" style="267" customWidth="1"/>
    <col min="12546" max="12546" width="10.42578125" style="267" customWidth="1"/>
    <col min="12547" max="12547" width="10.140625" style="267" customWidth="1"/>
    <col min="12548" max="12548" width="97.5703125" style="267" customWidth="1"/>
    <col min="12549" max="12549" width="11.28515625" style="267" customWidth="1"/>
    <col min="12550" max="12551" width="0" style="267" hidden="1" customWidth="1"/>
    <col min="12552" max="12552" width="9.7109375" style="267" bestFit="1" customWidth="1"/>
    <col min="12553" max="12800" width="9.140625" style="267"/>
    <col min="12801" max="12801" width="4.85546875" style="267" customWidth="1"/>
    <col min="12802" max="12802" width="10.42578125" style="267" customWidth="1"/>
    <col min="12803" max="12803" width="10.140625" style="267" customWidth="1"/>
    <col min="12804" max="12804" width="97.5703125" style="267" customWidth="1"/>
    <col min="12805" max="12805" width="11.28515625" style="267" customWidth="1"/>
    <col min="12806" max="12807" width="0" style="267" hidden="1" customWidth="1"/>
    <col min="12808" max="12808" width="9.7109375" style="267" bestFit="1" customWidth="1"/>
    <col min="12809" max="13056" width="9.140625" style="267"/>
    <col min="13057" max="13057" width="4.85546875" style="267" customWidth="1"/>
    <col min="13058" max="13058" width="10.42578125" style="267" customWidth="1"/>
    <col min="13059" max="13059" width="10.140625" style="267" customWidth="1"/>
    <col min="13060" max="13060" width="97.5703125" style="267" customWidth="1"/>
    <col min="13061" max="13061" width="11.28515625" style="267" customWidth="1"/>
    <col min="13062" max="13063" width="0" style="267" hidden="1" customWidth="1"/>
    <col min="13064" max="13064" width="9.7109375" style="267" bestFit="1" customWidth="1"/>
    <col min="13065" max="13312" width="9.140625" style="267"/>
    <col min="13313" max="13313" width="4.85546875" style="267" customWidth="1"/>
    <col min="13314" max="13314" width="10.42578125" style="267" customWidth="1"/>
    <col min="13315" max="13315" width="10.140625" style="267" customWidth="1"/>
    <col min="13316" max="13316" width="97.5703125" style="267" customWidth="1"/>
    <col min="13317" max="13317" width="11.28515625" style="267" customWidth="1"/>
    <col min="13318" max="13319" width="0" style="267" hidden="1" customWidth="1"/>
    <col min="13320" max="13320" width="9.7109375" style="267" bestFit="1" customWidth="1"/>
    <col min="13321" max="13568" width="9.140625" style="267"/>
    <col min="13569" max="13569" width="4.85546875" style="267" customWidth="1"/>
    <col min="13570" max="13570" width="10.42578125" style="267" customWidth="1"/>
    <col min="13571" max="13571" width="10.140625" style="267" customWidth="1"/>
    <col min="13572" max="13572" width="97.5703125" style="267" customWidth="1"/>
    <col min="13573" max="13573" width="11.28515625" style="267" customWidth="1"/>
    <col min="13574" max="13575" width="0" style="267" hidden="1" customWidth="1"/>
    <col min="13576" max="13576" width="9.7109375" style="267" bestFit="1" customWidth="1"/>
    <col min="13577" max="13824" width="9.140625" style="267"/>
    <col min="13825" max="13825" width="4.85546875" style="267" customWidth="1"/>
    <col min="13826" max="13826" width="10.42578125" style="267" customWidth="1"/>
    <col min="13827" max="13827" width="10.140625" style="267" customWidth="1"/>
    <col min="13828" max="13828" width="97.5703125" style="267" customWidth="1"/>
    <col min="13829" max="13829" width="11.28515625" style="267" customWidth="1"/>
    <col min="13830" max="13831" width="0" style="267" hidden="1" customWidth="1"/>
    <col min="13832" max="13832" width="9.7109375" style="267" bestFit="1" customWidth="1"/>
    <col min="13833" max="14080" width="9.140625" style="267"/>
    <col min="14081" max="14081" width="4.85546875" style="267" customWidth="1"/>
    <col min="14082" max="14082" width="10.42578125" style="267" customWidth="1"/>
    <col min="14083" max="14083" width="10.140625" style="267" customWidth="1"/>
    <col min="14084" max="14084" width="97.5703125" style="267" customWidth="1"/>
    <col min="14085" max="14085" width="11.28515625" style="267" customWidth="1"/>
    <col min="14086" max="14087" width="0" style="267" hidden="1" customWidth="1"/>
    <col min="14088" max="14088" width="9.7109375" style="267" bestFit="1" customWidth="1"/>
    <col min="14089" max="14336" width="9.140625" style="267"/>
    <col min="14337" max="14337" width="4.85546875" style="267" customWidth="1"/>
    <col min="14338" max="14338" width="10.42578125" style="267" customWidth="1"/>
    <col min="14339" max="14339" width="10.140625" style="267" customWidth="1"/>
    <col min="14340" max="14340" width="97.5703125" style="267" customWidth="1"/>
    <col min="14341" max="14341" width="11.28515625" style="267" customWidth="1"/>
    <col min="14342" max="14343" width="0" style="267" hidden="1" customWidth="1"/>
    <col min="14344" max="14344" width="9.7109375" style="267" bestFit="1" customWidth="1"/>
    <col min="14345" max="14592" width="9.140625" style="267"/>
    <col min="14593" max="14593" width="4.85546875" style="267" customWidth="1"/>
    <col min="14594" max="14594" width="10.42578125" style="267" customWidth="1"/>
    <col min="14595" max="14595" width="10.140625" style="267" customWidth="1"/>
    <col min="14596" max="14596" width="97.5703125" style="267" customWidth="1"/>
    <col min="14597" max="14597" width="11.28515625" style="267" customWidth="1"/>
    <col min="14598" max="14599" width="0" style="267" hidden="1" customWidth="1"/>
    <col min="14600" max="14600" width="9.7109375" style="267" bestFit="1" customWidth="1"/>
    <col min="14601" max="14848" width="9.140625" style="267"/>
    <col min="14849" max="14849" width="4.85546875" style="267" customWidth="1"/>
    <col min="14850" max="14850" width="10.42578125" style="267" customWidth="1"/>
    <col min="14851" max="14851" width="10.140625" style="267" customWidth="1"/>
    <col min="14852" max="14852" width="97.5703125" style="267" customWidth="1"/>
    <col min="14853" max="14853" width="11.28515625" style="267" customWidth="1"/>
    <col min="14854" max="14855" width="0" style="267" hidden="1" customWidth="1"/>
    <col min="14856" max="14856" width="9.7109375" style="267" bestFit="1" customWidth="1"/>
    <col min="14857" max="15104" width="9.140625" style="267"/>
    <col min="15105" max="15105" width="4.85546875" style="267" customWidth="1"/>
    <col min="15106" max="15106" width="10.42578125" style="267" customWidth="1"/>
    <col min="15107" max="15107" width="10.140625" style="267" customWidth="1"/>
    <col min="15108" max="15108" width="97.5703125" style="267" customWidth="1"/>
    <col min="15109" max="15109" width="11.28515625" style="267" customWidth="1"/>
    <col min="15110" max="15111" width="0" style="267" hidden="1" customWidth="1"/>
    <col min="15112" max="15112" width="9.7109375" style="267" bestFit="1" customWidth="1"/>
    <col min="15113" max="15360" width="9.140625" style="267"/>
    <col min="15361" max="15361" width="4.85546875" style="267" customWidth="1"/>
    <col min="15362" max="15362" width="10.42578125" style="267" customWidth="1"/>
    <col min="15363" max="15363" width="10.140625" style="267" customWidth="1"/>
    <col min="15364" max="15364" width="97.5703125" style="267" customWidth="1"/>
    <col min="15365" max="15365" width="11.28515625" style="267" customWidth="1"/>
    <col min="15366" max="15367" width="0" style="267" hidden="1" customWidth="1"/>
    <col min="15368" max="15368" width="9.7109375" style="267" bestFit="1" customWidth="1"/>
    <col min="15369" max="15616" width="9.140625" style="267"/>
    <col min="15617" max="15617" width="4.85546875" style="267" customWidth="1"/>
    <col min="15618" max="15618" width="10.42578125" style="267" customWidth="1"/>
    <col min="15619" max="15619" width="10.140625" style="267" customWidth="1"/>
    <col min="15620" max="15620" width="97.5703125" style="267" customWidth="1"/>
    <col min="15621" max="15621" width="11.28515625" style="267" customWidth="1"/>
    <col min="15622" max="15623" width="0" style="267" hidden="1" customWidth="1"/>
    <col min="15624" max="15624" width="9.7109375" style="267" bestFit="1" customWidth="1"/>
    <col min="15625" max="15872" width="9.140625" style="267"/>
    <col min="15873" max="15873" width="4.85546875" style="267" customWidth="1"/>
    <col min="15874" max="15874" width="10.42578125" style="267" customWidth="1"/>
    <col min="15875" max="15875" width="10.140625" style="267" customWidth="1"/>
    <col min="15876" max="15876" width="97.5703125" style="267" customWidth="1"/>
    <col min="15877" max="15877" width="11.28515625" style="267" customWidth="1"/>
    <col min="15878" max="15879" width="0" style="267" hidden="1" customWidth="1"/>
    <col min="15880" max="15880" width="9.7109375" style="267" bestFit="1" customWidth="1"/>
    <col min="15881" max="16128" width="9.140625" style="267"/>
    <col min="16129" max="16129" width="4.85546875" style="267" customWidth="1"/>
    <col min="16130" max="16130" width="10.42578125" style="267" customWidth="1"/>
    <col min="16131" max="16131" width="10.140625" style="267" customWidth="1"/>
    <col min="16132" max="16132" width="97.5703125" style="267" customWidth="1"/>
    <col min="16133" max="16133" width="11.28515625" style="267" customWidth="1"/>
    <col min="16134" max="16135" width="0" style="267" hidden="1" customWidth="1"/>
    <col min="16136" max="16136" width="9.7109375" style="267" bestFit="1" customWidth="1"/>
    <col min="16137" max="16384" width="9.140625" style="267"/>
  </cols>
  <sheetData>
    <row r="2" spans="1:7">
      <c r="A2" s="1370" t="s">
        <v>516</v>
      </c>
      <c r="B2" s="1370"/>
      <c r="C2" s="1370"/>
      <c r="D2" s="1370"/>
      <c r="E2" s="1370"/>
      <c r="F2" s="1370"/>
      <c r="G2" s="1370"/>
    </row>
    <row r="3" spans="1:7" ht="12" customHeight="1">
      <c r="A3" s="268"/>
      <c r="B3" s="268"/>
      <c r="C3" s="268"/>
      <c r="D3" s="268"/>
      <c r="E3" s="268"/>
      <c r="F3" s="268"/>
      <c r="G3" s="268"/>
    </row>
    <row r="4" spans="1:7">
      <c r="C4" s="1371" t="s">
        <v>3</v>
      </c>
      <c r="D4" s="1371"/>
      <c r="E4" s="1371"/>
      <c r="F4" s="1371"/>
      <c r="G4" s="1371"/>
    </row>
    <row r="5" spans="1:7" ht="23.25" customHeight="1">
      <c r="A5" s="269" t="s">
        <v>517</v>
      </c>
      <c r="B5" s="269" t="s">
        <v>518</v>
      </c>
      <c r="C5" s="269" t="s">
        <v>3</v>
      </c>
      <c r="D5" s="269" t="s">
        <v>519</v>
      </c>
      <c r="E5" s="269" t="s">
        <v>56</v>
      </c>
      <c r="F5" s="270" t="s">
        <v>520</v>
      </c>
      <c r="G5" s="270" t="s">
        <v>521</v>
      </c>
    </row>
    <row r="6" spans="1:7" ht="17.25" customHeight="1">
      <c r="A6" s="271"/>
      <c r="B6" s="272"/>
      <c r="C6" s="273">
        <v>13566</v>
      </c>
      <c r="D6" s="274" t="s">
        <v>522</v>
      </c>
      <c r="E6" s="275" t="s">
        <v>523</v>
      </c>
      <c r="F6" s="276"/>
      <c r="G6" s="276"/>
    </row>
    <row r="7" spans="1:7">
      <c r="A7" s="271">
        <v>78</v>
      </c>
      <c r="B7" s="277">
        <v>43124</v>
      </c>
      <c r="C7" s="276">
        <v>-300</v>
      </c>
      <c r="D7" s="272" t="s">
        <v>524</v>
      </c>
      <c r="E7" s="278" t="s">
        <v>525</v>
      </c>
      <c r="F7" s="276"/>
      <c r="G7" s="276"/>
    </row>
    <row r="8" spans="1:7">
      <c r="A8" s="271">
        <v>86</v>
      </c>
      <c r="B8" s="277">
        <v>43236</v>
      </c>
      <c r="C8" s="276">
        <v>200</v>
      </c>
      <c r="D8" s="1425" t="s">
        <v>526</v>
      </c>
      <c r="E8" s="278" t="s">
        <v>525</v>
      </c>
      <c r="F8" s="276"/>
      <c r="G8" s="276"/>
    </row>
    <row r="9" spans="1:7">
      <c r="A9" s="271">
        <v>88</v>
      </c>
      <c r="B9" s="277">
        <v>43264</v>
      </c>
      <c r="C9" s="276">
        <v>-100.5</v>
      </c>
      <c r="D9" s="272" t="s">
        <v>527</v>
      </c>
      <c r="E9" s="272" t="s">
        <v>525</v>
      </c>
    </row>
    <row r="10" spans="1:7">
      <c r="A10" s="272">
        <v>88</v>
      </c>
      <c r="B10" s="277">
        <v>43264</v>
      </c>
      <c r="C10" s="276">
        <v>-507</v>
      </c>
      <c r="D10" s="272" t="s">
        <v>528</v>
      </c>
      <c r="E10" s="272" t="s">
        <v>529</v>
      </c>
    </row>
    <row r="11" spans="1:7">
      <c r="A11" s="272">
        <v>89</v>
      </c>
      <c r="B11" s="277">
        <v>43278</v>
      </c>
      <c r="C11" s="276">
        <v>-3348.7</v>
      </c>
      <c r="D11" s="1425" t="s">
        <v>530</v>
      </c>
      <c r="E11" s="272" t="s">
        <v>529</v>
      </c>
    </row>
    <row r="12" spans="1:7">
      <c r="A12" s="272">
        <v>89</v>
      </c>
      <c r="B12" s="277">
        <v>43278</v>
      </c>
      <c r="C12" s="276">
        <v>-966.8</v>
      </c>
      <c r="D12" s="272" t="s">
        <v>531</v>
      </c>
      <c r="E12" s="272" t="s">
        <v>529</v>
      </c>
    </row>
    <row r="13" spans="1:7">
      <c r="A13" s="271">
        <v>89</v>
      </c>
      <c r="B13" s="277">
        <v>43278</v>
      </c>
      <c r="C13" s="279">
        <v>-288</v>
      </c>
      <c r="D13" s="272" t="s">
        <v>532</v>
      </c>
      <c r="E13" s="278" t="s">
        <v>525</v>
      </c>
    </row>
    <row r="14" spans="1:7">
      <c r="A14" s="271">
        <v>89</v>
      </c>
      <c r="B14" s="277">
        <v>43278</v>
      </c>
      <c r="C14" s="279">
        <v>-246</v>
      </c>
      <c r="D14" s="1425" t="s">
        <v>533</v>
      </c>
      <c r="E14" s="278" t="s">
        <v>534</v>
      </c>
    </row>
    <row r="15" spans="1:7">
      <c r="A15" s="271">
        <v>89</v>
      </c>
      <c r="B15" s="277">
        <v>43278</v>
      </c>
      <c r="C15" s="279">
        <v>-0.3</v>
      </c>
      <c r="D15" s="1425" t="s">
        <v>535</v>
      </c>
      <c r="E15" s="278" t="s">
        <v>523</v>
      </c>
    </row>
    <row r="16" spans="1:7">
      <c r="A16" s="271">
        <v>89</v>
      </c>
      <c r="B16" s="277">
        <v>43278</v>
      </c>
      <c r="C16" s="279">
        <v>-11.6</v>
      </c>
      <c r="D16" s="1425" t="s">
        <v>536</v>
      </c>
      <c r="E16" s="278" t="s">
        <v>534</v>
      </c>
    </row>
    <row r="17" spans="1:7">
      <c r="A17" s="271"/>
      <c r="B17" s="277"/>
      <c r="C17" s="273">
        <f>SUM(C6:C16)</f>
        <v>7997.0999999999995</v>
      </c>
      <c r="D17" s="274" t="s">
        <v>537</v>
      </c>
      <c r="E17" s="278"/>
      <c r="F17" s="276"/>
      <c r="G17" s="276"/>
    </row>
    <row r="18" spans="1:7">
      <c r="A18" s="271"/>
      <c r="B18" s="277"/>
      <c r="C18" s="273"/>
      <c r="D18" s="274"/>
      <c r="E18" s="278"/>
      <c r="F18" s="276"/>
      <c r="G18" s="276"/>
    </row>
    <row r="19" spans="1:7">
      <c r="A19" s="271"/>
      <c r="B19" s="277"/>
      <c r="C19" s="276"/>
      <c r="D19" s="274"/>
      <c r="E19" s="278"/>
      <c r="F19" s="276"/>
      <c r="G19" s="276"/>
    </row>
    <row r="20" spans="1:7">
      <c r="A20" s="271"/>
      <c r="B20" s="277"/>
      <c r="C20" s="276"/>
      <c r="D20" s="280" t="s">
        <v>538</v>
      </c>
      <c r="E20" s="278"/>
      <c r="F20" s="276"/>
      <c r="G20" s="276"/>
    </row>
    <row r="21" spans="1:7">
      <c r="A21" s="271"/>
      <c r="B21" s="272"/>
      <c r="C21" s="279">
        <v>-609</v>
      </c>
      <c r="D21" s="272" t="s">
        <v>539</v>
      </c>
      <c r="E21" s="278" t="s">
        <v>525</v>
      </c>
      <c r="F21" s="276"/>
      <c r="G21" s="276"/>
    </row>
    <row r="22" spans="1:7">
      <c r="A22" s="272"/>
      <c r="B22" s="272"/>
      <c r="C22" s="276">
        <v>-2350</v>
      </c>
      <c r="D22" s="272" t="s">
        <v>540</v>
      </c>
      <c r="E22" s="272" t="s">
        <v>529</v>
      </c>
    </row>
    <row r="23" spans="1:7">
      <c r="A23" s="272"/>
      <c r="B23" s="272"/>
      <c r="C23" s="276">
        <v>-242</v>
      </c>
      <c r="D23" s="272" t="s">
        <v>541</v>
      </c>
      <c r="E23" s="272" t="s">
        <v>525</v>
      </c>
    </row>
    <row r="24" spans="1:7">
      <c r="A24" s="272"/>
      <c r="B24" s="272"/>
      <c r="C24" s="273">
        <f>SUM(C21:C22)</f>
        <v>-2959</v>
      </c>
      <c r="D24" s="272"/>
      <c r="E24" s="272"/>
    </row>
    <row r="25" spans="1:7">
      <c r="A25" s="272"/>
      <c r="B25" s="272"/>
      <c r="C25" s="276"/>
      <c r="D25" s="272"/>
      <c r="E25" s="272"/>
    </row>
    <row r="26" spans="1:7">
      <c r="A26" s="272"/>
      <c r="B26" s="272"/>
      <c r="C26" s="273"/>
      <c r="D26" s="272"/>
      <c r="E26" s="272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9"/>
  <sheetViews>
    <sheetView workbookViewId="0">
      <selection activeCell="D17" sqref="D17"/>
    </sheetView>
  </sheetViews>
  <sheetFormatPr defaultRowHeight="12.75"/>
  <cols>
    <col min="1" max="1" width="9.140625" style="1461"/>
    <col min="2" max="2" width="10.28515625" style="1461" customWidth="1"/>
    <col min="3" max="3" width="15.7109375" style="1462" customWidth="1"/>
    <col min="4" max="4" width="15.7109375" style="1463" customWidth="1"/>
    <col min="5" max="5" width="97.28515625" style="1427" customWidth="1"/>
    <col min="6" max="6" width="14.42578125" style="1427" customWidth="1"/>
    <col min="7" max="7" width="14.5703125" style="1427" hidden="1" customWidth="1"/>
    <col min="8" max="257" width="9.140625" style="1427"/>
    <col min="258" max="258" width="10.28515625" style="1427" customWidth="1"/>
    <col min="259" max="260" width="15.7109375" style="1427" customWidth="1"/>
    <col min="261" max="261" width="97.28515625" style="1427" customWidth="1"/>
    <col min="262" max="262" width="14.42578125" style="1427" customWidth="1"/>
    <col min="263" max="263" width="0" style="1427" hidden="1" customWidth="1"/>
    <col min="264" max="513" width="9.140625" style="1427"/>
    <col min="514" max="514" width="10.28515625" style="1427" customWidth="1"/>
    <col min="515" max="516" width="15.7109375" style="1427" customWidth="1"/>
    <col min="517" max="517" width="97.28515625" style="1427" customWidth="1"/>
    <col min="518" max="518" width="14.42578125" style="1427" customWidth="1"/>
    <col min="519" max="519" width="0" style="1427" hidden="1" customWidth="1"/>
    <col min="520" max="769" width="9.140625" style="1427"/>
    <col min="770" max="770" width="10.28515625" style="1427" customWidth="1"/>
    <col min="771" max="772" width="15.7109375" style="1427" customWidth="1"/>
    <col min="773" max="773" width="97.28515625" style="1427" customWidth="1"/>
    <col min="774" max="774" width="14.42578125" style="1427" customWidth="1"/>
    <col min="775" max="775" width="0" style="1427" hidden="1" customWidth="1"/>
    <col min="776" max="1025" width="9.140625" style="1427"/>
    <col min="1026" max="1026" width="10.28515625" style="1427" customWidth="1"/>
    <col min="1027" max="1028" width="15.7109375" style="1427" customWidth="1"/>
    <col min="1029" max="1029" width="97.28515625" style="1427" customWidth="1"/>
    <col min="1030" max="1030" width="14.42578125" style="1427" customWidth="1"/>
    <col min="1031" max="1031" width="0" style="1427" hidden="1" customWidth="1"/>
    <col min="1032" max="1281" width="9.140625" style="1427"/>
    <col min="1282" max="1282" width="10.28515625" style="1427" customWidth="1"/>
    <col min="1283" max="1284" width="15.7109375" style="1427" customWidth="1"/>
    <col min="1285" max="1285" width="97.28515625" style="1427" customWidth="1"/>
    <col min="1286" max="1286" width="14.42578125" style="1427" customWidth="1"/>
    <col min="1287" max="1287" width="0" style="1427" hidden="1" customWidth="1"/>
    <col min="1288" max="1537" width="9.140625" style="1427"/>
    <col min="1538" max="1538" width="10.28515625" style="1427" customWidth="1"/>
    <col min="1539" max="1540" width="15.7109375" style="1427" customWidth="1"/>
    <col min="1541" max="1541" width="97.28515625" style="1427" customWidth="1"/>
    <col min="1542" max="1542" width="14.42578125" style="1427" customWidth="1"/>
    <col min="1543" max="1543" width="0" style="1427" hidden="1" customWidth="1"/>
    <col min="1544" max="1793" width="9.140625" style="1427"/>
    <col min="1794" max="1794" width="10.28515625" style="1427" customWidth="1"/>
    <col min="1795" max="1796" width="15.7109375" style="1427" customWidth="1"/>
    <col min="1797" max="1797" width="97.28515625" style="1427" customWidth="1"/>
    <col min="1798" max="1798" width="14.42578125" style="1427" customWidth="1"/>
    <col min="1799" max="1799" width="0" style="1427" hidden="1" customWidth="1"/>
    <col min="1800" max="2049" width="9.140625" style="1427"/>
    <col min="2050" max="2050" width="10.28515625" style="1427" customWidth="1"/>
    <col min="2051" max="2052" width="15.7109375" style="1427" customWidth="1"/>
    <col min="2053" max="2053" width="97.28515625" style="1427" customWidth="1"/>
    <col min="2054" max="2054" width="14.42578125" style="1427" customWidth="1"/>
    <col min="2055" max="2055" width="0" style="1427" hidden="1" customWidth="1"/>
    <col min="2056" max="2305" width="9.140625" style="1427"/>
    <col min="2306" max="2306" width="10.28515625" style="1427" customWidth="1"/>
    <col min="2307" max="2308" width="15.7109375" style="1427" customWidth="1"/>
    <col min="2309" max="2309" width="97.28515625" style="1427" customWidth="1"/>
    <col min="2310" max="2310" width="14.42578125" style="1427" customWidth="1"/>
    <col min="2311" max="2311" width="0" style="1427" hidden="1" customWidth="1"/>
    <col min="2312" max="2561" width="9.140625" style="1427"/>
    <col min="2562" max="2562" width="10.28515625" style="1427" customWidth="1"/>
    <col min="2563" max="2564" width="15.7109375" style="1427" customWidth="1"/>
    <col min="2565" max="2565" width="97.28515625" style="1427" customWidth="1"/>
    <col min="2566" max="2566" width="14.42578125" style="1427" customWidth="1"/>
    <col min="2567" max="2567" width="0" style="1427" hidden="1" customWidth="1"/>
    <col min="2568" max="2817" width="9.140625" style="1427"/>
    <col min="2818" max="2818" width="10.28515625" style="1427" customWidth="1"/>
    <col min="2819" max="2820" width="15.7109375" style="1427" customWidth="1"/>
    <col min="2821" max="2821" width="97.28515625" style="1427" customWidth="1"/>
    <col min="2822" max="2822" width="14.42578125" style="1427" customWidth="1"/>
    <col min="2823" max="2823" width="0" style="1427" hidden="1" customWidth="1"/>
    <col min="2824" max="3073" width="9.140625" style="1427"/>
    <col min="3074" max="3074" width="10.28515625" style="1427" customWidth="1"/>
    <col min="3075" max="3076" width="15.7109375" style="1427" customWidth="1"/>
    <col min="3077" max="3077" width="97.28515625" style="1427" customWidth="1"/>
    <col min="3078" max="3078" width="14.42578125" style="1427" customWidth="1"/>
    <col min="3079" max="3079" width="0" style="1427" hidden="1" customWidth="1"/>
    <col min="3080" max="3329" width="9.140625" style="1427"/>
    <col min="3330" max="3330" width="10.28515625" style="1427" customWidth="1"/>
    <col min="3331" max="3332" width="15.7109375" style="1427" customWidth="1"/>
    <col min="3333" max="3333" width="97.28515625" style="1427" customWidth="1"/>
    <col min="3334" max="3334" width="14.42578125" style="1427" customWidth="1"/>
    <col min="3335" max="3335" width="0" style="1427" hidden="1" customWidth="1"/>
    <col min="3336" max="3585" width="9.140625" style="1427"/>
    <col min="3586" max="3586" width="10.28515625" style="1427" customWidth="1"/>
    <col min="3587" max="3588" width="15.7109375" style="1427" customWidth="1"/>
    <col min="3589" max="3589" width="97.28515625" style="1427" customWidth="1"/>
    <col min="3590" max="3590" width="14.42578125" style="1427" customWidth="1"/>
    <col min="3591" max="3591" width="0" style="1427" hidden="1" customWidth="1"/>
    <col min="3592" max="3841" width="9.140625" style="1427"/>
    <col min="3842" max="3842" width="10.28515625" style="1427" customWidth="1"/>
    <col min="3843" max="3844" width="15.7109375" style="1427" customWidth="1"/>
    <col min="3845" max="3845" width="97.28515625" style="1427" customWidth="1"/>
    <col min="3846" max="3846" width="14.42578125" style="1427" customWidth="1"/>
    <col min="3847" max="3847" width="0" style="1427" hidden="1" customWidth="1"/>
    <col min="3848" max="4097" width="9.140625" style="1427"/>
    <col min="4098" max="4098" width="10.28515625" style="1427" customWidth="1"/>
    <col min="4099" max="4100" width="15.7109375" style="1427" customWidth="1"/>
    <col min="4101" max="4101" width="97.28515625" style="1427" customWidth="1"/>
    <col min="4102" max="4102" width="14.42578125" style="1427" customWidth="1"/>
    <col min="4103" max="4103" width="0" style="1427" hidden="1" customWidth="1"/>
    <col min="4104" max="4353" width="9.140625" style="1427"/>
    <col min="4354" max="4354" width="10.28515625" style="1427" customWidth="1"/>
    <col min="4355" max="4356" width="15.7109375" style="1427" customWidth="1"/>
    <col min="4357" max="4357" width="97.28515625" style="1427" customWidth="1"/>
    <col min="4358" max="4358" width="14.42578125" style="1427" customWidth="1"/>
    <col min="4359" max="4359" width="0" style="1427" hidden="1" customWidth="1"/>
    <col min="4360" max="4609" width="9.140625" style="1427"/>
    <col min="4610" max="4610" width="10.28515625" style="1427" customWidth="1"/>
    <col min="4611" max="4612" width="15.7109375" style="1427" customWidth="1"/>
    <col min="4613" max="4613" width="97.28515625" style="1427" customWidth="1"/>
    <col min="4614" max="4614" width="14.42578125" style="1427" customWidth="1"/>
    <col min="4615" max="4615" width="0" style="1427" hidden="1" customWidth="1"/>
    <col min="4616" max="4865" width="9.140625" style="1427"/>
    <col min="4866" max="4866" width="10.28515625" style="1427" customWidth="1"/>
    <col min="4867" max="4868" width="15.7109375" style="1427" customWidth="1"/>
    <col min="4869" max="4869" width="97.28515625" style="1427" customWidth="1"/>
    <col min="4870" max="4870" width="14.42578125" style="1427" customWidth="1"/>
    <col min="4871" max="4871" width="0" style="1427" hidden="1" customWidth="1"/>
    <col min="4872" max="5121" width="9.140625" style="1427"/>
    <col min="5122" max="5122" width="10.28515625" style="1427" customWidth="1"/>
    <col min="5123" max="5124" width="15.7109375" style="1427" customWidth="1"/>
    <col min="5125" max="5125" width="97.28515625" style="1427" customWidth="1"/>
    <col min="5126" max="5126" width="14.42578125" style="1427" customWidth="1"/>
    <col min="5127" max="5127" width="0" style="1427" hidden="1" customWidth="1"/>
    <col min="5128" max="5377" width="9.140625" style="1427"/>
    <col min="5378" max="5378" width="10.28515625" style="1427" customWidth="1"/>
    <col min="5379" max="5380" width="15.7109375" style="1427" customWidth="1"/>
    <col min="5381" max="5381" width="97.28515625" style="1427" customWidth="1"/>
    <col min="5382" max="5382" width="14.42578125" style="1427" customWidth="1"/>
    <col min="5383" max="5383" width="0" style="1427" hidden="1" customWidth="1"/>
    <col min="5384" max="5633" width="9.140625" style="1427"/>
    <col min="5634" max="5634" width="10.28515625" style="1427" customWidth="1"/>
    <col min="5635" max="5636" width="15.7109375" style="1427" customWidth="1"/>
    <col min="5637" max="5637" width="97.28515625" style="1427" customWidth="1"/>
    <col min="5638" max="5638" width="14.42578125" style="1427" customWidth="1"/>
    <col min="5639" max="5639" width="0" style="1427" hidden="1" customWidth="1"/>
    <col min="5640" max="5889" width="9.140625" style="1427"/>
    <col min="5890" max="5890" width="10.28515625" style="1427" customWidth="1"/>
    <col min="5891" max="5892" width="15.7109375" style="1427" customWidth="1"/>
    <col min="5893" max="5893" width="97.28515625" style="1427" customWidth="1"/>
    <col min="5894" max="5894" width="14.42578125" style="1427" customWidth="1"/>
    <col min="5895" max="5895" width="0" style="1427" hidden="1" customWidth="1"/>
    <col min="5896" max="6145" width="9.140625" style="1427"/>
    <col min="6146" max="6146" width="10.28515625" style="1427" customWidth="1"/>
    <col min="6147" max="6148" width="15.7109375" style="1427" customWidth="1"/>
    <col min="6149" max="6149" width="97.28515625" style="1427" customWidth="1"/>
    <col min="6150" max="6150" width="14.42578125" style="1427" customWidth="1"/>
    <col min="6151" max="6151" width="0" style="1427" hidden="1" customWidth="1"/>
    <col min="6152" max="6401" width="9.140625" style="1427"/>
    <col min="6402" max="6402" width="10.28515625" style="1427" customWidth="1"/>
    <col min="6403" max="6404" width="15.7109375" style="1427" customWidth="1"/>
    <col min="6405" max="6405" width="97.28515625" style="1427" customWidth="1"/>
    <col min="6406" max="6406" width="14.42578125" style="1427" customWidth="1"/>
    <col min="6407" max="6407" width="0" style="1427" hidden="1" customWidth="1"/>
    <col min="6408" max="6657" width="9.140625" style="1427"/>
    <col min="6658" max="6658" width="10.28515625" style="1427" customWidth="1"/>
    <col min="6659" max="6660" width="15.7109375" style="1427" customWidth="1"/>
    <col min="6661" max="6661" width="97.28515625" style="1427" customWidth="1"/>
    <col min="6662" max="6662" width="14.42578125" style="1427" customWidth="1"/>
    <col min="6663" max="6663" width="0" style="1427" hidden="1" customWidth="1"/>
    <col min="6664" max="6913" width="9.140625" style="1427"/>
    <col min="6914" max="6914" width="10.28515625" style="1427" customWidth="1"/>
    <col min="6915" max="6916" width="15.7109375" style="1427" customWidth="1"/>
    <col min="6917" max="6917" width="97.28515625" style="1427" customWidth="1"/>
    <col min="6918" max="6918" width="14.42578125" style="1427" customWidth="1"/>
    <col min="6919" max="6919" width="0" style="1427" hidden="1" customWidth="1"/>
    <col min="6920" max="7169" width="9.140625" style="1427"/>
    <col min="7170" max="7170" width="10.28515625" style="1427" customWidth="1"/>
    <col min="7171" max="7172" width="15.7109375" style="1427" customWidth="1"/>
    <col min="7173" max="7173" width="97.28515625" style="1427" customWidth="1"/>
    <col min="7174" max="7174" width="14.42578125" style="1427" customWidth="1"/>
    <col min="7175" max="7175" width="0" style="1427" hidden="1" customWidth="1"/>
    <col min="7176" max="7425" width="9.140625" style="1427"/>
    <col min="7426" max="7426" width="10.28515625" style="1427" customWidth="1"/>
    <col min="7427" max="7428" width="15.7109375" style="1427" customWidth="1"/>
    <col min="7429" max="7429" width="97.28515625" style="1427" customWidth="1"/>
    <col min="7430" max="7430" width="14.42578125" style="1427" customWidth="1"/>
    <col min="7431" max="7431" width="0" style="1427" hidden="1" customWidth="1"/>
    <col min="7432" max="7681" width="9.140625" style="1427"/>
    <col min="7682" max="7682" width="10.28515625" style="1427" customWidth="1"/>
    <col min="7683" max="7684" width="15.7109375" style="1427" customWidth="1"/>
    <col min="7685" max="7685" width="97.28515625" style="1427" customWidth="1"/>
    <col min="7686" max="7686" width="14.42578125" style="1427" customWidth="1"/>
    <col min="7687" max="7687" width="0" style="1427" hidden="1" customWidth="1"/>
    <col min="7688" max="7937" width="9.140625" style="1427"/>
    <col min="7938" max="7938" width="10.28515625" style="1427" customWidth="1"/>
    <col min="7939" max="7940" width="15.7109375" style="1427" customWidth="1"/>
    <col min="7941" max="7941" width="97.28515625" style="1427" customWidth="1"/>
    <col min="7942" max="7942" width="14.42578125" style="1427" customWidth="1"/>
    <col min="7943" max="7943" width="0" style="1427" hidden="1" customWidth="1"/>
    <col min="7944" max="8193" width="9.140625" style="1427"/>
    <col min="8194" max="8194" width="10.28515625" style="1427" customWidth="1"/>
    <col min="8195" max="8196" width="15.7109375" style="1427" customWidth="1"/>
    <col min="8197" max="8197" width="97.28515625" style="1427" customWidth="1"/>
    <col min="8198" max="8198" width="14.42578125" style="1427" customWidth="1"/>
    <col min="8199" max="8199" width="0" style="1427" hidden="1" customWidth="1"/>
    <col min="8200" max="8449" width="9.140625" style="1427"/>
    <col min="8450" max="8450" width="10.28515625" style="1427" customWidth="1"/>
    <col min="8451" max="8452" width="15.7109375" style="1427" customWidth="1"/>
    <col min="8453" max="8453" width="97.28515625" style="1427" customWidth="1"/>
    <col min="8454" max="8454" width="14.42578125" style="1427" customWidth="1"/>
    <col min="8455" max="8455" width="0" style="1427" hidden="1" customWidth="1"/>
    <col min="8456" max="8705" width="9.140625" style="1427"/>
    <col min="8706" max="8706" width="10.28515625" style="1427" customWidth="1"/>
    <col min="8707" max="8708" width="15.7109375" style="1427" customWidth="1"/>
    <col min="8709" max="8709" width="97.28515625" style="1427" customWidth="1"/>
    <col min="8710" max="8710" width="14.42578125" style="1427" customWidth="1"/>
    <col min="8711" max="8711" width="0" style="1427" hidden="1" customWidth="1"/>
    <col min="8712" max="8961" width="9.140625" style="1427"/>
    <col min="8962" max="8962" width="10.28515625" style="1427" customWidth="1"/>
    <col min="8963" max="8964" width="15.7109375" style="1427" customWidth="1"/>
    <col min="8965" max="8965" width="97.28515625" style="1427" customWidth="1"/>
    <col min="8966" max="8966" width="14.42578125" style="1427" customWidth="1"/>
    <col min="8967" max="8967" width="0" style="1427" hidden="1" customWidth="1"/>
    <col min="8968" max="9217" width="9.140625" style="1427"/>
    <col min="9218" max="9218" width="10.28515625" style="1427" customWidth="1"/>
    <col min="9219" max="9220" width="15.7109375" style="1427" customWidth="1"/>
    <col min="9221" max="9221" width="97.28515625" style="1427" customWidth="1"/>
    <col min="9222" max="9222" width="14.42578125" style="1427" customWidth="1"/>
    <col min="9223" max="9223" width="0" style="1427" hidden="1" customWidth="1"/>
    <col min="9224" max="9473" width="9.140625" style="1427"/>
    <col min="9474" max="9474" width="10.28515625" style="1427" customWidth="1"/>
    <col min="9475" max="9476" width="15.7109375" style="1427" customWidth="1"/>
    <col min="9477" max="9477" width="97.28515625" style="1427" customWidth="1"/>
    <col min="9478" max="9478" width="14.42578125" style="1427" customWidth="1"/>
    <col min="9479" max="9479" width="0" style="1427" hidden="1" customWidth="1"/>
    <col min="9480" max="9729" width="9.140625" style="1427"/>
    <col min="9730" max="9730" width="10.28515625" style="1427" customWidth="1"/>
    <col min="9731" max="9732" width="15.7109375" style="1427" customWidth="1"/>
    <col min="9733" max="9733" width="97.28515625" style="1427" customWidth="1"/>
    <col min="9734" max="9734" width="14.42578125" style="1427" customWidth="1"/>
    <col min="9735" max="9735" width="0" style="1427" hidden="1" customWidth="1"/>
    <col min="9736" max="9985" width="9.140625" style="1427"/>
    <col min="9986" max="9986" width="10.28515625" style="1427" customWidth="1"/>
    <col min="9987" max="9988" width="15.7109375" style="1427" customWidth="1"/>
    <col min="9989" max="9989" width="97.28515625" style="1427" customWidth="1"/>
    <col min="9990" max="9990" width="14.42578125" style="1427" customWidth="1"/>
    <col min="9991" max="9991" width="0" style="1427" hidden="1" customWidth="1"/>
    <col min="9992" max="10241" width="9.140625" style="1427"/>
    <col min="10242" max="10242" width="10.28515625" style="1427" customWidth="1"/>
    <col min="10243" max="10244" width="15.7109375" style="1427" customWidth="1"/>
    <col min="10245" max="10245" width="97.28515625" style="1427" customWidth="1"/>
    <col min="10246" max="10246" width="14.42578125" style="1427" customWidth="1"/>
    <col min="10247" max="10247" width="0" style="1427" hidden="1" customWidth="1"/>
    <col min="10248" max="10497" width="9.140625" style="1427"/>
    <col min="10498" max="10498" width="10.28515625" style="1427" customWidth="1"/>
    <col min="10499" max="10500" width="15.7109375" style="1427" customWidth="1"/>
    <col min="10501" max="10501" width="97.28515625" style="1427" customWidth="1"/>
    <col min="10502" max="10502" width="14.42578125" style="1427" customWidth="1"/>
    <col min="10503" max="10503" width="0" style="1427" hidden="1" customWidth="1"/>
    <col min="10504" max="10753" width="9.140625" style="1427"/>
    <col min="10754" max="10754" width="10.28515625" style="1427" customWidth="1"/>
    <col min="10755" max="10756" width="15.7109375" style="1427" customWidth="1"/>
    <col min="10757" max="10757" width="97.28515625" style="1427" customWidth="1"/>
    <col min="10758" max="10758" width="14.42578125" style="1427" customWidth="1"/>
    <col min="10759" max="10759" width="0" style="1427" hidden="1" customWidth="1"/>
    <col min="10760" max="11009" width="9.140625" style="1427"/>
    <col min="11010" max="11010" width="10.28515625" style="1427" customWidth="1"/>
    <col min="11011" max="11012" width="15.7109375" style="1427" customWidth="1"/>
    <col min="11013" max="11013" width="97.28515625" style="1427" customWidth="1"/>
    <col min="11014" max="11014" width="14.42578125" style="1427" customWidth="1"/>
    <col min="11015" max="11015" width="0" style="1427" hidden="1" customWidth="1"/>
    <col min="11016" max="11265" width="9.140625" style="1427"/>
    <col min="11266" max="11266" width="10.28515625" style="1427" customWidth="1"/>
    <col min="11267" max="11268" width="15.7109375" style="1427" customWidth="1"/>
    <col min="11269" max="11269" width="97.28515625" style="1427" customWidth="1"/>
    <col min="11270" max="11270" width="14.42578125" style="1427" customWidth="1"/>
    <col min="11271" max="11271" width="0" style="1427" hidden="1" customWidth="1"/>
    <col min="11272" max="11521" width="9.140625" style="1427"/>
    <col min="11522" max="11522" width="10.28515625" style="1427" customWidth="1"/>
    <col min="11523" max="11524" width="15.7109375" style="1427" customWidth="1"/>
    <col min="11525" max="11525" width="97.28515625" style="1427" customWidth="1"/>
    <col min="11526" max="11526" width="14.42578125" style="1427" customWidth="1"/>
    <col min="11527" max="11527" width="0" style="1427" hidden="1" customWidth="1"/>
    <col min="11528" max="11777" width="9.140625" style="1427"/>
    <col min="11778" max="11778" width="10.28515625" style="1427" customWidth="1"/>
    <col min="11779" max="11780" width="15.7109375" style="1427" customWidth="1"/>
    <col min="11781" max="11781" width="97.28515625" style="1427" customWidth="1"/>
    <col min="11782" max="11782" width="14.42578125" style="1427" customWidth="1"/>
    <col min="11783" max="11783" width="0" style="1427" hidden="1" customWidth="1"/>
    <col min="11784" max="12033" width="9.140625" style="1427"/>
    <col min="12034" max="12034" width="10.28515625" style="1427" customWidth="1"/>
    <col min="12035" max="12036" width="15.7109375" style="1427" customWidth="1"/>
    <col min="12037" max="12037" width="97.28515625" style="1427" customWidth="1"/>
    <col min="12038" max="12038" width="14.42578125" style="1427" customWidth="1"/>
    <col min="12039" max="12039" width="0" style="1427" hidden="1" customWidth="1"/>
    <col min="12040" max="12289" width="9.140625" style="1427"/>
    <col min="12290" max="12290" width="10.28515625" style="1427" customWidth="1"/>
    <col min="12291" max="12292" width="15.7109375" style="1427" customWidth="1"/>
    <col min="12293" max="12293" width="97.28515625" style="1427" customWidth="1"/>
    <col min="12294" max="12294" width="14.42578125" style="1427" customWidth="1"/>
    <col min="12295" max="12295" width="0" style="1427" hidden="1" customWidth="1"/>
    <col min="12296" max="12545" width="9.140625" style="1427"/>
    <col min="12546" max="12546" width="10.28515625" style="1427" customWidth="1"/>
    <col min="12547" max="12548" width="15.7109375" style="1427" customWidth="1"/>
    <col min="12549" max="12549" width="97.28515625" style="1427" customWidth="1"/>
    <col min="12550" max="12550" width="14.42578125" style="1427" customWidth="1"/>
    <col min="12551" max="12551" width="0" style="1427" hidden="1" customWidth="1"/>
    <col min="12552" max="12801" width="9.140625" style="1427"/>
    <col min="12802" max="12802" width="10.28515625" style="1427" customWidth="1"/>
    <col min="12803" max="12804" width="15.7109375" style="1427" customWidth="1"/>
    <col min="12805" max="12805" width="97.28515625" style="1427" customWidth="1"/>
    <col min="12806" max="12806" width="14.42578125" style="1427" customWidth="1"/>
    <col min="12807" max="12807" width="0" style="1427" hidden="1" customWidth="1"/>
    <col min="12808" max="13057" width="9.140625" style="1427"/>
    <col min="13058" max="13058" width="10.28515625" style="1427" customWidth="1"/>
    <col min="13059" max="13060" width="15.7109375" style="1427" customWidth="1"/>
    <col min="13061" max="13061" width="97.28515625" style="1427" customWidth="1"/>
    <col min="13062" max="13062" width="14.42578125" style="1427" customWidth="1"/>
    <col min="13063" max="13063" width="0" style="1427" hidden="1" customWidth="1"/>
    <col min="13064" max="13313" width="9.140625" style="1427"/>
    <col min="13314" max="13314" width="10.28515625" style="1427" customWidth="1"/>
    <col min="13315" max="13316" width="15.7109375" style="1427" customWidth="1"/>
    <col min="13317" max="13317" width="97.28515625" style="1427" customWidth="1"/>
    <col min="13318" max="13318" width="14.42578125" style="1427" customWidth="1"/>
    <col min="13319" max="13319" width="0" style="1427" hidden="1" customWidth="1"/>
    <col min="13320" max="13569" width="9.140625" style="1427"/>
    <col min="13570" max="13570" width="10.28515625" style="1427" customWidth="1"/>
    <col min="13571" max="13572" width="15.7109375" style="1427" customWidth="1"/>
    <col min="13573" max="13573" width="97.28515625" style="1427" customWidth="1"/>
    <col min="13574" max="13574" width="14.42578125" style="1427" customWidth="1"/>
    <col min="13575" max="13575" width="0" style="1427" hidden="1" customWidth="1"/>
    <col min="13576" max="13825" width="9.140625" style="1427"/>
    <col min="13826" max="13826" width="10.28515625" style="1427" customWidth="1"/>
    <col min="13827" max="13828" width="15.7109375" style="1427" customWidth="1"/>
    <col min="13829" max="13829" width="97.28515625" style="1427" customWidth="1"/>
    <col min="13830" max="13830" width="14.42578125" style="1427" customWidth="1"/>
    <col min="13831" max="13831" width="0" style="1427" hidden="1" customWidth="1"/>
    <col min="13832" max="14081" width="9.140625" style="1427"/>
    <col min="14082" max="14082" width="10.28515625" style="1427" customWidth="1"/>
    <col min="14083" max="14084" width="15.7109375" style="1427" customWidth="1"/>
    <col min="14085" max="14085" width="97.28515625" style="1427" customWidth="1"/>
    <col min="14086" max="14086" width="14.42578125" style="1427" customWidth="1"/>
    <col min="14087" max="14087" width="0" style="1427" hidden="1" customWidth="1"/>
    <col min="14088" max="14337" width="9.140625" style="1427"/>
    <col min="14338" max="14338" width="10.28515625" style="1427" customWidth="1"/>
    <col min="14339" max="14340" width="15.7109375" style="1427" customWidth="1"/>
    <col min="14341" max="14341" width="97.28515625" style="1427" customWidth="1"/>
    <col min="14342" max="14342" width="14.42578125" style="1427" customWidth="1"/>
    <col min="14343" max="14343" width="0" style="1427" hidden="1" customWidth="1"/>
    <col min="14344" max="14593" width="9.140625" style="1427"/>
    <col min="14594" max="14594" width="10.28515625" style="1427" customWidth="1"/>
    <col min="14595" max="14596" width="15.7109375" style="1427" customWidth="1"/>
    <col min="14597" max="14597" width="97.28515625" style="1427" customWidth="1"/>
    <col min="14598" max="14598" width="14.42578125" style="1427" customWidth="1"/>
    <col min="14599" max="14599" width="0" style="1427" hidden="1" customWidth="1"/>
    <col min="14600" max="14849" width="9.140625" style="1427"/>
    <col min="14850" max="14850" width="10.28515625" style="1427" customWidth="1"/>
    <col min="14851" max="14852" width="15.7109375" style="1427" customWidth="1"/>
    <col min="14853" max="14853" width="97.28515625" style="1427" customWidth="1"/>
    <col min="14854" max="14854" width="14.42578125" style="1427" customWidth="1"/>
    <col min="14855" max="14855" width="0" style="1427" hidden="1" customWidth="1"/>
    <col min="14856" max="15105" width="9.140625" style="1427"/>
    <col min="15106" max="15106" width="10.28515625" style="1427" customWidth="1"/>
    <col min="15107" max="15108" width="15.7109375" style="1427" customWidth="1"/>
    <col min="15109" max="15109" width="97.28515625" style="1427" customWidth="1"/>
    <col min="15110" max="15110" width="14.42578125" style="1427" customWidth="1"/>
    <col min="15111" max="15111" width="0" style="1427" hidden="1" customWidth="1"/>
    <col min="15112" max="15361" width="9.140625" style="1427"/>
    <col min="15362" max="15362" width="10.28515625" style="1427" customWidth="1"/>
    <col min="15363" max="15364" width="15.7109375" style="1427" customWidth="1"/>
    <col min="15365" max="15365" width="97.28515625" style="1427" customWidth="1"/>
    <col min="15366" max="15366" width="14.42578125" style="1427" customWidth="1"/>
    <col min="15367" max="15367" width="0" style="1427" hidden="1" customWidth="1"/>
    <col min="15368" max="15617" width="9.140625" style="1427"/>
    <col min="15618" max="15618" width="10.28515625" style="1427" customWidth="1"/>
    <col min="15619" max="15620" width="15.7109375" style="1427" customWidth="1"/>
    <col min="15621" max="15621" width="97.28515625" style="1427" customWidth="1"/>
    <col min="15622" max="15622" width="14.42578125" style="1427" customWidth="1"/>
    <col min="15623" max="15623" width="0" style="1427" hidden="1" customWidth="1"/>
    <col min="15624" max="15873" width="9.140625" style="1427"/>
    <col min="15874" max="15874" width="10.28515625" style="1427" customWidth="1"/>
    <col min="15875" max="15876" width="15.7109375" style="1427" customWidth="1"/>
    <col min="15877" max="15877" width="97.28515625" style="1427" customWidth="1"/>
    <col min="15878" max="15878" width="14.42578125" style="1427" customWidth="1"/>
    <col min="15879" max="15879" width="0" style="1427" hidden="1" customWidth="1"/>
    <col min="15880" max="16129" width="9.140625" style="1427"/>
    <col min="16130" max="16130" width="10.28515625" style="1427" customWidth="1"/>
    <col min="16131" max="16132" width="15.7109375" style="1427" customWidth="1"/>
    <col min="16133" max="16133" width="97.28515625" style="1427" customWidth="1"/>
    <col min="16134" max="16134" width="14.42578125" style="1427" customWidth="1"/>
    <col min="16135" max="16135" width="0" style="1427" hidden="1" customWidth="1"/>
    <col min="16136" max="16384" width="9.140625" style="1427"/>
  </cols>
  <sheetData>
    <row r="2" spans="1:7">
      <c r="A2" s="1426" t="s">
        <v>542</v>
      </c>
      <c r="B2" s="1426"/>
      <c r="C2" s="1426"/>
      <c r="D2" s="1426"/>
      <c r="E2" s="1426"/>
      <c r="F2" s="1426"/>
    </row>
    <row r="4" spans="1:7" s="1431" customFormat="1" ht="21.75" customHeight="1">
      <c r="A4" s="1428" t="s">
        <v>517</v>
      </c>
      <c r="B4" s="1428" t="s">
        <v>518</v>
      </c>
      <c r="C4" s="1429" t="s">
        <v>543</v>
      </c>
      <c r="D4" s="1430" t="s">
        <v>544</v>
      </c>
      <c r="E4" s="1428" t="s">
        <v>519</v>
      </c>
      <c r="F4" s="1428" t="s">
        <v>56</v>
      </c>
      <c r="G4" s="1428" t="s">
        <v>545</v>
      </c>
    </row>
    <row r="5" spans="1:7">
      <c r="A5" s="1432"/>
      <c r="B5" s="1433"/>
      <c r="C5" s="1434"/>
      <c r="D5" s="1435">
        <v>48800</v>
      </c>
      <c r="E5" s="1436" t="s">
        <v>546</v>
      </c>
      <c r="F5" s="1425" t="s">
        <v>523</v>
      </c>
      <c r="G5" s="1432" t="s">
        <v>547</v>
      </c>
    </row>
    <row r="6" spans="1:7">
      <c r="A6" s="1432">
        <v>78</v>
      </c>
      <c r="B6" s="1433">
        <v>43124</v>
      </c>
      <c r="C6" s="1434"/>
      <c r="D6" s="1437">
        <v>340.9</v>
      </c>
      <c r="E6" s="1436" t="s">
        <v>548</v>
      </c>
      <c r="F6" s="1425" t="s">
        <v>549</v>
      </c>
      <c r="G6" s="1425"/>
    </row>
    <row r="7" spans="1:7">
      <c r="A7" s="1432">
        <v>78</v>
      </c>
      <c r="B7" s="1433">
        <v>43124</v>
      </c>
      <c r="C7" s="1434"/>
      <c r="D7" s="1437">
        <v>30.4</v>
      </c>
      <c r="E7" s="1427" t="s">
        <v>550</v>
      </c>
      <c r="F7" s="1425" t="s">
        <v>534</v>
      </c>
      <c r="G7" s="1425"/>
    </row>
    <row r="8" spans="1:7">
      <c r="A8" s="1432">
        <v>78</v>
      </c>
      <c r="B8" s="1433">
        <v>43124</v>
      </c>
      <c r="C8" s="1434"/>
      <c r="D8" s="1437">
        <v>17180</v>
      </c>
      <c r="E8" s="1436" t="s">
        <v>551</v>
      </c>
      <c r="F8" s="1425" t="s">
        <v>529</v>
      </c>
      <c r="G8" s="1425"/>
    </row>
    <row r="9" spans="1:7">
      <c r="A9" s="1432">
        <v>78</v>
      </c>
      <c r="B9" s="1433">
        <v>43124</v>
      </c>
      <c r="C9" s="1434"/>
      <c r="D9" s="1437">
        <v>2378</v>
      </c>
      <c r="E9" s="1436" t="s">
        <v>552</v>
      </c>
      <c r="F9" s="1425" t="s">
        <v>529</v>
      </c>
      <c r="G9" s="1425"/>
    </row>
    <row r="10" spans="1:7">
      <c r="A10" s="1432">
        <v>81</v>
      </c>
      <c r="B10" s="1433">
        <v>43166</v>
      </c>
      <c r="C10" s="1434"/>
      <c r="D10" s="1437">
        <v>3111.3</v>
      </c>
      <c r="E10" s="281" t="s">
        <v>553</v>
      </c>
      <c r="F10" s="1425" t="s">
        <v>549</v>
      </c>
      <c r="G10" s="1425"/>
    </row>
    <row r="11" spans="1:7">
      <c r="A11" s="1432">
        <v>81</v>
      </c>
      <c r="B11" s="1433">
        <v>43166</v>
      </c>
      <c r="C11" s="1434"/>
      <c r="D11" s="1437">
        <v>535</v>
      </c>
      <c r="E11" s="1425" t="s">
        <v>554</v>
      </c>
      <c r="F11" s="1425" t="s">
        <v>534</v>
      </c>
      <c r="G11" s="1425"/>
    </row>
    <row r="12" spans="1:7">
      <c r="A12" s="1432">
        <v>81</v>
      </c>
      <c r="B12" s="1433">
        <v>43166</v>
      </c>
      <c r="C12" s="1434"/>
      <c r="D12" s="1437">
        <v>440</v>
      </c>
      <c r="E12" s="1425" t="s">
        <v>555</v>
      </c>
      <c r="F12" s="1425" t="s">
        <v>525</v>
      </c>
      <c r="G12" s="1425"/>
    </row>
    <row r="13" spans="1:7">
      <c r="A13" s="1432">
        <v>83</v>
      </c>
      <c r="B13" s="1433">
        <v>43194</v>
      </c>
      <c r="C13" s="1434"/>
      <c r="D13" s="1437">
        <v>-4400</v>
      </c>
      <c r="E13" s="1425" t="s">
        <v>556</v>
      </c>
      <c r="F13" s="1425" t="s">
        <v>525</v>
      </c>
      <c r="G13" s="1425"/>
    </row>
    <row r="14" spans="1:7">
      <c r="A14" s="1432">
        <v>83</v>
      </c>
      <c r="B14" s="1433">
        <v>43194</v>
      </c>
      <c r="C14" s="1434"/>
      <c r="D14" s="1437">
        <v>120</v>
      </c>
      <c r="E14" s="1438" t="s">
        <v>557</v>
      </c>
      <c r="F14" s="1425" t="s">
        <v>534</v>
      </c>
      <c r="G14" s="1425"/>
    </row>
    <row r="15" spans="1:7">
      <c r="A15" s="1432">
        <v>83</v>
      </c>
      <c r="B15" s="1433">
        <v>43194</v>
      </c>
      <c r="C15" s="1434"/>
      <c r="D15" s="1437">
        <v>5000</v>
      </c>
      <c r="E15" s="1425" t="s">
        <v>558</v>
      </c>
      <c r="F15" s="1425" t="s">
        <v>523</v>
      </c>
      <c r="G15" s="1425"/>
    </row>
    <row r="16" spans="1:7">
      <c r="A16" s="1432">
        <v>85</v>
      </c>
      <c r="B16" s="1433">
        <v>43222</v>
      </c>
      <c r="C16" s="1434"/>
      <c r="D16" s="1437">
        <v>8896.7999999999993</v>
      </c>
      <c r="E16" s="1425" t="s">
        <v>559</v>
      </c>
      <c r="F16" s="1425" t="s">
        <v>529</v>
      </c>
      <c r="G16" s="1425"/>
    </row>
    <row r="17" spans="1:7">
      <c r="A17" s="1432">
        <v>86</v>
      </c>
      <c r="B17" s="1433">
        <v>43236</v>
      </c>
      <c r="C17" s="1434"/>
      <c r="D17" s="1437">
        <v>2277.1999999999998</v>
      </c>
      <c r="E17" s="1425" t="s">
        <v>560</v>
      </c>
      <c r="F17" s="1425" t="s">
        <v>529</v>
      </c>
      <c r="G17" s="1425"/>
    </row>
    <row r="18" spans="1:7">
      <c r="A18" s="1432">
        <v>86</v>
      </c>
      <c r="B18" s="1433">
        <v>43236</v>
      </c>
      <c r="C18" s="1434"/>
      <c r="D18" s="1437">
        <v>1287.8</v>
      </c>
      <c r="E18" s="1425" t="s">
        <v>561</v>
      </c>
      <c r="F18" s="1425" t="s">
        <v>529</v>
      </c>
      <c r="G18" s="1425"/>
    </row>
    <row r="19" spans="1:7" ht="16.149999999999999" customHeight="1">
      <c r="A19" s="1432">
        <v>86</v>
      </c>
      <c r="B19" s="1433">
        <v>43236</v>
      </c>
      <c r="C19" s="1434"/>
      <c r="D19" s="1437">
        <v>87</v>
      </c>
      <c r="E19" s="1439" t="s">
        <v>562</v>
      </c>
      <c r="F19" s="1425" t="s">
        <v>549</v>
      </c>
      <c r="G19" s="1425"/>
    </row>
    <row r="20" spans="1:7">
      <c r="A20" s="1432">
        <v>87</v>
      </c>
      <c r="B20" s="1433">
        <v>43250</v>
      </c>
      <c r="C20" s="1434"/>
      <c r="D20" s="1437">
        <v>-500</v>
      </c>
      <c r="E20" s="1425" t="s">
        <v>563</v>
      </c>
      <c r="F20" s="1425" t="s">
        <v>549</v>
      </c>
      <c r="G20" s="1425"/>
    </row>
    <row r="21" spans="1:7">
      <c r="A21" s="1432">
        <v>87</v>
      </c>
      <c r="B21" s="1433">
        <v>43250</v>
      </c>
      <c r="C21" s="1434"/>
      <c r="D21" s="1437">
        <v>200</v>
      </c>
      <c r="E21" s="1425" t="s">
        <v>564</v>
      </c>
      <c r="F21" s="1425" t="s">
        <v>534</v>
      </c>
      <c r="G21" s="1425"/>
    </row>
    <row r="22" spans="1:7">
      <c r="A22" s="1432">
        <v>88</v>
      </c>
      <c r="B22" s="1433">
        <v>43264</v>
      </c>
      <c r="C22" s="1434"/>
      <c r="D22" s="1437">
        <v>412</v>
      </c>
      <c r="E22" s="1425" t="s">
        <v>565</v>
      </c>
      <c r="F22" s="1425" t="s">
        <v>534</v>
      </c>
      <c r="G22" s="1425"/>
    </row>
    <row r="23" spans="1:7">
      <c r="A23" s="1432">
        <v>89</v>
      </c>
      <c r="B23" s="1433">
        <v>43278</v>
      </c>
      <c r="C23" s="1434"/>
      <c r="D23" s="1437">
        <v>10769.4</v>
      </c>
      <c r="E23" s="1425" t="s">
        <v>566</v>
      </c>
      <c r="F23" s="1425" t="s">
        <v>529</v>
      </c>
      <c r="G23" s="1425"/>
    </row>
    <row r="24" spans="1:7">
      <c r="A24" s="1432"/>
      <c r="B24" s="1433"/>
      <c r="C24" s="1440"/>
      <c r="D24" s="1435">
        <f>SUM(D5:D23)</f>
        <v>96965.8</v>
      </c>
      <c r="E24" s="1441" t="s">
        <v>537</v>
      </c>
      <c r="F24" s="1440">
        <f>D24-C24</f>
        <v>96965.8</v>
      </c>
      <c r="G24" s="1425"/>
    </row>
    <row r="25" spans="1:7" ht="15" customHeight="1">
      <c r="A25" s="1432"/>
      <c r="B25" s="1433"/>
      <c r="C25" s="1440"/>
      <c r="D25" s="1435"/>
      <c r="E25" s="1441"/>
      <c r="F25" s="1440"/>
      <c r="G25" s="1425"/>
    </row>
    <row r="26" spans="1:7">
      <c r="A26" s="1432"/>
      <c r="B26" s="1433"/>
      <c r="C26" s="1434"/>
      <c r="D26" s="1437"/>
      <c r="E26" s="1436"/>
      <c r="F26" s="1425"/>
      <c r="G26" s="1425"/>
    </row>
    <row r="27" spans="1:7">
      <c r="A27" s="1432"/>
      <c r="B27" s="1433"/>
      <c r="C27" s="1434"/>
      <c r="D27" s="1437"/>
      <c r="E27" s="274" t="s">
        <v>538</v>
      </c>
      <c r="F27" s="1425"/>
      <c r="G27" s="1425"/>
    </row>
    <row r="28" spans="1:7">
      <c r="A28" s="1432"/>
      <c r="B28" s="1433"/>
      <c r="C28" s="1434"/>
      <c r="D28" s="1437">
        <v>70</v>
      </c>
      <c r="E28" s="1425" t="s">
        <v>567</v>
      </c>
      <c r="F28" s="1425" t="s">
        <v>525</v>
      </c>
      <c r="G28" s="1425"/>
    </row>
    <row r="29" spans="1:7">
      <c r="A29" s="1432"/>
      <c r="B29" s="1433"/>
      <c r="C29" s="1434"/>
      <c r="D29" s="1437">
        <v>1438.3</v>
      </c>
      <c r="E29" s="1425" t="s">
        <v>568</v>
      </c>
      <c r="F29" s="1425" t="s">
        <v>534</v>
      </c>
      <c r="G29" s="1425"/>
    </row>
    <row r="30" spans="1:7">
      <c r="A30" s="1432"/>
      <c r="B30" s="1433"/>
      <c r="C30" s="1434"/>
      <c r="D30" s="1437">
        <v>-1200</v>
      </c>
      <c r="E30" s="1425" t="s">
        <v>569</v>
      </c>
      <c r="F30" s="1425" t="s">
        <v>525</v>
      </c>
      <c r="G30" s="1425"/>
    </row>
    <row r="31" spans="1:7">
      <c r="A31" s="1432"/>
      <c r="B31" s="1433"/>
      <c r="C31" s="1434"/>
      <c r="D31" s="1437">
        <v>-1438.3</v>
      </c>
      <c r="E31" s="1425" t="s">
        <v>570</v>
      </c>
      <c r="F31" s="1425" t="s">
        <v>525</v>
      </c>
      <c r="G31" s="1425"/>
    </row>
    <row r="32" spans="1:7">
      <c r="A32" s="1432"/>
      <c r="B32" s="1433"/>
      <c r="C32" s="1434"/>
      <c r="D32" s="1437">
        <v>-1487</v>
      </c>
      <c r="E32" s="1425" t="s">
        <v>571</v>
      </c>
      <c r="F32" s="1425" t="s">
        <v>525</v>
      </c>
      <c r="G32" s="1425"/>
    </row>
    <row r="33" spans="1:7">
      <c r="A33" s="1432"/>
      <c r="B33" s="1433"/>
      <c r="C33" s="1434"/>
      <c r="D33" s="1437">
        <v>4601.7</v>
      </c>
      <c r="E33" s="272" t="s">
        <v>572</v>
      </c>
      <c r="F33" s="1425" t="s">
        <v>529</v>
      </c>
      <c r="G33" s="1425"/>
    </row>
    <row r="34" spans="1:7">
      <c r="A34" s="1432"/>
      <c r="B34" s="1433"/>
      <c r="C34" s="1434"/>
      <c r="D34" s="1437">
        <v>1089</v>
      </c>
      <c r="E34" s="272" t="s">
        <v>573</v>
      </c>
      <c r="F34" s="1425" t="s">
        <v>529</v>
      </c>
      <c r="G34" s="1425"/>
    </row>
    <row r="35" spans="1:7">
      <c r="A35" s="1432"/>
      <c r="B35" s="1433"/>
      <c r="C35" s="1434"/>
      <c r="D35" s="1437">
        <v>185</v>
      </c>
      <c r="E35" s="272" t="s">
        <v>574</v>
      </c>
      <c r="F35" s="1425" t="s">
        <v>534</v>
      </c>
      <c r="G35" s="1425"/>
    </row>
    <row r="36" spans="1:7">
      <c r="A36" s="1432"/>
      <c r="B36" s="1433"/>
      <c r="C36" s="1434"/>
      <c r="D36" s="1435">
        <f>SUM(D28:D35)</f>
        <v>3258.7</v>
      </c>
      <c r="E36" s="1442" t="s">
        <v>575</v>
      </c>
      <c r="F36" s="1425"/>
      <c r="G36" s="1425"/>
    </row>
    <row r="37" spans="1:7">
      <c r="A37" s="1432"/>
      <c r="B37" s="1433"/>
      <c r="C37" s="1434"/>
      <c r="D37" s="1437"/>
      <c r="E37" s="1425"/>
      <c r="F37" s="1425"/>
      <c r="G37" s="1425"/>
    </row>
    <row r="38" spans="1:7">
      <c r="A38" s="1432"/>
      <c r="B38" s="1433"/>
      <c r="C38" s="1434"/>
      <c r="D38" s="1435"/>
      <c r="E38" s="1442"/>
      <c r="F38" s="1425"/>
      <c r="G38" s="1425"/>
    </row>
    <row r="39" spans="1:7">
      <c r="A39" s="1432"/>
      <c r="B39" s="1433"/>
      <c r="C39" s="1434"/>
      <c r="D39" s="1435"/>
      <c r="E39" s="1425"/>
      <c r="F39" s="1425"/>
      <c r="G39" s="1425"/>
    </row>
    <row r="40" spans="1:7">
      <c r="A40" s="1432"/>
      <c r="B40" s="1433"/>
      <c r="C40" s="1434"/>
      <c r="D40" s="1437"/>
      <c r="E40" s="1425"/>
      <c r="F40" s="1425"/>
      <c r="G40" s="1425"/>
    </row>
    <row r="41" spans="1:7">
      <c r="A41" s="1432"/>
      <c r="B41" s="1433"/>
      <c r="C41" s="1434"/>
      <c r="D41" s="1440"/>
      <c r="E41" s="1436"/>
      <c r="F41" s="1425"/>
      <c r="G41" s="1425"/>
    </row>
    <row r="42" spans="1:7">
      <c r="A42" s="1432"/>
      <c r="B42" s="1433"/>
      <c r="C42" s="1434"/>
      <c r="D42" s="1434"/>
      <c r="E42" s="1436"/>
      <c r="F42" s="1425"/>
      <c r="G42" s="1425"/>
    </row>
    <row r="43" spans="1:7">
      <c r="A43" s="1432"/>
      <c r="B43" s="1433"/>
      <c r="C43" s="1434"/>
      <c r="D43" s="1434"/>
      <c r="E43" s="1443"/>
      <c r="F43" s="1425"/>
      <c r="G43" s="1425"/>
    </row>
    <row r="44" spans="1:7">
      <c r="A44" s="1432"/>
      <c r="B44" s="1433"/>
      <c r="C44" s="1434"/>
      <c r="D44" s="1434"/>
      <c r="E44" s="1436"/>
      <c r="F44" s="1425"/>
      <c r="G44" s="1425"/>
    </row>
    <row r="45" spans="1:7">
      <c r="A45" s="1432"/>
      <c r="B45" s="1433"/>
      <c r="C45" s="1434"/>
      <c r="D45" s="1434"/>
      <c r="E45" s="1436"/>
      <c r="F45" s="1425"/>
      <c r="G45" s="1425"/>
    </row>
    <row r="46" spans="1:7">
      <c r="A46" s="1432"/>
      <c r="B46" s="1433"/>
      <c r="C46" s="1434"/>
      <c r="D46" s="1434"/>
      <c r="E46" s="1436"/>
      <c r="F46" s="1425"/>
      <c r="G46" s="1425"/>
    </row>
    <row r="47" spans="1:7">
      <c r="A47" s="1432"/>
      <c r="B47" s="1433"/>
      <c r="C47" s="1434"/>
      <c r="D47" s="1434"/>
      <c r="E47" s="1436"/>
      <c r="F47" s="1425"/>
      <c r="G47" s="1425"/>
    </row>
    <row r="48" spans="1:7" hidden="1">
      <c r="A48" s="1432"/>
      <c r="B48" s="1433"/>
      <c r="C48" s="1434"/>
      <c r="D48" s="1434"/>
      <c r="E48" s="1443"/>
      <c r="F48" s="1425"/>
      <c r="G48" s="1425"/>
    </row>
    <row r="49" spans="1:7" hidden="1">
      <c r="A49" s="1432"/>
      <c r="B49" s="1433"/>
      <c r="C49" s="1434"/>
      <c r="D49" s="1434"/>
      <c r="E49" s="1436"/>
      <c r="F49" s="1425"/>
      <c r="G49" s="1425"/>
    </row>
    <row r="50" spans="1:7" hidden="1">
      <c r="A50" s="1432"/>
      <c r="B50" s="1433"/>
      <c r="C50" s="1434"/>
      <c r="D50" s="1434"/>
      <c r="E50" s="1436"/>
      <c r="F50" s="1425"/>
      <c r="G50" s="1425"/>
    </row>
    <row r="51" spans="1:7" hidden="1">
      <c r="A51" s="1432"/>
      <c r="B51" s="1433"/>
      <c r="C51" s="1434"/>
      <c r="D51" s="1434"/>
      <c r="E51" s="1436"/>
      <c r="F51" s="1425"/>
      <c r="G51" s="1425"/>
    </row>
    <row r="52" spans="1:7" hidden="1">
      <c r="A52" s="1432"/>
      <c r="B52" s="1433"/>
      <c r="C52" s="1434"/>
      <c r="D52" s="1434"/>
      <c r="E52" s="1443"/>
      <c r="F52" s="1425"/>
      <c r="G52" s="1425"/>
    </row>
    <row r="53" spans="1:7" hidden="1">
      <c r="A53" s="1432"/>
      <c r="B53" s="1433"/>
      <c r="C53" s="1434"/>
      <c r="D53" s="1434"/>
      <c r="E53" s="1436"/>
      <c r="F53" s="1425"/>
      <c r="G53" s="1425"/>
    </row>
    <row r="54" spans="1:7" hidden="1">
      <c r="A54" s="1432"/>
      <c r="B54" s="1433"/>
      <c r="C54" s="1434"/>
      <c r="D54" s="1434"/>
      <c r="E54" s="1436"/>
      <c r="F54" s="1425"/>
      <c r="G54" s="1425"/>
    </row>
    <row r="55" spans="1:7" hidden="1">
      <c r="A55" s="1432"/>
      <c r="B55" s="1433"/>
      <c r="C55" s="1434"/>
      <c r="D55" s="1434"/>
      <c r="E55" s="1436"/>
      <c r="F55" s="1425"/>
      <c r="G55" s="1425"/>
    </row>
    <row r="56" spans="1:7" hidden="1">
      <c r="A56" s="1432"/>
      <c r="B56" s="1433"/>
      <c r="C56" s="1434"/>
      <c r="D56" s="1434"/>
      <c r="E56" s="1443"/>
      <c r="F56" s="1425"/>
      <c r="G56" s="1425"/>
    </row>
    <row r="57" spans="1:7" hidden="1">
      <c r="A57" s="1432"/>
      <c r="B57" s="1433"/>
      <c r="C57" s="1434"/>
      <c r="D57" s="1434"/>
      <c r="E57" s="1444"/>
      <c r="F57" s="1425"/>
      <c r="G57" s="1425"/>
    </row>
    <row r="58" spans="1:7" hidden="1">
      <c r="A58" s="1432"/>
      <c r="B58" s="1433"/>
      <c r="C58" s="1434"/>
      <c r="D58" s="1434"/>
      <c r="E58" s="1444"/>
      <c r="F58" s="1425"/>
      <c r="G58" s="1425"/>
    </row>
    <row r="59" spans="1:7" hidden="1">
      <c r="A59" s="1432"/>
      <c r="B59" s="1433"/>
      <c r="C59" s="1434"/>
      <c r="D59" s="1434"/>
      <c r="E59" s="1444"/>
      <c r="F59" s="1425"/>
      <c r="G59" s="1425"/>
    </row>
    <row r="60" spans="1:7" hidden="1">
      <c r="A60" s="1432"/>
      <c r="B60" s="1433"/>
      <c r="C60" s="1434"/>
      <c r="D60" s="1434"/>
      <c r="E60" s="1443"/>
      <c r="F60" s="1425"/>
      <c r="G60" s="1425"/>
    </row>
    <row r="61" spans="1:7" hidden="1">
      <c r="A61" s="1432"/>
      <c r="B61" s="1433"/>
      <c r="C61" s="1434"/>
      <c r="D61" s="1436"/>
      <c r="E61" s="1425"/>
      <c r="F61" s="1425"/>
      <c r="G61" s="1436"/>
    </row>
    <row r="62" spans="1:7" hidden="1">
      <c r="A62" s="1432"/>
      <c r="B62" s="1433"/>
      <c r="C62" s="1434"/>
      <c r="D62" s="1436"/>
      <c r="E62" s="1425"/>
      <c r="F62" s="1425"/>
      <c r="G62" s="1436"/>
    </row>
    <row r="63" spans="1:7" hidden="1">
      <c r="A63" s="1432"/>
      <c r="B63" s="1433"/>
      <c r="C63" s="1434"/>
      <c r="D63" s="1436"/>
      <c r="E63" s="1425"/>
      <c r="F63" s="1425"/>
      <c r="G63" s="1436"/>
    </row>
    <row r="64" spans="1:7" hidden="1">
      <c r="A64" s="1432"/>
      <c r="B64" s="1433"/>
      <c r="C64" s="1434"/>
      <c r="D64" s="1445"/>
      <c r="E64" s="1425"/>
      <c r="F64" s="1425"/>
      <c r="G64" s="1436"/>
    </row>
    <row r="65" spans="1:7" hidden="1">
      <c r="A65" s="1432"/>
      <c r="B65" s="1433"/>
      <c r="C65" s="1434"/>
      <c r="D65" s="1434"/>
      <c r="E65" s="1446"/>
      <c r="F65" s="1425"/>
      <c r="G65" s="1436"/>
    </row>
    <row r="66" spans="1:7" s="1431" customFormat="1" hidden="1">
      <c r="A66" s="1447"/>
      <c r="B66" s="1448"/>
      <c r="C66" s="1440"/>
      <c r="D66" s="1440"/>
      <c r="E66" s="1440"/>
      <c r="F66" s="1445"/>
      <c r="G66" s="1449"/>
    </row>
    <row r="67" spans="1:7" hidden="1">
      <c r="A67" s="1432"/>
      <c r="B67" s="1433"/>
      <c r="C67" s="1434"/>
      <c r="D67" s="1434"/>
      <c r="E67" s="1425"/>
      <c r="F67" s="1425"/>
      <c r="G67" s="1436"/>
    </row>
    <row r="68" spans="1:7" hidden="1">
      <c r="A68" s="1432"/>
      <c r="B68" s="1432"/>
      <c r="C68" s="1434"/>
      <c r="D68" s="1434"/>
      <c r="E68" s="1436"/>
      <c r="F68" s="1425"/>
      <c r="G68" s="1425"/>
    </row>
    <row r="69" spans="1:7" s="1431" customFormat="1" hidden="1">
      <c r="A69" s="1447"/>
      <c r="B69" s="1447"/>
      <c r="C69" s="1440"/>
      <c r="D69" s="1440"/>
      <c r="E69" s="1441"/>
      <c r="F69" s="1440"/>
      <c r="G69" s="1442"/>
    </row>
    <row r="70" spans="1:7" hidden="1">
      <c r="A70" s="1432"/>
      <c r="B70" s="1433"/>
      <c r="C70" s="1434"/>
      <c r="D70" s="1434"/>
      <c r="E70" s="1436"/>
      <c r="F70" s="1425"/>
      <c r="G70" s="1425"/>
    </row>
    <row r="71" spans="1:7" hidden="1">
      <c r="A71" s="1432"/>
      <c r="B71" s="1433"/>
      <c r="C71" s="1434"/>
      <c r="D71" s="1434"/>
      <c r="E71" s="1436"/>
      <c r="F71" s="1425"/>
      <c r="G71" s="1425"/>
    </row>
    <row r="72" spans="1:7" hidden="1">
      <c r="A72" s="1432"/>
      <c r="B72" s="1433"/>
      <c r="C72" s="1434"/>
      <c r="D72" s="1434"/>
      <c r="E72" s="1436"/>
      <c r="F72" s="1425"/>
      <c r="G72" s="1425"/>
    </row>
    <row r="73" spans="1:7" hidden="1">
      <c r="A73" s="1432"/>
      <c r="B73" s="1433"/>
      <c r="C73" s="1434"/>
      <c r="D73" s="1434"/>
      <c r="E73" s="1436"/>
      <c r="F73" s="1425"/>
      <c r="G73" s="1425"/>
    </row>
    <row r="74" spans="1:7" s="1431" customFormat="1" hidden="1">
      <c r="A74" s="1447"/>
      <c r="B74" s="1448"/>
      <c r="C74" s="1440"/>
      <c r="D74" s="1440"/>
      <c r="E74" s="1441"/>
      <c r="F74" s="1440"/>
      <c r="G74" s="1442"/>
    </row>
    <row r="75" spans="1:7" hidden="1">
      <c r="A75" s="1432"/>
      <c r="B75" s="1433"/>
      <c r="C75" s="1434"/>
      <c r="D75" s="1434"/>
      <c r="E75" s="1436"/>
      <c r="F75" s="1444"/>
      <c r="G75" s="1425"/>
    </row>
    <row r="76" spans="1:7" hidden="1">
      <c r="A76" s="1432"/>
      <c r="B76" s="1433"/>
      <c r="C76" s="1434"/>
      <c r="D76" s="1434"/>
      <c r="E76" s="1436"/>
      <c r="F76" s="1444"/>
      <c r="G76" s="1425"/>
    </row>
    <row r="77" spans="1:7" hidden="1">
      <c r="A77" s="1432"/>
      <c r="B77" s="1433"/>
      <c r="C77" s="1434"/>
      <c r="D77" s="1440"/>
      <c r="E77" s="1436"/>
      <c r="F77" s="1444"/>
      <c r="G77" s="1425"/>
    </row>
    <row r="78" spans="1:7" s="1431" customFormat="1" hidden="1">
      <c r="A78" s="1447"/>
      <c r="B78" s="1447"/>
      <c r="C78" s="1440"/>
      <c r="D78" s="1440"/>
      <c r="E78" s="1441"/>
      <c r="F78" s="1440"/>
      <c r="G78" s="1442"/>
    </row>
    <row r="79" spans="1:7" hidden="1">
      <c r="A79" s="1432"/>
      <c r="B79" s="1433"/>
      <c r="C79" s="1434"/>
      <c r="D79" s="1434"/>
      <c r="E79" s="1436"/>
      <c r="F79" s="1444"/>
      <c r="G79" s="1425"/>
    </row>
    <row r="80" spans="1:7" hidden="1">
      <c r="A80" s="1432"/>
      <c r="B80" s="1433"/>
      <c r="C80" s="1434"/>
      <c r="D80" s="1434"/>
      <c r="E80" s="1436"/>
      <c r="F80" s="1444"/>
      <c r="G80" s="1425"/>
    </row>
    <row r="81" spans="1:7" s="1431" customFormat="1" hidden="1">
      <c r="A81" s="1447"/>
      <c r="B81" s="1448"/>
      <c r="C81" s="1440"/>
      <c r="D81" s="1440"/>
      <c r="E81" s="1441"/>
      <c r="F81" s="1440"/>
      <c r="G81" s="1442"/>
    </row>
    <row r="82" spans="1:7" hidden="1">
      <c r="A82" s="1432"/>
      <c r="B82" s="1433"/>
      <c r="C82" s="1434"/>
      <c r="D82" s="1434"/>
      <c r="E82" s="1425"/>
      <c r="F82" s="1444"/>
      <c r="G82" s="1425"/>
    </row>
    <row r="83" spans="1:7" s="1450" customFormat="1" hidden="1">
      <c r="A83" s="1425"/>
      <c r="B83" s="1425"/>
      <c r="C83" s="1444"/>
      <c r="D83" s="1434"/>
      <c r="E83" s="1425"/>
      <c r="F83" s="1444"/>
      <c r="G83" s="1425"/>
    </row>
    <row r="84" spans="1:7" s="1431" customFormat="1" hidden="1">
      <c r="A84" s="1447"/>
      <c r="B84" s="1448"/>
      <c r="C84" s="1440"/>
      <c r="D84" s="1440"/>
      <c r="E84" s="1441"/>
      <c r="F84" s="1440"/>
      <c r="G84" s="1442"/>
    </row>
    <row r="85" spans="1:7" hidden="1">
      <c r="A85" s="1432"/>
      <c r="B85" s="1433"/>
      <c r="C85" s="1434"/>
      <c r="D85" s="1434"/>
      <c r="E85" s="1436"/>
      <c r="F85" s="1444"/>
      <c r="G85" s="1425"/>
    </row>
    <row r="86" spans="1:7" hidden="1">
      <c r="A86" s="1432"/>
      <c r="B86" s="1433"/>
      <c r="C86" s="1434"/>
      <c r="D86" s="1434"/>
      <c r="E86" s="1436"/>
      <c r="F86" s="1444"/>
      <c r="G86" s="1425"/>
    </row>
    <row r="87" spans="1:7" s="1431" customFormat="1" hidden="1">
      <c r="A87" s="1447"/>
      <c r="B87" s="1448"/>
      <c r="C87" s="1440"/>
      <c r="D87" s="1440"/>
      <c r="E87" s="1441"/>
      <c r="F87" s="1440"/>
      <c r="G87" s="1442"/>
    </row>
    <row r="88" spans="1:7" hidden="1">
      <c r="A88" s="1432"/>
      <c r="B88" s="1433"/>
      <c r="C88" s="1434"/>
      <c r="D88" s="1434"/>
      <c r="E88" s="1436"/>
      <c r="F88" s="1444"/>
      <c r="G88" s="1425"/>
    </row>
    <row r="89" spans="1:7" hidden="1">
      <c r="A89" s="1432"/>
      <c r="B89" s="1433"/>
      <c r="C89" s="1434"/>
      <c r="D89" s="1434"/>
      <c r="E89" s="1436"/>
      <c r="F89" s="1444"/>
      <c r="G89" s="1425"/>
    </row>
    <row r="90" spans="1:7" hidden="1">
      <c r="A90" s="1432"/>
      <c r="B90" s="1433"/>
      <c r="C90" s="1434"/>
      <c r="D90" s="1434"/>
      <c r="E90" s="1436"/>
      <c r="F90" s="1444"/>
      <c r="G90" s="1425"/>
    </row>
    <row r="91" spans="1:7" hidden="1">
      <c r="A91" s="1432"/>
      <c r="B91" s="1433"/>
      <c r="C91" s="1434"/>
      <c r="D91" s="1434"/>
      <c r="E91" s="1425"/>
      <c r="F91" s="1444"/>
      <c r="G91" s="1425"/>
    </row>
    <row r="92" spans="1:7" hidden="1">
      <c r="A92" s="1432"/>
      <c r="B92" s="1433"/>
      <c r="C92" s="1434"/>
      <c r="D92" s="1434"/>
      <c r="E92" s="1425"/>
      <c r="F92" s="1444"/>
      <c r="G92" s="1425"/>
    </row>
    <row r="93" spans="1:7" hidden="1">
      <c r="A93" s="1432"/>
      <c r="B93" s="1433"/>
      <c r="C93" s="1434"/>
      <c r="D93" s="1434"/>
      <c r="E93" s="1425"/>
      <c r="F93" s="1444"/>
      <c r="G93" s="1425"/>
    </row>
    <row r="94" spans="1:7" s="1431" customFormat="1" hidden="1">
      <c r="A94" s="1447"/>
      <c r="B94" s="1448"/>
      <c r="C94" s="1440"/>
      <c r="D94" s="1440"/>
      <c r="E94" s="1449"/>
      <c r="F94" s="1440"/>
      <c r="G94" s="1442"/>
    </row>
    <row r="95" spans="1:7" hidden="1">
      <c r="A95" s="1432"/>
      <c r="B95" s="1433"/>
      <c r="C95" s="1434"/>
      <c r="D95" s="1434"/>
      <c r="E95" s="1425"/>
      <c r="F95" s="1444"/>
      <c r="G95" s="1425"/>
    </row>
    <row r="96" spans="1:7" hidden="1">
      <c r="A96" s="1432"/>
      <c r="B96" s="1433"/>
      <c r="C96" s="1434"/>
      <c r="D96" s="1434"/>
      <c r="E96" s="1425"/>
      <c r="F96" s="1444"/>
      <c r="G96" s="1425"/>
    </row>
    <row r="97" spans="1:7" hidden="1">
      <c r="A97" s="1432"/>
      <c r="B97" s="1433"/>
      <c r="C97" s="1434"/>
      <c r="D97" s="1434"/>
      <c r="E97" s="1425"/>
      <c r="F97" s="1444"/>
      <c r="G97" s="1425"/>
    </row>
    <row r="98" spans="1:7" hidden="1">
      <c r="A98" s="1432"/>
      <c r="B98" s="1433"/>
      <c r="C98" s="1434"/>
      <c r="D98" s="1434"/>
      <c r="E98" s="1425"/>
      <c r="F98" s="1444"/>
      <c r="G98" s="1425"/>
    </row>
    <row r="99" spans="1:7" hidden="1">
      <c r="A99" s="1432"/>
      <c r="B99" s="1433"/>
      <c r="C99" s="1434"/>
      <c r="D99" s="1434"/>
      <c r="E99" s="1436"/>
      <c r="F99" s="1444"/>
      <c r="G99" s="1425"/>
    </row>
    <row r="100" spans="1:7" hidden="1">
      <c r="A100" s="1432"/>
      <c r="B100" s="1433"/>
      <c r="C100" s="1434"/>
      <c r="D100" s="1434"/>
      <c r="E100" s="1436"/>
      <c r="F100" s="1444"/>
      <c r="G100" s="1425"/>
    </row>
    <row r="101" spans="1:7" s="1431" customFormat="1" hidden="1">
      <c r="A101" s="1447"/>
      <c r="B101" s="1448"/>
      <c r="C101" s="1440"/>
      <c r="D101" s="1440"/>
      <c r="E101" s="1449"/>
      <c r="F101" s="1440"/>
      <c r="G101" s="1442"/>
    </row>
    <row r="102" spans="1:7" hidden="1">
      <c r="A102" s="1432"/>
      <c r="B102" s="1433"/>
      <c r="C102" s="1434"/>
      <c r="D102" s="1434"/>
      <c r="E102" s="1436"/>
      <c r="F102" s="1444"/>
      <c r="G102" s="1425"/>
    </row>
    <row r="103" spans="1:7" hidden="1">
      <c r="A103" s="1432"/>
      <c r="B103" s="1433"/>
      <c r="C103" s="1434"/>
      <c r="D103" s="1434"/>
      <c r="E103" s="1436"/>
      <c r="F103" s="1425"/>
      <c r="G103" s="1425"/>
    </row>
    <row r="104" spans="1:7" hidden="1">
      <c r="A104" s="1432"/>
      <c r="B104" s="1433"/>
      <c r="C104" s="1434"/>
      <c r="D104" s="1434"/>
      <c r="E104" s="1436"/>
      <c r="F104" s="1425"/>
      <c r="G104" s="1425"/>
    </row>
    <row r="105" spans="1:7" hidden="1">
      <c r="A105" s="1432"/>
      <c r="B105" s="1433"/>
      <c r="C105" s="1434"/>
      <c r="D105" s="1434"/>
      <c r="E105" s="1436"/>
      <c r="F105" s="1425"/>
      <c r="G105" s="1425"/>
    </row>
    <row r="106" spans="1:7" hidden="1">
      <c r="A106" s="1432"/>
      <c r="B106" s="1433"/>
      <c r="C106" s="1434"/>
      <c r="D106" s="1434"/>
      <c r="E106" s="1436"/>
      <c r="F106" s="1425"/>
      <c r="G106" s="1425"/>
    </row>
    <row r="107" spans="1:7" hidden="1">
      <c r="A107" s="1432"/>
      <c r="B107" s="1433"/>
      <c r="C107" s="1434"/>
      <c r="D107" s="1434"/>
      <c r="E107" s="1436"/>
      <c r="F107" s="1425"/>
      <c r="G107" s="1425"/>
    </row>
    <row r="108" spans="1:7" hidden="1">
      <c r="A108" s="1432"/>
      <c r="B108" s="1433"/>
      <c r="C108" s="1434"/>
      <c r="D108" s="1434"/>
      <c r="E108" s="1436"/>
      <c r="F108" s="1425"/>
      <c r="G108" s="1425"/>
    </row>
    <row r="109" spans="1:7" hidden="1">
      <c r="A109" s="1432"/>
      <c r="B109" s="1433"/>
      <c r="C109" s="1434"/>
      <c r="D109" s="1434"/>
      <c r="E109" s="1436"/>
      <c r="F109" s="1425"/>
      <c r="G109" s="1425"/>
    </row>
    <row r="110" spans="1:7" hidden="1">
      <c r="A110" s="1432"/>
      <c r="B110" s="1433"/>
      <c r="C110" s="1434"/>
      <c r="D110" s="1434"/>
      <c r="E110" s="1436"/>
      <c r="F110" s="1425"/>
      <c r="G110" s="1425"/>
    </row>
    <row r="111" spans="1:7" hidden="1">
      <c r="A111" s="1432"/>
      <c r="B111" s="1433"/>
      <c r="C111" s="1434"/>
      <c r="D111" s="1434"/>
      <c r="E111" s="1436"/>
      <c r="F111" s="1425"/>
      <c r="G111" s="1425"/>
    </row>
    <row r="112" spans="1:7" hidden="1">
      <c r="A112" s="1432"/>
      <c r="B112" s="1433"/>
      <c r="C112" s="1434"/>
      <c r="D112" s="1434"/>
      <c r="E112" s="1436"/>
      <c r="F112" s="1425"/>
      <c r="G112" s="1425"/>
    </row>
    <row r="113" spans="1:7" hidden="1">
      <c r="A113" s="1432"/>
      <c r="B113" s="1433"/>
      <c r="C113" s="1434"/>
      <c r="D113" s="1434"/>
      <c r="E113" s="1436"/>
      <c r="F113" s="1425"/>
      <c r="G113" s="1425"/>
    </row>
    <row r="114" spans="1:7" hidden="1">
      <c r="A114" s="1432"/>
      <c r="B114" s="1433"/>
      <c r="C114" s="1434"/>
      <c r="D114" s="1434"/>
      <c r="E114" s="1436"/>
      <c r="F114" s="1425"/>
      <c r="G114" s="1425"/>
    </row>
    <row r="115" spans="1:7" hidden="1">
      <c r="A115" s="1432"/>
      <c r="B115" s="1433"/>
      <c r="C115" s="1434"/>
      <c r="D115" s="1434"/>
      <c r="E115" s="1436"/>
      <c r="F115" s="1425"/>
      <c r="G115" s="1425"/>
    </row>
    <row r="116" spans="1:7" hidden="1">
      <c r="A116" s="1432"/>
      <c r="B116" s="1433"/>
      <c r="C116" s="1434"/>
      <c r="D116" s="1434"/>
      <c r="E116" s="1436"/>
      <c r="F116" s="1425"/>
      <c r="G116" s="1425"/>
    </row>
    <row r="117" spans="1:7" hidden="1">
      <c r="A117" s="1432"/>
      <c r="B117" s="1433"/>
      <c r="C117" s="1434"/>
      <c r="D117" s="1434"/>
      <c r="E117" s="1436"/>
      <c r="F117" s="1425"/>
      <c r="G117" s="1425"/>
    </row>
    <row r="118" spans="1:7" hidden="1">
      <c r="A118" s="1432"/>
      <c r="B118" s="1433"/>
      <c r="C118" s="1434"/>
      <c r="D118" s="1434"/>
      <c r="E118" s="1436"/>
      <c r="F118" s="1425"/>
      <c r="G118" s="1425"/>
    </row>
    <row r="119" spans="1:7" hidden="1">
      <c r="A119" s="1432"/>
      <c r="B119" s="1433"/>
      <c r="C119" s="1434"/>
      <c r="D119" s="1434"/>
      <c r="E119" s="1436"/>
      <c r="F119" s="1425"/>
      <c r="G119" s="1425"/>
    </row>
    <row r="120" spans="1:7" hidden="1">
      <c r="A120" s="1432"/>
      <c r="B120" s="1433"/>
      <c r="C120" s="1434"/>
      <c r="D120" s="1434"/>
      <c r="E120" s="1436"/>
      <c r="F120" s="1425"/>
      <c r="G120" s="1425"/>
    </row>
    <row r="121" spans="1:7" hidden="1">
      <c r="A121" s="1432"/>
      <c r="B121" s="1433"/>
      <c r="C121" s="1434"/>
      <c r="D121" s="1434"/>
      <c r="E121" s="1436"/>
      <c r="F121" s="1425"/>
      <c r="G121" s="1425"/>
    </row>
    <row r="122" spans="1:7" hidden="1">
      <c r="A122" s="1432"/>
      <c r="B122" s="1433"/>
      <c r="C122" s="1434"/>
      <c r="D122" s="1434"/>
      <c r="E122" s="1436"/>
      <c r="F122" s="1425"/>
      <c r="G122" s="1425"/>
    </row>
    <row r="123" spans="1:7" hidden="1">
      <c r="A123" s="1432"/>
      <c r="B123" s="1433"/>
      <c r="C123" s="1434"/>
      <c r="D123" s="1434"/>
      <c r="E123" s="1436"/>
      <c r="F123" s="1425"/>
      <c r="G123" s="1425"/>
    </row>
    <row r="124" spans="1:7" hidden="1">
      <c r="A124" s="1432"/>
      <c r="B124" s="1433"/>
      <c r="C124" s="1434"/>
      <c r="D124" s="1434"/>
      <c r="E124" s="1436"/>
      <c r="F124" s="1425"/>
      <c r="G124" s="1425"/>
    </row>
    <row r="125" spans="1:7" hidden="1">
      <c r="A125" s="1432"/>
      <c r="B125" s="1433"/>
      <c r="C125" s="1434"/>
      <c r="D125" s="1434"/>
      <c r="E125" s="1436"/>
      <c r="F125" s="1425"/>
      <c r="G125" s="1425"/>
    </row>
    <row r="126" spans="1:7" hidden="1">
      <c r="A126" s="1432"/>
      <c r="B126" s="1433"/>
      <c r="C126" s="1434"/>
      <c r="D126" s="1434"/>
      <c r="E126" s="1436"/>
      <c r="F126" s="1425"/>
      <c r="G126" s="1425"/>
    </row>
    <row r="127" spans="1:7" hidden="1">
      <c r="A127" s="1432"/>
      <c r="B127" s="1433"/>
      <c r="C127" s="1434"/>
      <c r="D127" s="1434"/>
      <c r="E127" s="1436"/>
      <c r="F127" s="1425"/>
      <c r="G127" s="1425"/>
    </row>
    <row r="128" spans="1:7" hidden="1">
      <c r="A128" s="1432"/>
      <c r="B128" s="1433"/>
      <c r="C128" s="1434"/>
      <c r="D128" s="1434"/>
      <c r="E128" s="1436"/>
      <c r="F128" s="1425"/>
      <c r="G128" s="1425"/>
    </row>
    <row r="129" spans="1:7" hidden="1">
      <c r="A129" s="1432"/>
      <c r="B129" s="1433"/>
      <c r="C129" s="1434"/>
      <c r="D129" s="1434"/>
      <c r="E129" s="1436"/>
      <c r="F129" s="1425"/>
      <c r="G129" s="1425"/>
    </row>
    <row r="130" spans="1:7" hidden="1">
      <c r="A130" s="1432"/>
      <c r="B130" s="1433"/>
      <c r="C130" s="1434"/>
      <c r="D130" s="1434"/>
      <c r="E130" s="1436"/>
      <c r="F130" s="1425"/>
      <c r="G130" s="1425"/>
    </row>
    <row r="131" spans="1:7" hidden="1">
      <c r="A131" s="1432"/>
      <c r="B131" s="1433"/>
      <c r="C131" s="1434"/>
      <c r="D131" s="1434"/>
      <c r="E131" s="1436"/>
      <c r="F131" s="1425"/>
      <c r="G131" s="1425"/>
    </row>
    <row r="132" spans="1:7" hidden="1">
      <c r="A132" s="1432"/>
      <c r="B132" s="1433"/>
      <c r="C132" s="1434"/>
      <c r="D132" s="1434"/>
      <c r="E132" s="1436"/>
      <c r="F132" s="1425"/>
      <c r="G132" s="1425"/>
    </row>
    <row r="133" spans="1:7" hidden="1">
      <c r="A133" s="1432"/>
      <c r="B133" s="1433"/>
      <c r="C133" s="1434"/>
      <c r="D133" s="1434"/>
      <c r="E133" s="1436"/>
      <c r="F133" s="1444"/>
      <c r="G133" s="1425"/>
    </row>
    <row r="134" spans="1:7" hidden="1">
      <c r="A134" s="1432"/>
      <c r="B134" s="1433"/>
      <c r="C134" s="1440"/>
      <c r="D134" s="1440"/>
      <c r="E134" s="1441"/>
      <c r="F134" s="1440"/>
      <c r="G134" s="1425"/>
    </row>
    <row r="135" spans="1:7" hidden="1">
      <c r="A135" s="1432"/>
      <c r="B135" s="1433"/>
      <c r="C135" s="1434"/>
      <c r="D135" s="1434"/>
      <c r="E135" s="1436"/>
      <c r="F135" s="1425"/>
      <c r="G135" s="1425"/>
    </row>
    <row r="136" spans="1:7" hidden="1">
      <c r="A136" s="1432"/>
      <c r="B136" s="1433"/>
      <c r="C136" s="1434"/>
      <c r="D136" s="1434"/>
      <c r="E136" s="1436"/>
      <c r="F136" s="1425"/>
      <c r="G136" s="1425"/>
    </row>
    <row r="137" spans="1:7" hidden="1">
      <c r="A137" s="1432"/>
      <c r="B137" s="1433"/>
      <c r="C137" s="1434"/>
      <c r="D137" s="1434"/>
      <c r="E137" s="1436"/>
      <c r="F137" s="1425"/>
      <c r="G137" s="1425"/>
    </row>
    <row r="138" spans="1:7" hidden="1">
      <c r="A138" s="1432"/>
      <c r="B138" s="1433"/>
      <c r="C138" s="1434"/>
      <c r="D138" s="1434"/>
      <c r="E138" s="1436"/>
      <c r="F138" s="1425"/>
      <c r="G138" s="1425"/>
    </row>
    <row r="139" spans="1:7" s="1431" customFormat="1" hidden="1">
      <c r="A139" s="1447"/>
      <c r="B139" s="1448"/>
      <c r="C139" s="1440"/>
      <c r="D139" s="1440"/>
      <c r="E139" s="1441"/>
      <c r="F139" s="1440"/>
      <c r="G139" s="1442"/>
    </row>
    <row r="140" spans="1:7" hidden="1">
      <c r="A140" s="1432"/>
      <c r="B140" s="1433"/>
      <c r="C140" s="1434"/>
      <c r="D140" s="1434"/>
      <c r="E140" s="1436"/>
      <c r="F140" s="1425"/>
      <c r="G140" s="1425"/>
    </row>
    <row r="141" spans="1:7" s="1431" customFormat="1" hidden="1">
      <c r="A141" s="1447"/>
      <c r="B141" s="1448"/>
      <c r="C141" s="1440"/>
      <c r="D141" s="1440"/>
      <c r="E141" s="1441"/>
      <c r="F141" s="1440"/>
      <c r="G141" s="1442"/>
    </row>
    <row r="142" spans="1:7" hidden="1">
      <c r="A142" s="1432"/>
      <c r="B142" s="1433"/>
      <c r="C142" s="1434"/>
      <c r="D142" s="1434"/>
      <c r="E142" s="1436"/>
      <c r="F142" s="1425"/>
      <c r="G142" s="1425"/>
    </row>
    <row r="143" spans="1:7" hidden="1">
      <c r="A143" s="1432"/>
      <c r="B143" s="1433"/>
      <c r="C143" s="1434"/>
      <c r="D143" s="1434"/>
      <c r="E143" s="1436"/>
      <c r="F143" s="1425"/>
      <c r="G143" s="1425"/>
    </row>
    <row r="144" spans="1:7" hidden="1">
      <c r="A144" s="1432"/>
      <c r="B144" s="1433"/>
      <c r="C144" s="1434"/>
      <c r="D144" s="1434"/>
      <c r="E144" s="1436"/>
      <c r="F144" s="1425"/>
      <c r="G144" s="1425"/>
    </row>
    <row r="145" spans="1:7" hidden="1">
      <c r="A145" s="1432"/>
      <c r="B145" s="1433"/>
      <c r="C145" s="1434"/>
      <c r="D145" s="1434"/>
      <c r="E145" s="1436"/>
      <c r="F145" s="1425"/>
      <c r="G145" s="1425"/>
    </row>
    <row r="146" spans="1:7" hidden="1">
      <c r="A146" s="1432"/>
      <c r="B146" s="1433"/>
      <c r="C146" s="1434"/>
      <c r="D146" s="1434"/>
      <c r="E146" s="1436"/>
      <c r="F146" s="1425"/>
      <c r="G146" s="1425"/>
    </row>
    <row r="147" spans="1:7" hidden="1">
      <c r="A147" s="1432"/>
      <c r="B147" s="1433"/>
      <c r="C147" s="1434"/>
      <c r="D147" s="1434"/>
      <c r="E147" s="1436"/>
      <c r="F147" s="1425"/>
      <c r="G147" s="1425"/>
    </row>
    <row r="148" spans="1:7" s="1431" customFormat="1" hidden="1">
      <c r="A148" s="1447"/>
      <c r="B148" s="1448"/>
      <c r="C148" s="1440"/>
      <c r="D148" s="1440"/>
      <c r="E148" s="1441"/>
      <c r="F148" s="1440"/>
      <c r="G148" s="1442"/>
    </row>
    <row r="149" spans="1:7" hidden="1">
      <c r="A149" s="1432"/>
      <c r="B149" s="1433"/>
      <c r="C149" s="1434"/>
      <c r="D149" s="1434"/>
      <c r="E149" s="1425"/>
      <c r="F149" s="1444"/>
      <c r="G149" s="1425"/>
    </row>
    <row r="150" spans="1:7" s="1431" customFormat="1" hidden="1">
      <c r="A150" s="1432"/>
      <c r="B150" s="1433"/>
      <c r="C150" s="1434"/>
      <c r="D150" s="1440"/>
      <c r="E150" s="1425"/>
      <c r="F150" s="1444"/>
      <c r="G150" s="1442"/>
    </row>
    <row r="151" spans="1:7" s="1431" customFormat="1" hidden="1">
      <c r="A151" s="1447"/>
      <c r="B151" s="1448"/>
      <c r="C151" s="1440"/>
      <c r="D151" s="1440"/>
      <c r="E151" s="1441"/>
      <c r="F151" s="1440"/>
      <c r="G151" s="1442"/>
    </row>
    <row r="152" spans="1:7" s="1451" customFormat="1" hidden="1">
      <c r="A152" s="1442"/>
      <c r="B152" s="1442"/>
      <c r="C152" s="1440"/>
      <c r="D152" s="1440"/>
      <c r="E152" s="1441"/>
      <c r="F152" s="1440"/>
      <c r="G152" s="1442"/>
    </row>
    <row r="153" spans="1:7" s="1450" customFormat="1" hidden="1">
      <c r="A153" s="1452"/>
      <c r="B153" s="1453"/>
      <c r="C153" s="1434"/>
      <c r="D153" s="1434"/>
      <c r="E153" s="1425"/>
      <c r="F153" s="1444"/>
      <c r="G153" s="1425"/>
    </row>
    <row r="154" spans="1:7" s="1450" customFormat="1" hidden="1">
      <c r="A154" s="1425"/>
      <c r="B154" s="1425"/>
      <c r="C154" s="1434"/>
      <c r="D154" s="1434"/>
      <c r="E154" s="1425"/>
      <c r="F154" s="1444"/>
      <c r="G154" s="1425"/>
    </row>
    <row r="155" spans="1:7" s="1451" customFormat="1" hidden="1">
      <c r="A155" s="1442"/>
      <c r="B155" s="1442"/>
      <c r="C155" s="1440"/>
      <c r="D155" s="1440"/>
      <c r="E155" s="1441"/>
      <c r="F155" s="1440"/>
      <c r="G155" s="1442"/>
    </row>
    <row r="156" spans="1:7" s="1450" customFormat="1" hidden="1">
      <c r="A156" s="1432"/>
      <c r="B156" s="1453"/>
      <c r="C156" s="1434"/>
      <c r="D156" s="1434"/>
      <c r="E156" s="1425"/>
      <c r="F156" s="1444"/>
      <c r="G156" s="1425"/>
    </row>
    <row r="157" spans="1:7" s="1450" customFormat="1" ht="12" hidden="1" customHeight="1">
      <c r="A157" s="1425"/>
      <c r="B157" s="1425"/>
      <c r="C157" s="1434"/>
      <c r="D157" s="1434"/>
      <c r="E157" s="1425"/>
      <c r="F157" s="1444"/>
      <c r="G157" s="1425"/>
    </row>
    <row r="158" spans="1:7" s="1451" customFormat="1" ht="12" hidden="1" customHeight="1">
      <c r="A158" s="1442"/>
      <c r="B158" s="1442"/>
      <c r="C158" s="1440"/>
      <c r="D158" s="1440"/>
      <c r="E158" s="1441"/>
      <c r="F158" s="1440"/>
      <c r="G158" s="1442"/>
    </row>
    <row r="159" spans="1:7" s="1450" customFormat="1" ht="12" hidden="1" customHeight="1">
      <c r="A159" s="1425"/>
      <c r="B159" s="1453"/>
      <c r="C159" s="1434"/>
      <c r="D159" s="1434"/>
      <c r="E159" s="1425"/>
      <c r="F159" s="1444"/>
      <c r="G159" s="1425"/>
    </row>
    <row r="160" spans="1:7" s="1450" customFormat="1" ht="12" hidden="1" customHeight="1">
      <c r="A160" s="1425"/>
      <c r="B160" s="1425"/>
      <c r="C160" s="1434"/>
      <c r="D160" s="1434"/>
      <c r="E160" s="1425"/>
      <c r="F160" s="1444"/>
      <c r="G160" s="1425"/>
    </row>
    <row r="161" spans="1:8" s="1450" customFormat="1" ht="12" hidden="1" customHeight="1">
      <c r="A161" s="1425"/>
      <c r="B161" s="1425"/>
      <c r="C161" s="1434"/>
      <c r="D161" s="1434"/>
      <c r="E161" s="1425"/>
      <c r="F161" s="1444"/>
      <c r="G161" s="1425"/>
    </row>
    <row r="162" spans="1:8" s="1451" customFormat="1" hidden="1">
      <c r="A162" s="1442"/>
      <c r="B162" s="1442"/>
      <c r="C162" s="1440"/>
      <c r="D162" s="1440"/>
      <c r="E162" s="1441"/>
      <c r="F162" s="1440"/>
      <c r="G162" s="1442"/>
    </row>
    <row r="163" spans="1:8" ht="25.5" hidden="1" customHeight="1">
      <c r="A163" s="1454"/>
      <c r="B163" s="1454"/>
      <c r="C163" s="1455"/>
      <c r="D163" s="1455"/>
      <c r="E163" s="1456"/>
      <c r="F163" s="1455"/>
      <c r="G163" s="1457"/>
    </row>
    <row r="164" spans="1:8" hidden="1">
      <c r="A164" s="1458" t="s">
        <v>576</v>
      </c>
      <c r="B164" s="1458"/>
      <c r="C164" s="1458"/>
      <c r="D164" s="1458"/>
      <c r="E164" s="1458"/>
      <c r="F164" s="1458"/>
      <c r="G164" s="1458"/>
    </row>
    <row r="165" spans="1:8" hidden="1">
      <c r="A165" s="1458"/>
      <c r="B165" s="1458"/>
      <c r="C165" s="1458"/>
      <c r="D165" s="1458"/>
      <c r="E165" s="1458"/>
      <c r="F165" s="1458"/>
      <c r="G165" s="1458"/>
    </row>
    <row r="166" spans="1:8" hidden="1">
      <c r="A166" s="1458"/>
      <c r="B166" s="1458"/>
      <c r="C166" s="1458"/>
      <c r="D166" s="1458"/>
      <c r="E166" s="1458"/>
      <c r="F166" s="1458"/>
      <c r="G166" s="1458"/>
      <c r="H166" s="1459"/>
    </row>
    <row r="167" spans="1:8" hidden="1">
      <c r="A167" s="1450"/>
      <c r="B167" s="1450"/>
      <c r="C167" s="1450"/>
      <c r="D167" s="1450"/>
      <c r="E167" s="1460"/>
      <c r="F167" s="1450"/>
      <c r="G167" s="1450"/>
    </row>
    <row r="168" spans="1:8" hidden="1">
      <c r="A168" s="1458"/>
      <c r="B168" s="1458"/>
      <c r="C168" s="1458"/>
      <c r="D168" s="1458"/>
      <c r="E168" s="1458"/>
      <c r="F168" s="1458"/>
      <c r="G168" s="1458"/>
    </row>
    <row r="169" spans="1:8" hidden="1">
      <c r="A169" s="1458"/>
      <c r="B169" s="1458"/>
      <c r="C169" s="1458"/>
      <c r="D169" s="1458"/>
      <c r="E169" s="1458"/>
      <c r="F169" s="1458"/>
      <c r="G169" s="1458"/>
    </row>
    <row r="170" spans="1:8">
      <c r="A170" s="1458"/>
      <c r="B170" s="1458"/>
      <c r="C170" s="1458"/>
      <c r="D170" s="1458"/>
      <c r="E170" s="1458"/>
      <c r="F170" s="1458"/>
      <c r="G170" s="1458"/>
    </row>
    <row r="171" spans="1:8">
      <c r="A171" s="1458"/>
      <c r="B171" s="1458"/>
      <c r="C171" s="1458"/>
      <c r="D171" s="1458"/>
      <c r="E171" s="1458"/>
      <c r="F171" s="1458"/>
      <c r="G171" s="1458"/>
    </row>
    <row r="172" spans="1:8">
      <c r="A172" s="1458"/>
      <c r="B172" s="1458"/>
      <c r="C172" s="1458"/>
      <c r="D172" s="1458"/>
      <c r="E172" s="1458"/>
      <c r="F172" s="1458"/>
      <c r="G172" s="1458"/>
    </row>
    <row r="173" spans="1:8">
      <c r="A173" s="1458"/>
      <c r="B173" s="1458"/>
      <c r="C173" s="1458"/>
      <c r="D173" s="1458"/>
      <c r="E173" s="1458"/>
      <c r="F173" s="1458"/>
      <c r="G173" s="1458"/>
    </row>
    <row r="174" spans="1:8">
      <c r="A174" s="1458"/>
      <c r="B174" s="1458"/>
      <c r="C174" s="1458"/>
      <c r="D174" s="1458"/>
      <c r="E174" s="1458"/>
      <c r="F174" s="1458"/>
      <c r="G174" s="1458"/>
    </row>
    <row r="175" spans="1:8">
      <c r="A175" s="1458"/>
      <c r="B175" s="1458"/>
      <c r="C175" s="1458"/>
      <c r="D175" s="1458"/>
      <c r="E175" s="1458"/>
      <c r="F175" s="1458"/>
      <c r="G175" s="1458"/>
    </row>
    <row r="176" spans="1:8">
      <c r="A176" s="1458"/>
      <c r="B176" s="1458"/>
      <c r="C176" s="1458"/>
      <c r="D176" s="1458"/>
      <c r="E176" s="1458"/>
      <c r="F176" s="1458"/>
      <c r="G176" s="1458"/>
    </row>
    <row r="177" spans="1:7">
      <c r="A177" s="1458"/>
      <c r="B177" s="1458"/>
      <c r="C177" s="1458"/>
      <c r="D177" s="1458"/>
      <c r="E177" s="1458"/>
      <c r="F177" s="1458"/>
      <c r="G177" s="1458"/>
    </row>
    <row r="178" spans="1:7">
      <c r="A178" s="1458"/>
      <c r="B178" s="1458"/>
      <c r="C178" s="1458"/>
      <c r="D178" s="1458"/>
      <c r="E178" s="1458"/>
      <c r="F178" s="1458"/>
      <c r="G178" s="1458"/>
    </row>
    <row r="179" spans="1:7">
      <c r="A179" s="1458"/>
      <c r="B179" s="1458"/>
      <c r="C179" s="1458"/>
      <c r="D179" s="1458"/>
      <c r="E179" s="1458"/>
      <c r="F179" s="1458"/>
      <c r="G179" s="1458"/>
    </row>
  </sheetData>
  <mergeCells count="16">
    <mergeCell ref="A176:G176"/>
    <mergeCell ref="A177:G177"/>
    <mergeCell ref="A178:G178"/>
    <mergeCell ref="A179:G179"/>
    <mergeCell ref="A170:G170"/>
    <mergeCell ref="A171:G171"/>
    <mergeCell ref="A172:G172"/>
    <mergeCell ref="A173:G173"/>
    <mergeCell ref="A174:G174"/>
    <mergeCell ref="A175:G175"/>
    <mergeCell ref="A2:F2"/>
    <mergeCell ref="A164:G164"/>
    <mergeCell ref="A165:G165"/>
    <mergeCell ref="A166:H166"/>
    <mergeCell ref="A168:G168"/>
    <mergeCell ref="A169:G169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A35" sqref="A35:C35"/>
    </sheetView>
  </sheetViews>
  <sheetFormatPr defaultColWidth="8.7109375" defaultRowHeight="12.75"/>
  <cols>
    <col min="1" max="1" width="37.7109375" style="284" customWidth="1"/>
    <col min="2" max="2" width="13.5703125" style="283" hidden="1" customWidth="1"/>
    <col min="3" max="3" width="7.28515625" style="285" customWidth="1"/>
    <col min="4" max="5" width="11.5703125" style="283" customWidth="1"/>
    <col min="6" max="6" width="11.5703125" style="286" customWidth="1"/>
    <col min="7" max="7" width="11.42578125" style="286" customWidth="1"/>
    <col min="8" max="8" width="9.85546875" style="286" customWidth="1"/>
    <col min="9" max="9" width="9.140625" style="286" customWidth="1"/>
    <col min="10" max="10" width="9.28515625" style="286" customWidth="1"/>
    <col min="11" max="11" width="9.140625" style="286" customWidth="1"/>
    <col min="12" max="12" width="13" style="283" customWidth="1"/>
    <col min="13" max="13" width="8.7109375" style="283"/>
    <col min="14" max="14" width="11.85546875" style="283" customWidth="1"/>
    <col min="15" max="15" width="12.5703125" style="283" customWidth="1"/>
    <col min="16" max="16" width="11.85546875" style="283" customWidth="1"/>
    <col min="17" max="17" width="12" style="283" customWidth="1"/>
    <col min="18" max="19" width="8.7109375" style="283"/>
    <col min="20" max="20" width="13" style="283" customWidth="1"/>
    <col min="21" max="16384" width="8.7109375" style="283"/>
  </cols>
  <sheetData>
    <row r="1" spans="1:17" ht="24" customHeight="1">
      <c r="A1" s="1372"/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1373"/>
      <c r="M1" s="1373"/>
      <c r="N1" s="1373"/>
      <c r="O1" s="1373"/>
      <c r="P1" s="1373"/>
      <c r="Q1" s="282"/>
    </row>
    <row r="2" spans="1:17">
      <c r="P2" s="287"/>
    </row>
    <row r="3" spans="1:17" ht="18.75">
      <c r="A3" s="288" t="s">
        <v>577</v>
      </c>
      <c r="G3" s="289"/>
      <c r="H3" s="289"/>
    </row>
    <row r="4" spans="1:17" ht="21.75" customHeight="1">
      <c r="A4" s="290"/>
      <c r="B4" s="291"/>
      <c r="G4" s="289"/>
      <c r="H4" s="289"/>
    </row>
    <row r="5" spans="1:17">
      <c r="A5" s="292"/>
      <c r="G5" s="289"/>
      <c r="H5" s="289"/>
    </row>
    <row r="6" spans="1:17" ht="6" customHeight="1" thickBot="1">
      <c r="B6" s="293"/>
      <c r="C6" s="294"/>
      <c r="D6" s="293"/>
      <c r="G6" s="289"/>
      <c r="H6" s="289"/>
    </row>
    <row r="7" spans="1:17" ht="24.75" customHeight="1" thickBot="1">
      <c r="A7" s="295" t="s">
        <v>578</v>
      </c>
      <c r="B7" s="296"/>
      <c r="C7" s="297"/>
      <c r="D7" s="1374" t="s">
        <v>579</v>
      </c>
      <c r="E7" s="1375"/>
      <c r="F7" s="1375"/>
      <c r="G7" s="1375"/>
      <c r="H7" s="1376"/>
      <c r="I7" s="1376"/>
      <c r="J7" s="1376"/>
      <c r="K7" s="1376"/>
      <c r="L7" s="1377"/>
      <c r="P7" s="298"/>
    </row>
    <row r="8" spans="1:17" ht="23.25" customHeight="1" thickBot="1">
      <c r="A8" s="292" t="s">
        <v>580</v>
      </c>
      <c r="G8" s="289"/>
      <c r="H8" s="289"/>
    </row>
    <row r="9" spans="1:17" ht="13.5" thickBot="1">
      <c r="A9" s="1378" t="s">
        <v>54</v>
      </c>
      <c r="B9" s="299"/>
      <c r="C9" s="1380" t="s">
        <v>581</v>
      </c>
      <c r="D9" s="300" t="s">
        <v>7</v>
      </c>
      <c r="E9" s="301" t="s">
        <v>582</v>
      </c>
      <c r="F9" s="302" t="s">
        <v>583</v>
      </c>
      <c r="G9" s="1382" t="s">
        <v>584</v>
      </c>
      <c r="H9" s="1383"/>
      <c r="I9" s="1383"/>
      <c r="J9" s="1384"/>
      <c r="K9" s="303" t="s">
        <v>585</v>
      </c>
      <c r="L9" s="304" t="s">
        <v>586</v>
      </c>
      <c r="N9" s="305" t="s">
        <v>587</v>
      </c>
      <c r="O9" s="305" t="s">
        <v>588</v>
      </c>
      <c r="P9" s="305" t="s">
        <v>587</v>
      </c>
    </row>
    <row r="10" spans="1:17" ht="13.5" thickBot="1">
      <c r="A10" s="1379"/>
      <c r="B10" s="306" t="s">
        <v>589</v>
      </c>
      <c r="C10" s="1381"/>
      <c r="D10" s="307" t="s">
        <v>590</v>
      </c>
      <c r="E10" s="308">
        <v>2018</v>
      </c>
      <c r="F10" s="309">
        <v>2018</v>
      </c>
      <c r="G10" s="310" t="s">
        <v>591</v>
      </c>
      <c r="H10" s="311" t="s">
        <v>592</v>
      </c>
      <c r="I10" s="311" t="s">
        <v>593</v>
      </c>
      <c r="J10" s="312" t="s">
        <v>594</v>
      </c>
      <c r="K10" s="313" t="s">
        <v>595</v>
      </c>
      <c r="L10" s="314" t="s">
        <v>596</v>
      </c>
      <c r="N10" s="315" t="s">
        <v>597</v>
      </c>
      <c r="O10" s="316" t="s">
        <v>598</v>
      </c>
      <c r="P10" s="316" t="s">
        <v>599</v>
      </c>
    </row>
    <row r="11" spans="1:17">
      <c r="A11" s="317" t="s">
        <v>600</v>
      </c>
      <c r="B11" s="318"/>
      <c r="C11" s="319"/>
      <c r="D11" s="320">
        <v>19</v>
      </c>
      <c r="E11" s="321">
        <v>19</v>
      </c>
      <c r="F11" s="321">
        <v>19</v>
      </c>
      <c r="G11" s="322">
        <v>19</v>
      </c>
      <c r="H11" s="323">
        <f>N11</f>
        <v>17</v>
      </c>
      <c r="I11" s="324"/>
      <c r="J11" s="324"/>
      <c r="K11" s="325" t="s">
        <v>601</v>
      </c>
      <c r="L11" s="326" t="s">
        <v>601</v>
      </c>
      <c r="M11" s="291"/>
      <c r="N11" s="327">
        <v>17</v>
      </c>
      <c r="O11" s="323"/>
      <c r="P11" s="320"/>
    </row>
    <row r="12" spans="1:17" ht="13.5" thickBot="1">
      <c r="A12" s="328" t="s">
        <v>602</v>
      </c>
      <c r="B12" s="329"/>
      <c r="C12" s="330"/>
      <c r="D12" s="331">
        <v>19</v>
      </c>
      <c r="E12" s="332">
        <v>19</v>
      </c>
      <c r="F12" s="332">
        <v>19</v>
      </c>
      <c r="G12" s="333">
        <v>19</v>
      </c>
      <c r="H12" s="334">
        <f t="shared" ref="H12:H23" si="0">N12</f>
        <v>17</v>
      </c>
      <c r="I12" s="335"/>
      <c r="J12" s="336"/>
      <c r="K12" s="337"/>
      <c r="L12" s="338" t="s">
        <v>601</v>
      </c>
      <c r="M12" s="291"/>
      <c r="N12" s="339">
        <v>17</v>
      </c>
      <c r="O12" s="340"/>
      <c r="P12" s="331"/>
    </row>
    <row r="13" spans="1:17">
      <c r="A13" s="341" t="s">
        <v>603</v>
      </c>
      <c r="B13" s="342" t="s">
        <v>604</v>
      </c>
      <c r="C13" s="343" t="s">
        <v>605</v>
      </c>
      <c r="D13" s="344">
        <v>11644</v>
      </c>
      <c r="E13" s="345" t="s">
        <v>601</v>
      </c>
      <c r="F13" s="345" t="s">
        <v>601</v>
      </c>
      <c r="G13" s="346">
        <v>12956</v>
      </c>
      <c r="H13" s="347">
        <f t="shared" si="0"/>
        <v>13211</v>
      </c>
      <c r="I13" s="347"/>
      <c r="J13" s="348"/>
      <c r="K13" s="349" t="s">
        <v>601</v>
      </c>
      <c r="L13" s="349" t="s">
        <v>601</v>
      </c>
      <c r="M13" s="291"/>
      <c r="N13" s="350">
        <v>13211</v>
      </c>
      <c r="O13" s="323"/>
      <c r="P13" s="344"/>
    </row>
    <row r="14" spans="1:17">
      <c r="A14" s="351" t="s">
        <v>606</v>
      </c>
      <c r="B14" s="352" t="s">
        <v>607</v>
      </c>
      <c r="C14" s="353" t="s">
        <v>608</v>
      </c>
      <c r="D14" s="344">
        <v>10058</v>
      </c>
      <c r="E14" s="354" t="s">
        <v>601</v>
      </c>
      <c r="F14" s="354" t="s">
        <v>601</v>
      </c>
      <c r="G14" s="346">
        <v>10303</v>
      </c>
      <c r="H14" s="355">
        <f t="shared" si="0"/>
        <v>10450</v>
      </c>
      <c r="I14" s="355"/>
      <c r="J14" s="356"/>
      <c r="K14" s="349" t="s">
        <v>601</v>
      </c>
      <c r="L14" s="349" t="s">
        <v>601</v>
      </c>
      <c r="M14" s="291"/>
      <c r="N14" s="357">
        <v>10450</v>
      </c>
      <c r="O14" s="358"/>
      <c r="P14" s="344"/>
    </row>
    <row r="15" spans="1:17">
      <c r="A15" s="351" t="s">
        <v>609</v>
      </c>
      <c r="B15" s="352" t="s">
        <v>610</v>
      </c>
      <c r="C15" s="359" t="s">
        <v>611</v>
      </c>
      <c r="D15" s="344">
        <v>286</v>
      </c>
      <c r="E15" s="354" t="s">
        <v>601</v>
      </c>
      <c r="F15" s="354" t="s">
        <v>601</v>
      </c>
      <c r="G15" s="346">
        <v>321</v>
      </c>
      <c r="H15" s="355">
        <f t="shared" si="0"/>
        <v>402</v>
      </c>
      <c r="I15" s="355"/>
      <c r="J15" s="356"/>
      <c r="K15" s="349" t="s">
        <v>601</v>
      </c>
      <c r="L15" s="349" t="s">
        <v>601</v>
      </c>
      <c r="M15" s="291"/>
      <c r="N15" s="357">
        <v>402</v>
      </c>
      <c r="O15" s="358"/>
      <c r="P15" s="344"/>
    </row>
    <row r="16" spans="1:17">
      <c r="A16" s="351" t="s">
        <v>612</v>
      </c>
      <c r="B16" s="352" t="s">
        <v>613</v>
      </c>
      <c r="C16" s="359" t="s">
        <v>601</v>
      </c>
      <c r="D16" s="344">
        <v>368</v>
      </c>
      <c r="E16" s="354" t="s">
        <v>601</v>
      </c>
      <c r="F16" s="354" t="s">
        <v>601</v>
      </c>
      <c r="G16" s="346">
        <v>12814</v>
      </c>
      <c r="H16" s="355">
        <f t="shared" si="0"/>
        <v>8966</v>
      </c>
      <c r="I16" s="355"/>
      <c r="J16" s="356"/>
      <c r="K16" s="349" t="s">
        <v>601</v>
      </c>
      <c r="L16" s="349" t="s">
        <v>601</v>
      </c>
      <c r="M16" s="291"/>
      <c r="N16" s="357">
        <v>8966</v>
      </c>
      <c r="O16" s="358"/>
      <c r="P16" s="344"/>
    </row>
    <row r="17" spans="1:16" ht="13.5" thickBot="1">
      <c r="A17" s="360" t="s">
        <v>614</v>
      </c>
      <c r="B17" s="361" t="s">
        <v>615</v>
      </c>
      <c r="C17" s="362" t="s">
        <v>616</v>
      </c>
      <c r="D17" s="363">
        <v>4240</v>
      </c>
      <c r="E17" s="364" t="s">
        <v>601</v>
      </c>
      <c r="F17" s="364" t="s">
        <v>601</v>
      </c>
      <c r="G17" s="346">
        <v>4528</v>
      </c>
      <c r="H17" s="355">
        <f t="shared" si="0"/>
        <v>4772</v>
      </c>
      <c r="I17" s="365"/>
      <c r="J17" s="366"/>
      <c r="K17" s="326" t="s">
        <v>601</v>
      </c>
      <c r="L17" s="326" t="s">
        <v>601</v>
      </c>
      <c r="M17" s="291"/>
      <c r="N17" s="367">
        <v>4772</v>
      </c>
      <c r="O17" s="334"/>
      <c r="P17" s="363"/>
    </row>
    <row r="18" spans="1:16" ht="13.5" thickBot="1">
      <c r="A18" s="368" t="s">
        <v>617</v>
      </c>
      <c r="B18" s="369"/>
      <c r="C18" s="370"/>
      <c r="D18" s="371">
        <f t="shared" ref="D18" si="1">D13-D14+D15+D16+D17</f>
        <v>6480</v>
      </c>
      <c r="E18" s="372" t="s">
        <v>601</v>
      </c>
      <c r="F18" s="372" t="s">
        <v>601</v>
      </c>
      <c r="G18" s="372">
        <f>G13-G14+G15+G16+G17</f>
        <v>20316</v>
      </c>
      <c r="H18" s="372">
        <f t="shared" ref="H18:J18" si="2">H13-H14+H15+H16+H17</f>
        <v>16901</v>
      </c>
      <c r="I18" s="372">
        <f t="shared" si="2"/>
        <v>0</v>
      </c>
      <c r="J18" s="372">
        <f t="shared" si="2"/>
        <v>0</v>
      </c>
      <c r="K18" s="373" t="s">
        <v>601</v>
      </c>
      <c r="L18" s="373" t="s">
        <v>601</v>
      </c>
      <c r="M18" s="291"/>
      <c r="N18" s="371">
        <f>N13-N14+N15+N16+N17</f>
        <v>16901</v>
      </c>
      <c r="O18" s="371">
        <f t="shared" ref="O18:P18" si="3">O13-O14+O15+O16+O17</f>
        <v>0</v>
      </c>
      <c r="P18" s="371">
        <f t="shared" si="3"/>
        <v>0</v>
      </c>
    </row>
    <row r="19" spans="1:16">
      <c r="A19" s="360" t="s">
        <v>618</v>
      </c>
      <c r="B19" s="342" t="s">
        <v>619</v>
      </c>
      <c r="C19" s="374">
        <v>401</v>
      </c>
      <c r="D19" s="363">
        <v>2607</v>
      </c>
      <c r="E19" s="345" t="s">
        <v>601</v>
      </c>
      <c r="F19" s="345" t="s">
        <v>601</v>
      </c>
      <c r="G19" s="375">
        <v>2656</v>
      </c>
      <c r="H19" s="347">
        <f t="shared" si="0"/>
        <v>2761</v>
      </c>
      <c r="I19" s="347"/>
      <c r="J19" s="348"/>
      <c r="K19" s="326" t="s">
        <v>601</v>
      </c>
      <c r="L19" s="326" t="s">
        <v>601</v>
      </c>
      <c r="M19" s="291"/>
      <c r="N19" s="376">
        <v>2761</v>
      </c>
      <c r="O19" s="377"/>
      <c r="P19" s="378"/>
    </row>
    <row r="20" spans="1:16">
      <c r="A20" s="351" t="s">
        <v>620</v>
      </c>
      <c r="B20" s="352" t="s">
        <v>621</v>
      </c>
      <c r="C20" s="359" t="s">
        <v>622</v>
      </c>
      <c r="D20" s="344">
        <v>2409</v>
      </c>
      <c r="E20" s="354" t="s">
        <v>601</v>
      </c>
      <c r="F20" s="354" t="s">
        <v>601</v>
      </c>
      <c r="G20" s="379">
        <v>2382</v>
      </c>
      <c r="H20" s="355">
        <f t="shared" si="0"/>
        <v>2821</v>
      </c>
      <c r="I20" s="355"/>
      <c r="J20" s="356"/>
      <c r="K20" s="349" t="s">
        <v>601</v>
      </c>
      <c r="L20" s="349" t="s">
        <v>601</v>
      </c>
      <c r="M20" s="291"/>
      <c r="N20" s="380">
        <v>2821</v>
      </c>
      <c r="O20" s="381"/>
      <c r="P20" s="382"/>
    </row>
    <row r="21" spans="1:16">
      <c r="A21" s="351" t="s">
        <v>623</v>
      </c>
      <c r="B21" s="383" t="s">
        <v>624</v>
      </c>
      <c r="C21" s="359" t="s">
        <v>601</v>
      </c>
      <c r="D21" s="344">
        <v>0</v>
      </c>
      <c r="E21" s="354" t="s">
        <v>601</v>
      </c>
      <c r="F21" s="354" t="s">
        <v>601</v>
      </c>
      <c r="G21" s="379">
        <v>0</v>
      </c>
      <c r="H21" s="355">
        <f t="shared" si="0"/>
        <v>0</v>
      </c>
      <c r="I21" s="355"/>
      <c r="J21" s="356"/>
      <c r="K21" s="349" t="s">
        <v>601</v>
      </c>
      <c r="L21" s="349" t="s">
        <v>601</v>
      </c>
      <c r="M21" s="291"/>
      <c r="N21" s="380">
        <v>0</v>
      </c>
      <c r="O21" s="344"/>
      <c r="P21" s="344"/>
    </row>
    <row r="22" spans="1:16">
      <c r="A22" s="351" t="s">
        <v>625</v>
      </c>
      <c r="B22" s="383" t="s">
        <v>626</v>
      </c>
      <c r="C22" s="359" t="s">
        <v>601</v>
      </c>
      <c r="D22" s="344">
        <v>1458</v>
      </c>
      <c r="E22" s="354" t="s">
        <v>601</v>
      </c>
      <c r="F22" s="354" t="s">
        <v>601</v>
      </c>
      <c r="G22" s="379">
        <v>13427</v>
      </c>
      <c r="H22" s="355">
        <f t="shared" si="0"/>
        <v>10170</v>
      </c>
      <c r="I22" s="355"/>
      <c r="J22" s="356"/>
      <c r="K22" s="349" t="s">
        <v>601</v>
      </c>
      <c r="L22" s="349" t="s">
        <v>601</v>
      </c>
      <c r="M22" s="291"/>
      <c r="N22" s="380">
        <v>10170</v>
      </c>
      <c r="O22" s="344"/>
      <c r="P22" s="344"/>
    </row>
    <row r="23" spans="1:16" ht="13.5" thickBot="1">
      <c r="A23" s="328" t="s">
        <v>627</v>
      </c>
      <c r="B23" s="384" t="s">
        <v>628</v>
      </c>
      <c r="C23" s="385" t="s">
        <v>601</v>
      </c>
      <c r="D23" s="386">
        <v>0</v>
      </c>
      <c r="E23" s="364" t="s">
        <v>601</v>
      </c>
      <c r="F23" s="364" t="s">
        <v>601</v>
      </c>
      <c r="G23" s="387">
        <v>0</v>
      </c>
      <c r="H23" s="388">
        <f t="shared" si="0"/>
        <v>0</v>
      </c>
      <c r="I23" s="388"/>
      <c r="J23" s="389"/>
      <c r="K23" s="390" t="s">
        <v>601</v>
      </c>
      <c r="L23" s="390" t="s">
        <v>601</v>
      </c>
      <c r="M23" s="291"/>
      <c r="N23" s="391">
        <v>0</v>
      </c>
      <c r="O23" s="386"/>
      <c r="P23" s="386"/>
    </row>
    <row r="24" spans="1:16" ht="15">
      <c r="A24" s="341" t="s">
        <v>629</v>
      </c>
      <c r="B24" s="342" t="s">
        <v>630</v>
      </c>
      <c r="C24" s="392" t="s">
        <v>601</v>
      </c>
      <c r="D24" s="393">
        <v>17883</v>
      </c>
      <c r="E24" s="394">
        <v>17200</v>
      </c>
      <c r="F24" s="395">
        <v>17711</v>
      </c>
      <c r="G24" s="396">
        <v>4505</v>
      </c>
      <c r="H24" s="347">
        <f>N24-G24</f>
        <v>3995</v>
      </c>
      <c r="I24" s="397"/>
      <c r="J24" s="347"/>
      <c r="K24" s="398">
        <f t="shared" ref="K24:K47" si="4">SUM(G24:J24)</f>
        <v>8500</v>
      </c>
      <c r="L24" s="399">
        <f t="shared" ref="L24:L47" si="5">(K24/F24)*100</f>
        <v>47.992772853029194</v>
      </c>
      <c r="M24" s="291"/>
      <c r="N24" s="350">
        <v>8500</v>
      </c>
      <c r="O24" s="400"/>
      <c r="P24" s="401"/>
    </row>
    <row r="25" spans="1:16" ht="15">
      <c r="A25" s="351" t="s">
        <v>631</v>
      </c>
      <c r="B25" s="352" t="s">
        <v>632</v>
      </c>
      <c r="C25" s="402" t="s">
        <v>601</v>
      </c>
      <c r="D25" s="403">
        <v>950</v>
      </c>
      <c r="E25" s="404"/>
      <c r="F25" s="405"/>
      <c r="G25" s="406"/>
      <c r="H25" s="407">
        <f t="shared" ref="H25:H42" si="6">N25-G25</f>
        <v>0</v>
      </c>
      <c r="I25" s="408"/>
      <c r="J25" s="355"/>
      <c r="K25" s="409">
        <f t="shared" si="4"/>
        <v>0</v>
      </c>
      <c r="L25" s="410" t="e">
        <f t="shared" si="5"/>
        <v>#DIV/0!</v>
      </c>
      <c r="M25" s="291"/>
      <c r="N25" s="357">
        <v>0</v>
      </c>
      <c r="O25" s="381"/>
      <c r="P25" s="411"/>
    </row>
    <row r="26" spans="1:16" ht="15.75" thickBot="1">
      <c r="A26" s="328" t="s">
        <v>633</v>
      </c>
      <c r="B26" s="412" t="s">
        <v>632</v>
      </c>
      <c r="C26" s="413">
        <v>672</v>
      </c>
      <c r="D26" s="414">
        <v>16883</v>
      </c>
      <c r="E26" s="415">
        <v>17200</v>
      </c>
      <c r="F26" s="416">
        <v>17711</v>
      </c>
      <c r="G26" s="417">
        <v>4505</v>
      </c>
      <c r="H26" s="418">
        <f t="shared" si="6"/>
        <v>3995</v>
      </c>
      <c r="I26" s="419"/>
      <c r="J26" s="388"/>
      <c r="K26" s="420">
        <f t="shared" si="4"/>
        <v>8500</v>
      </c>
      <c r="L26" s="421">
        <f t="shared" si="5"/>
        <v>47.992772853029194</v>
      </c>
      <c r="M26" s="291"/>
      <c r="N26" s="422">
        <v>8500</v>
      </c>
      <c r="O26" s="423"/>
      <c r="P26" s="424"/>
    </row>
    <row r="27" spans="1:16" ht="15">
      <c r="A27" s="341" t="s">
        <v>634</v>
      </c>
      <c r="B27" s="342" t="s">
        <v>635</v>
      </c>
      <c r="C27" s="425">
        <v>501</v>
      </c>
      <c r="D27" s="426">
        <v>1204</v>
      </c>
      <c r="E27" s="427">
        <v>760</v>
      </c>
      <c r="F27" s="428">
        <v>760</v>
      </c>
      <c r="G27" s="429">
        <v>154</v>
      </c>
      <c r="H27" s="347">
        <f t="shared" si="6"/>
        <v>226</v>
      </c>
      <c r="I27" s="407"/>
      <c r="J27" s="408"/>
      <c r="K27" s="430">
        <f t="shared" si="4"/>
        <v>380</v>
      </c>
      <c r="L27" s="399">
        <f t="shared" si="5"/>
        <v>50</v>
      </c>
      <c r="M27" s="291"/>
      <c r="N27" s="376">
        <v>380</v>
      </c>
      <c r="O27" s="431"/>
      <c r="P27" s="432"/>
    </row>
    <row r="28" spans="1:16" ht="15">
      <c r="A28" s="351" t="s">
        <v>636</v>
      </c>
      <c r="B28" s="352" t="s">
        <v>637</v>
      </c>
      <c r="C28" s="433">
        <v>502</v>
      </c>
      <c r="D28" s="403">
        <v>577</v>
      </c>
      <c r="E28" s="404">
        <v>732</v>
      </c>
      <c r="F28" s="405">
        <v>732</v>
      </c>
      <c r="G28" s="434">
        <v>3</v>
      </c>
      <c r="H28" s="407">
        <f t="shared" si="6"/>
        <v>345</v>
      </c>
      <c r="I28" s="407"/>
      <c r="J28" s="435"/>
      <c r="K28" s="436">
        <f t="shared" si="4"/>
        <v>348</v>
      </c>
      <c r="L28" s="410">
        <f t="shared" si="5"/>
        <v>47.540983606557376</v>
      </c>
      <c r="M28" s="291"/>
      <c r="N28" s="380">
        <v>348</v>
      </c>
      <c r="O28" s="437"/>
      <c r="P28" s="411"/>
    </row>
    <row r="29" spans="1:16" ht="15">
      <c r="A29" s="351" t="s">
        <v>638</v>
      </c>
      <c r="B29" s="352" t="s">
        <v>639</v>
      </c>
      <c r="C29" s="433">
        <v>504</v>
      </c>
      <c r="D29" s="403">
        <v>170</v>
      </c>
      <c r="E29" s="404">
        <v>200</v>
      </c>
      <c r="F29" s="405">
        <v>200</v>
      </c>
      <c r="G29" s="434">
        <v>16</v>
      </c>
      <c r="H29" s="407">
        <f t="shared" si="6"/>
        <v>46</v>
      </c>
      <c r="I29" s="407"/>
      <c r="J29" s="435"/>
      <c r="K29" s="436">
        <f t="shared" si="4"/>
        <v>62</v>
      </c>
      <c r="L29" s="410">
        <f t="shared" si="5"/>
        <v>31</v>
      </c>
      <c r="M29" s="291"/>
      <c r="N29" s="380">
        <v>62</v>
      </c>
      <c r="O29" s="437"/>
      <c r="P29" s="411"/>
    </row>
    <row r="30" spans="1:16" ht="15">
      <c r="A30" s="351" t="s">
        <v>640</v>
      </c>
      <c r="B30" s="352" t="s">
        <v>641</v>
      </c>
      <c r="C30" s="433">
        <v>511</v>
      </c>
      <c r="D30" s="403">
        <v>373</v>
      </c>
      <c r="E30" s="404">
        <v>340</v>
      </c>
      <c r="F30" s="405">
        <v>340</v>
      </c>
      <c r="G30" s="434">
        <v>166</v>
      </c>
      <c r="H30" s="407">
        <f t="shared" si="6"/>
        <v>85</v>
      </c>
      <c r="I30" s="407"/>
      <c r="J30" s="435"/>
      <c r="K30" s="436">
        <f t="shared" si="4"/>
        <v>251</v>
      </c>
      <c r="L30" s="410">
        <f t="shared" si="5"/>
        <v>73.82352941176471</v>
      </c>
      <c r="M30" s="291"/>
      <c r="N30" s="380">
        <v>251</v>
      </c>
      <c r="O30" s="437"/>
      <c r="P30" s="411"/>
    </row>
    <row r="31" spans="1:16" ht="15">
      <c r="A31" s="351" t="s">
        <v>642</v>
      </c>
      <c r="B31" s="352" t="s">
        <v>643</v>
      </c>
      <c r="C31" s="433">
        <v>518</v>
      </c>
      <c r="D31" s="403">
        <v>3626</v>
      </c>
      <c r="E31" s="404">
        <v>1193</v>
      </c>
      <c r="F31" s="405">
        <v>6714</v>
      </c>
      <c r="G31" s="434">
        <v>1067</v>
      </c>
      <c r="H31" s="407">
        <f t="shared" si="6"/>
        <v>1217</v>
      </c>
      <c r="I31" s="407"/>
      <c r="J31" s="435"/>
      <c r="K31" s="436">
        <f t="shared" si="4"/>
        <v>2284</v>
      </c>
      <c r="L31" s="410">
        <f t="shared" si="5"/>
        <v>34.018468871015791</v>
      </c>
      <c r="M31" s="291"/>
      <c r="N31" s="380">
        <v>2284</v>
      </c>
      <c r="O31" s="437"/>
      <c r="P31" s="411"/>
    </row>
    <row r="32" spans="1:16" ht="15">
      <c r="A32" s="351" t="s">
        <v>644</v>
      </c>
      <c r="B32" s="438" t="s">
        <v>645</v>
      </c>
      <c r="C32" s="433">
        <v>521</v>
      </c>
      <c r="D32" s="403">
        <v>6003</v>
      </c>
      <c r="E32" s="404">
        <v>7012</v>
      </c>
      <c r="F32" s="405">
        <v>7012</v>
      </c>
      <c r="G32" s="434">
        <v>1604</v>
      </c>
      <c r="H32" s="407">
        <f t="shared" si="6"/>
        <v>1760</v>
      </c>
      <c r="I32" s="407"/>
      <c r="J32" s="435"/>
      <c r="K32" s="436">
        <f t="shared" si="4"/>
        <v>3364</v>
      </c>
      <c r="L32" s="410">
        <f t="shared" si="5"/>
        <v>47.974900171135197</v>
      </c>
      <c r="M32" s="291"/>
      <c r="N32" s="380">
        <v>3364</v>
      </c>
      <c r="O32" s="437"/>
      <c r="P32" s="411"/>
    </row>
    <row r="33" spans="1:16" ht="15">
      <c r="A33" s="351" t="s">
        <v>646</v>
      </c>
      <c r="B33" s="438" t="s">
        <v>647</v>
      </c>
      <c r="C33" s="433" t="s">
        <v>648</v>
      </c>
      <c r="D33" s="403">
        <v>2167</v>
      </c>
      <c r="E33" s="404">
        <v>2552</v>
      </c>
      <c r="F33" s="405">
        <v>2552</v>
      </c>
      <c r="G33" s="434">
        <v>605</v>
      </c>
      <c r="H33" s="407">
        <f t="shared" si="6"/>
        <v>609</v>
      </c>
      <c r="I33" s="407"/>
      <c r="J33" s="435"/>
      <c r="K33" s="436">
        <f t="shared" si="4"/>
        <v>1214</v>
      </c>
      <c r="L33" s="410">
        <f t="shared" si="5"/>
        <v>47.570532915360502</v>
      </c>
      <c r="M33" s="291"/>
      <c r="N33" s="380">
        <v>1214</v>
      </c>
      <c r="O33" s="437"/>
      <c r="P33" s="411"/>
    </row>
    <row r="34" spans="1:16" ht="15">
      <c r="A34" s="351" t="s">
        <v>649</v>
      </c>
      <c r="B34" s="352" t="s">
        <v>650</v>
      </c>
      <c r="C34" s="433">
        <v>557</v>
      </c>
      <c r="D34" s="403">
        <v>0</v>
      </c>
      <c r="E34" s="404"/>
      <c r="F34" s="405"/>
      <c r="G34" s="434">
        <v>0</v>
      </c>
      <c r="H34" s="407">
        <f t="shared" si="6"/>
        <v>0</v>
      </c>
      <c r="I34" s="407"/>
      <c r="J34" s="435"/>
      <c r="K34" s="436">
        <f t="shared" si="4"/>
        <v>0</v>
      </c>
      <c r="L34" s="410" t="e">
        <f t="shared" si="5"/>
        <v>#DIV/0!</v>
      </c>
      <c r="M34" s="291"/>
      <c r="N34" s="380">
        <v>0</v>
      </c>
      <c r="O34" s="437"/>
      <c r="P34" s="411"/>
    </row>
    <row r="35" spans="1:16" ht="15">
      <c r="A35" s="351" t="s">
        <v>651</v>
      </c>
      <c r="B35" s="352" t="s">
        <v>652</v>
      </c>
      <c r="C35" s="433">
        <v>551</v>
      </c>
      <c r="D35" s="403">
        <v>567</v>
      </c>
      <c r="E35" s="404">
        <v>476</v>
      </c>
      <c r="F35" s="405">
        <v>466</v>
      </c>
      <c r="G35" s="434">
        <v>143</v>
      </c>
      <c r="H35" s="407">
        <f t="shared" si="6"/>
        <v>117</v>
      </c>
      <c r="I35" s="407"/>
      <c r="J35" s="435"/>
      <c r="K35" s="436">
        <f t="shared" si="4"/>
        <v>260</v>
      </c>
      <c r="L35" s="410">
        <f t="shared" si="5"/>
        <v>55.793991416309005</v>
      </c>
      <c r="M35" s="291"/>
      <c r="N35" s="380">
        <v>260</v>
      </c>
      <c r="O35" s="437"/>
      <c r="P35" s="411"/>
    </row>
    <row r="36" spans="1:16" ht="15.75" thickBot="1">
      <c r="A36" s="439" t="s">
        <v>653</v>
      </c>
      <c r="B36" s="440"/>
      <c r="C36" s="441" t="s">
        <v>654</v>
      </c>
      <c r="D36" s="442">
        <v>3818</v>
      </c>
      <c r="E36" s="443">
        <v>5994</v>
      </c>
      <c r="F36" s="444">
        <v>994</v>
      </c>
      <c r="G36" s="445">
        <v>56</v>
      </c>
      <c r="H36" s="418">
        <f t="shared" si="6"/>
        <v>135</v>
      </c>
      <c r="I36" s="407"/>
      <c r="J36" s="435"/>
      <c r="K36" s="446">
        <f t="shared" si="4"/>
        <v>191</v>
      </c>
      <c r="L36" s="421">
        <f t="shared" si="5"/>
        <v>19.21529175050302</v>
      </c>
      <c r="M36" s="291"/>
      <c r="N36" s="391">
        <v>191</v>
      </c>
      <c r="O36" s="447"/>
      <c r="P36" s="448"/>
    </row>
    <row r="37" spans="1:16" ht="15.75" thickBot="1">
      <c r="A37" s="449" t="s">
        <v>655</v>
      </c>
      <c r="B37" s="450" t="s">
        <v>656</v>
      </c>
      <c r="C37" s="451"/>
      <c r="D37" s="452">
        <f>SUM(D27:D36)</f>
        <v>18505</v>
      </c>
      <c r="E37" s="453">
        <f t="shared" ref="E37:J37" si="7">SUM(E27:E36)</f>
        <v>19259</v>
      </c>
      <c r="F37" s="453">
        <f t="shared" si="7"/>
        <v>19770</v>
      </c>
      <c r="G37" s="452">
        <f t="shared" si="7"/>
        <v>3814</v>
      </c>
      <c r="H37" s="452">
        <f t="shared" si="7"/>
        <v>4540</v>
      </c>
      <c r="I37" s="452">
        <f t="shared" si="7"/>
        <v>0</v>
      </c>
      <c r="J37" s="452">
        <f t="shared" si="7"/>
        <v>0</v>
      </c>
      <c r="K37" s="452">
        <f t="shared" si="4"/>
        <v>8354</v>
      </c>
      <c r="L37" s="454">
        <f t="shared" si="5"/>
        <v>42.255943348507842</v>
      </c>
      <c r="M37" s="291"/>
      <c r="N37" s="452">
        <f>SUM(N27:N36)</f>
        <v>8354</v>
      </c>
      <c r="O37" s="455">
        <f>SUM(O27:O36)</f>
        <v>0</v>
      </c>
      <c r="P37" s="452">
        <f>SUM(P27:P36)</f>
        <v>0</v>
      </c>
    </row>
    <row r="38" spans="1:16" ht="15">
      <c r="A38" s="456" t="s">
        <v>657</v>
      </c>
      <c r="B38" s="342" t="s">
        <v>658</v>
      </c>
      <c r="C38" s="425">
        <v>601</v>
      </c>
      <c r="D38" s="426">
        <v>0</v>
      </c>
      <c r="E38" s="427"/>
      <c r="F38" s="427"/>
      <c r="G38" s="457"/>
      <c r="H38" s="347">
        <f t="shared" si="6"/>
        <v>0</v>
      </c>
      <c r="I38" s="407"/>
      <c r="J38" s="435"/>
      <c r="K38" s="430">
        <f t="shared" si="4"/>
        <v>0</v>
      </c>
      <c r="L38" s="399" t="e">
        <f t="shared" si="5"/>
        <v>#DIV/0!</v>
      </c>
      <c r="M38" s="291"/>
      <c r="N38" s="376">
        <v>0</v>
      </c>
      <c r="O38" s="458"/>
      <c r="P38" s="432"/>
    </row>
    <row r="39" spans="1:16" ht="15">
      <c r="A39" s="459" t="s">
        <v>659</v>
      </c>
      <c r="B39" s="352" t="s">
        <v>660</v>
      </c>
      <c r="C39" s="433">
        <v>602</v>
      </c>
      <c r="D39" s="403">
        <v>1153</v>
      </c>
      <c r="E39" s="404">
        <v>1350</v>
      </c>
      <c r="F39" s="404">
        <v>1350</v>
      </c>
      <c r="G39" s="434">
        <v>439</v>
      </c>
      <c r="H39" s="407">
        <f t="shared" si="6"/>
        <v>173</v>
      </c>
      <c r="I39" s="407"/>
      <c r="J39" s="435"/>
      <c r="K39" s="436">
        <f t="shared" si="4"/>
        <v>612</v>
      </c>
      <c r="L39" s="410">
        <f t="shared" si="5"/>
        <v>45.333333333333329</v>
      </c>
      <c r="M39" s="291"/>
      <c r="N39" s="380">
        <v>612</v>
      </c>
      <c r="O39" s="437"/>
      <c r="P39" s="411"/>
    </row>
    <row r="40" spans="1:16" ht="15">
      <c r="A40" s="459" t="s">
        <v>661</v>
      </c>
      <c r="B40" s="352" t="s">
        <v>662</v>
      </c>
      <c r="C40" s="433">
        <v>604</v>
      </c>
      <c r="D40" s="403">
        <v>254</v>
      </c>
      <c r="E40" s="404">
        <v>290</v>
      </c>
      <c r="F40" s="404">
        <v>290</v>
      </c>
      <c r="G40" s="434">
        <v>22</v>
      </c>
      <c r="H40" s="407">
        <f t="shared" si="6"/>
        <v>61</v>
      </c>
      <c r="I40" s="407"/>
      <c r="J40" s="435"/>
      <c r="K40" s="436">
        <f t="shared" si="4"/>
        <v>83</v>
      </c>
      <c r="L40" s="410">
        <f t="shared" si="5"/>
        <v>28.620689655172416</v>
      </c>
      <c r="M40" s="291"/>
      <c r="N40" s="380">
        <v>83</v>
      </c>
      <c r="O40" s="437"/>
      <c r="P40" s="411"/>
    </row>
    <row r="41" spans="1:16" ht="15">
      <c r="A41" s="459" t="s">
        <v>663</v>
      </c>
      <c r="B41" s="352" t="s">
        <v>664</v>
      </c>
      <c r="C41" s="433" t="s">
        <v>665</v>
      </c>
      <c r="D41" s="403">
        <v>16883</v>
      </c>
      <c r="E41" s="404">
        <v>17200</v>
      </c>
      <c r="F41" s="404">
        <f>F24</f>
        <v>17711</v>
      </c>
      <c r="G41" s="434">
        <v>4505</v>
      </c>
      <c r="H41" s="407">
        <f t="shared" si="6"/>
        <v>3995</v>
      </c>
      <c r="I41" s="407"/>
      <c r="J41" s="435"/>
      <c r="K41" s="436">
        <f t="shared" si="4"/>
        <v>8500</v>
      </c>
      <c r="L41" s="410">
        <f t="shared" si="5"/>
        <v>47.992772853029194</v>
      </c>
      <c r="M41" s="291"/>
      <c r="N41" s="380">
        <v>8500</v>
      </c>
      <c r="O41" s="437"/>
      <c r="P41" s="411"/>
    </row>
    <row r="42" spans="1:16" ht="15.75" thickBot="1">
      <c r="A42" s="460" t="s">
        <v>666</v>
      </c>
      <c r="B42" s="440"/>
      <c r="C42" s="441" t="s">
        <v>667</v>
      </c>
      <c r="D42" s="442">
        <v>518</v>
      </c>
      <c r="E42" s="443">
        <v>434</v>
      </c>
      <c r="F42" s="443">
        <v>434</v>
      </c>
      <c r="G42" s="445">
        <v>170</v>
      </c>
      <c r="H42" s="461">
        <f t="shared" si="6"/>
        <v>138</v>
      </c>
      <c r="I42" s="461"/>
      <c r="J42" s="462"/>
      <c r="K42" s="446">
        <f t="shared" si="4"/>
        <v>308</v>
      </c>
      <c r="L42" s="463">
        <f t="shared" si="5"/>
        <v>70.967741935483872</v>
      </c>
      <c r="M42" s="291"/>
      <c r="N42" s="391">
        <v>308</v>
      </c>
      <c r="O42" s="447"/>
      <c r="P42" s="448"/>
    </row>
    <row r="43" spans="1:16" ht="15.75" thickBot="1">
      <c r="A43" s="449" t="s">
        <v>668</v>
      </c>
      <c r="B43" s="450" t="s">
        <v>669</v>
      </c>
      <c r="C43" s="451" t="s">
        <v>601</v>
      </c>
      <c r="D43" s="452">
        <f>SUM(D38:D42)</f>
        <v>18808</v>
      </c>
      <c r="E43" s="453">
        <f t="shared" ref="E43:J43" si="8">SUM(E38:E42)</f>
        <v>19274</v>
      </c>
      <c r="F43" s="453">
        <f t="shared" si="8"/>
        <v>19785</v>
      </c>
      <c r="G43" s="464">
        <f t="shared" si="8"/>
        <v>5136</v>
      </c>
      <c r="H43" s="430">
        <f t="shared" si="8"/>
        <v>4367</v>
      </c>
      <c r="I43" s="430">
        <f t="shared" si="8"/>
        <v>0</v>
      </c>
      <c r="J43" s="430">
        <f t="shared" si="8"/>
        <v>0</v>
      </c>
      <c r="K43" s="455">
        <f t="shared" si="4"/>
        <v>9503</v>
      </c>
      <c r="L43" s="454">
        <f t="shared" si="5"/>
        <v>48.031336871367195</v>
      </c>
      <c r="M43" s="291"/>
      <c r="N43" s="452">
        <f>SUM(N38:N42)</f>
        <v>9503</v>
      </c>
      <c r="O43" s="455">
        <f>SUM(O38:O42)</f>
        <v>0</v>
      </c>
      <c r="P43" s="452">
        <f>SUM(P38:P42)</f>
        <v>0</v>
      </c>
    </row>
    <row r="44" spans="1:16" ht="5.25" customHeight="1" thickBot="1">
      <c r="A44" s="460"/>
      <c r="B44" s="465"/>
      <c r="C44" s="466"/>
      <c r="D44" s="467"/>
      <c r="E44" s="468"/>
      <c r="F44" s="468"/>
      <c r="G44" s="469"/>
      <c r="H44" s="380"/>
      <c r="I44" s="380"/>
      <c r="J44" s="380"/>
      <c r="K44" s="470"/>
      <c r="L44" s="399"/>
      <c r="M44" s="291"/>
      <c r="N44" s="471"/>
      <c r="O44" s="467"/>
      <c r="P44" s="467"/>
    </row>
    <row r="45" spans="1:16" ht="15.75" thickBot="1">
      <c r="A45" s="472" t="s">
        <v>670</v>
      </c>
      <c r="B45" s="450" t="s">
        <v>632</v>
      </c>
      <c r="C45" s="451" t="s">
        <v>601</v>
      </c>
      <c r="D45" s="452">
        <f>D43-D41</f>
        <v>1925</v>
      </c>
      <c r="E45" s="464">
        <f t="shared" ref="E45:J45" si="9">E43-E41</f>
        <v>2074</v>
      </c>
      <c r="F45" s="464">
        <f t="shared" si="9"/>
        <v>2074</v>
      </c>
      <c r="G45" s="464">
        <f t="shared" si="9"/>
        <v>631</v>
      </c>
      <c r="H45" s="436">
        <f t="shared" si="9"/>
        <v>372</v>
      </c>
      <c r="I45" s="436">
        <f t="shared" si="9"/>
        <v>0</v>
      </c>
      <c r="J45" s="436">
        <f t="shared" si="9"/>
        <v>0</v>
      </c>
      <c r="K45" s="470">
        <f t="shared" si="4"/>
        <v>1003</v>
      </c>
      <c r="L45" s="399">
        <f t="shared" si="5"/>
        <v>48.360655737704917</v>
      </c>
      <c r="M45" s="473"/>
      <c r="N45" s="452">
        <f>N43-N41</f>
        <v>1003</v>
      </c>
      <c r="O45" s="455">
        <f>O43-O41</f>
        <v>0</v>
      </c>
      <c r="P45" s="452">
        <f>P43-P41</f>
        <v>0</v>
      </c>
    </row>
    <row r="46" spans="1:16" ht="15.75" thickBot="1">
      <c r="A46" s="449" t="s">
        <v>671</v>
      </c>
      <c r="B46" s="450" t="s">
        <v>672</v>
      </c>
      <c r="C46" s="451" t="s">
        <v>601</v>
      </c>
      <c r="D46" s="452">
        <f>D43-D37</f>
        <v>303</v>
      </c>
      <c r="E46" s="464">
        <f t="shared" ref="E46:J46" si="10">E43-E37</f>
        <v>15</v>
      </c>
      <c r="F46" s="464">
        <f t="shared" si="10"/>
        <v>15</v>
      </c>
      <c r="G46" s="464">
        <f t="shared" si="10"/>
        <v>1322</v>
      </c>
      <c r="H46" s="474">
        <f t="shared" si="10"/>
        <v>-173</v>
      </c>
      <c r="I46" s="436">
        <f t="shared" si="10"/>
        <v>0</v>
      </c>
      <c r="J46" s="436">
        <f t="shared" si="10"/>
        <v>0</v>
      </c>
      <c r="K46" s="470">
        <f t="shared" si="4"/>
        <v>1149</v>
      </c>
      <c r="L46" s="399">
        <f t="shared" si="5"/>
        <v>7659.9999999999991</v>
      </c>
      <c r="M46" s="473"/>
      <c r="N46" s="452">
        <f>N43-N37</f>
        <v>1149</v>
      </c>
      <c r="O46" s="455">
        <f>O43-O37</f>
        <v>0</v>
      </c>
      <c r="P46" s="452">
        <f>P43-P37</f>
        <v>0</v>
      </c>
    </row>
    <row r="47" spans="1:16" ht="15.75" thickBot="1">
      <c r="A47" s="475" t="s">
        <v>673</v>
      </c>
      <c r="B47" s="476" t="s">
        <v>632</v>
      </c>
      <c r="C47" s="477" t="s">
        <v>601</v>
      </c>
      <c r="D47" s="452">
        <f>D46-D41</f>
        <v>-16580</v>
      </c>
      <c r="E47" s="464">
        <f t="shared" ref="E47:J47" si="11">E46-E41</f>
        <v>-17185</v>
      </c>
      <c r="F47" s="464">
        <f t="shared" si="11"/>
        <v>-17696</v>
      </c>
      <c r="G47" s="464">
        <f t="shared" si="11"/>
        <v>-3183</v>
      </c>
      <c r="H47" s="446">
        <f t="shared" si="11"/>
        <v>-4168</v>
      </c>
      <c r="I47" s="446">
        <f t="shared" si="11"/>
        <v>0</v>
      </c>
      <c r="J47" s="446">
        <f t="shared" si="11"/>
        <v>0</v>
      </c>
      <c r="K47" s="470">
        <f t="shared" si="4"/>
        <v>-7351</v>
      </c>
      <c r="L47" s="454">
        <f t="shared" si="5"/>
        <v>41.540461121157321</v>
      </c>
      <c r="M47" s="291"/>
      <c r="N47" s="452">
        <f>N46-N41</f>
        <v>-7351</v>
      </c>
      <c r="O47" s="455">
        <f>O46-O41</f>
        <v>0</v>
      </c>
      <c r="P47" s="452">
        <f>P46-P41</f>
        <v>0</v>
      </c>
    </row>
    <row r="50" spans="1:11" ht="14.25">
      <c r="A50" s="478" t="s">
        <v>674</v>
      </c>
    </row>
    <row r="51" spans="1:11" s="480" customFormat="1" ht="14.25">
      <c r="A51" s="479" t="s">
        <v>675</v>
      </c>
      <c r="C51" s="481"/>
      <c r="F51" s="482"/>
      <c r="G51" s="482"/>
      <c r="H51" s="482"/>
      <c r="I51" s="482"/>
      <c r="J51" s="482"/>
      <c r="K51" s="482"/>
    </row>
    <row r="52" spans="1:11" s="480" customFormat="1" ht="14.25">
      <c r="A52" s="483" t="s">
        <v>676</v>
      </c>
      <c r="C52" s="481"/>
      <c r="F52" s="482"/>
      <c r="G52" s="482"/>
      <c r="H52" s="482"/>
      <c r="I52" s="482"/>
      <c r="J52" s="482"/>
      <c r="K52" s="482"/>
    </row>
    <row r="53" spans="1:11" s="484" customFormat="1" ht="14.25">
      <c r="A53" s="483" t="s">
        <v>677</v>
      </c>
      <c r="C53" s="485"/>
      <c r="F53" s="486"/>
      <c r="G53" s="486"/>
      <c r="H53" s="486"/>
      <c r="I53" s="486"/>
      <c r="J53" s="486"/>
      <c r="K53" s="486"/>
    </row>
    <row r="56" spans="1:11">
      <c r="A56" s="284" t="s">
        <v>678</v>
      </c>
    </row>
    <row r="58" spans="1:11">
      <c r="A58" s="284" t="s">
        <v>679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24" sqref="A24"/>
    </sheetView>
  </sheetViews>
  <sheetFormatPr defaultColWidth="8.7109375" defaultRowHeight="12.75"/>
  <cols>
    <col min="1" max="1" width="37.7109375" style="488" customWidth="1"/>
    <col min="2" max="2" width="7.28515625" style="489" customWidth="1"/>
    <col min="3" max="4" width="11.5703125" style="488" customWidth="1"/>
    <col min="5" max="5" width="11.5703125" style="490" customWidth="1"/>
    <col min="6" max="6" width="11.42578125" style="490" customWidth="1"/>
    <col min="7" max="7" width="9.85546875" style="490" customWidth="1"/>
    <col min="8" max="8" width="9.140625" style="490" customWidth="1"/>
    <col min="9" max="9" width="9.28515625" style="490" customWidth="1"/>
    <col min="10" max="10" width="9.140625" style="490" customWidth="1"/>
    <col min="11" max="11" width="12" style="488" customWidth="1"/>
    <col min="12" max="12" width="8.7109375" style="488"/>
    <col min="13" max="13" width="11.85546875" style="488" customWidth="1"/>
    <col min="14" max="14" width="12.5703125" style="488" customWidth="1"/>
    <col min="15" max="15" width="11.85546875" style="488" customWidth="1"/>
    <col min="16" max="16" width="12" style="488" customWidth="1"/>
    <col min="17" max="16384" width="8.7109375" style="488"/>
  </cols>
  <sheetData>
    <row r="1" spans="1:16" ht="24" customHeight="1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O2" s="491"/>
    </row>
    <row r="3" spans="1:16" ht="18">
      <c r="A3" s="492" t="s">
        <v>577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 thickBot="1">
      <c r="B6" s="496"/>
      <c r="C6" s="497"/>
      <c r="F6" s="493"/>
      <c r="G6" s="493"/>
    </row>
    <row r="7" spans="1:16" ht="24.75" customHeight="1" thickBot="1">
      <c r="A7" s="498" t="s">
        <v>578</v>
      </c>
      <c r="B7" s="499"/>
      <c r="C7" s="1374" t="s">
        <v>681</v>
      </c>
      <c r="D7" s="1375"/>
      <c r="E7" s="1375"/>
      <c r="F7" s="1375"/>
      <c r="G7" s="1376"/>
      <c r="H7" s="1376"/>
      <c r="I7" s="1376"/>
      <c r="J7" s="1376"/>
      <c r="K7" s="1377"/>
      <c r="O7" s="500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501"/>
      <c r="B9" s="502"/>
      <c r="C9" s="503" t="s">
        <v>7</v>
      </c>
      <c r="D9" s="504" t="s">
        <v>582</v>
      </c>
      <c r="E9" s="505" t="s">
        <v>583</v>
      </c>
      <c r="F9" s="1387" t="s">
        <v>584</v>
      </c>
      <c r="G9" s="1388"/>
      <c r="H9" s="1388"/>
      <c r="I9" s="1389"/>
      <c r="J9" s="506" t="s">
        <v>682</v>
      </c>
      <c r="K9" s="507" t="s">
        <v>586</v>
      </c>
      <c r="M9" s="502" t="s">
        <v>587</v>
      </c>
      <c r="N9" s="502" t="s">
        <v>588</v>
      </c>
      <c r="O9" s="502" t="s">
        <v>587</v>
      </c>
    </row>
    <row r="10" spans="1:16" ht="13.5" thickBot="1">
      <c r="A10" s="508" t="s">
        <v>54</v>
      </c>
      <c r="B10" s="509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514" t="s">
        <v>592</v>
      </c>
      <c r="H10" s="515" t="s">
        <v>593</v>
      </c>
      <c r="I10" s="516" t="s">
        <v>594</v>
      </c>
      <c r="J10" s="517" t="s">
        <v>595</v>
      </c>
      <c r="K10" s="518" t="s">
        <v>596</v>
      </c>
      <c r="M10" s="519" t="s">
        <v>685</v>
      </c>
      <c r="N10" s="509" t="s">
        <v>686</v>
      </c>
      <c r="O10" s="509" t="s">
        <v>687</v>
      </c>
    </row>
    <row r="11" spans="1:16">
      <c r="A11" s="520" t="s">
        <v>688</v>
      </c>
      <c r="B11" s="521"/>
      <c r="C11" s="522">
        <v>23</v>
      </c>
      <c r="D11" s="523">
        <v>23</v>
      </c>
      <c r="E11" s="523">
        <v>23</v>
      </c>
      <c r="F11" s="524">
        <v>23</v>
      </c>
      <c r="G11" s="525">
        <f>M11</f>
        <v>23</v>
      </c>
      <c r="H11" s="526"/>
      <c r="I11" s="527"/>
      <c r="J11" s="528" t="s">
        <v>601</v>
      </c>
      <c r="K11" s="529" t="s">
        <v>601</v>
      </c>
      <c r="L11" s="530"/>
      <c r="M11" s="531">
        <v>23</v>
      </c>
      <c r="N11" s="532"/>
      <c r="O11" s="533"/>
    </row>
    <row r="12" spans="1:16" ht="13.5" thickBot="1">
      <c r="A12" s="534" t="s">
        <v>689</v>
      </c>
      <c r="B12" s="535"/>
      <c r="C12" s="536">
        <v>21.7</v>
      </c>
      <c r="D12" s="537">
        <v>21.7</v>
      </c>
      <c r="E12" s="537">
        <v>21.7</v>
      </c>
      <c r="F12" s="538">
        <v>21.7</v>
      </c>
      <c r="G12" s="539">
        <f t="shared" ref="G12:G23" si="0">M12</f>
        <v>21.7</v>
      </c>
      <c r="H12" s="540"/>
      <c r="I12" s="541"/>
      <c r="J12" s="542"/>
      <c r="K12" s="543" t="s">
        <v>601</v>
      </c>
      <c r="L12" s="530"/>
      <c r="M12" s="544">
        <v>21.7</v>
      </c>
      <c r="N12" s="545"/>
      <c r="O12" s="546"/>
    </row>
    <row r="13" spans="1:16">
      <c r="A13" s="547" t="s">
        <v>690</v>
      </c>
      <c r="B13" s="548" t="s">
        <v>691</v>
      </c>
      <c r="C13" s="549">
        <v>7291</v>
      </c>
      <c r="D13" s="550" t="s">
        <v>601</v>
      </c>
      <c r="E13" s="550" t="s">
        <v>601</v>
      </c>
      <c r="F13" s="551">
        <v>7293</v>
      </c>
      <c r="G13" s="552">
        <f t="shared" si="0"/>
        <v>7369</v>
      </c>
      <c r="H13" s="553"/>
      <c r="I13" s="554"/>
      <c r="J13" s="555" t="s">
        <v>601</v>
      </c>
      <c r="K13" s="556" t="s">
        <v>601</v>
      </c>
      <c r="L13" s="530"/>
      <c r="M13" s="557">
        <v>7369</v>
      </c>
      <c r="N13" s="558"/>
      <c r="O13" s="558"/>
    </row>
    <row r="14" spans="1:16">
      <c r="A14" s="559" t="s">
        <v>692</v>
      </c>
      <c r="B14" s="548" t="s">
        <v>693</v>
      </c>
      <c r="C14" s="549">
        <v>7267</v>
      </c>
      <c r="D14" s="560" t="s">
        <v>601</v>
      </c>
      <c r="E14" s="560" t="s">
        <v>601</v>
      </c>
      <c r="F14" s="561">
        <v>7270</v>
      </c>
      <c r="G14" s="562">
        <f t="shared" si="0"/>
        <v>7347</v>
      </c>
      <c r="H14" s="553"/>
      <c r="I14" s="554"/>
      <c r="J14" s="555" t="s">
        <v>601</v>
      </c>
      <c r="K14" s="556" t="s">
        <v>601</v>
      </c>
      <c r="L14" s="530"/>
      <c r="M14" s="563">
        <v>7347</v>
      </c>
      <c r="N14" s="558"/>
      <c r="O14" s="558"/>
    </row>
    <row r="15" spans="1:16">
      <c r="A15" s="559" t="s">
        <v>609</v>
      </c>
      <c r="B15" s="548" t="s">
        <v>611</v>
      </c>
      <c r="C15" s="549">
        <v>33</v>
      </c>
      <c r="D15" s="560" t="s">
        <v>601</v>
      </c>
      <c r="E15" s="560" t="s">
        <v>601</v>
      </c>
      <c r="F15" s="561">
        <v>45</v>
      </c>
      <c r="G15" s="562">
        <f t="shared" si="0"/>
        <v>57</v>
      </c>
      <c r="H15" s="553"/>
      <c r="I15" s="554"/>
      <c r="J15" s="555" t="s">
        <v>601</v>
      </c>
      <c r="K15" s="556" t="s">
        <v>601</v>
      </c>
      <c r="L15" s="530"/>
      <c r="M15" s="563">
        <v>57</v>
      </c>
      <c r="N15" s="558"/>
      <c r="O15" s="558"/>
    </row>
    <row r="16" spans="1:16">
      <c r="A16" s="559" t="s">
        <v>612</v>
      </c>
      <c r="B16" s="548" t="s">
        <v>601</v>
      </c>
      <c r="C16" s="549">
        <v>643</v>
      </c>
      <c r="D16" s="560" t="s">
        <v>601</v>
      </c>
      <c r="E16" s="560" t="s">
        <v>601</v>
      </c>
      <c r="F16" s="561">
        <v>9715</v>
      </c>
      <c r="G16" s="562">
        <f t="shared" si="0"/>
        <v>6345</v>
      </c>
      <c r="H16" s="553"/>
      <c r="I16" s="554"/>
      <c r="J16" s="555" t="s">
        <v>601</v>
      </c>
      <c r="K16" s="556" t="s">
        <v>601</v>
      </c>
      <c r="L16" s="530"/>
      <c r="M16" s="563">
        <v>6345</v>
      </c>
      <c r="N16" s="558"/>
      <c r="O16" s="558"/>
    </row>
    <row r="17" spans="1:15" ht="13.5" thickBot="1">
      <c r="A17" s="520" t="s">
        <v>614</v>
      </c>
      <c r="B17" s="564" t="s">
        <v>616</v>
      </c>
      <c r="C17" s="565">
        <v>1777</v>
      </c>
      <c r="D17" s="566" t="s">
        <v>601</v>
      </c>
      <c r="E17" s="566" t="s">
        <v>601</v>
      </c>
      <c r="F17" s="567">
        <v>2918</v>
      </c>
      <c r="G17" s="568">
        <f t="shared" si="0"/>
        <v>3215</v>
      </c>
      <c r="H17" s="569"/>
      <c r="I17" s="570"/>
      <c r="J17" s="571" t="s">
        <v>601</v>
      </c>
      <c r="K17" s="529" t="s">
        <v>601</v>
      </c>
      <c r="L17" s="530"/>
      <c r="M17" s="572">
        <v>3215</v>
      </c>
      <c r="N17" s="573"/>
      <c r="O17" s="573"/>
    </row>
    <row r="18" spans="1:15" ht="15" thickBot="1">
      <c r="A18" s="574" t="s">
        <v>617</v>
      </c>
      <c r="B18" s="575"/>
      <c r="C18" s="576">
        <v>2477</v>
      </c>
      <c r="D18" s="577" t="s">
        <v>601</v>
      </c>
      <c r="E18" s="577" t="s">
        <v>601</v>
      </c>
      <c r="F18" s="577">
        <f>F13-F14+F15+F16+F17</f>
        <v>12701</v>
      </c>
      <c r="G18" s="577">
        <f>M18</f>
        <v>9639</v>
      </c>
      <c r="H18" s="577"/>
      <c r="I18" s="577"/>
      <c r="J18" s="578" t="s">
        <v>601</v>
      </c>
      <c r="K18" s="579" t="s">
        <v>601</v>
      </c>
      <c r="L18" s="530"/>
      <c r="M18" s="580">
        <f>M13-M14+M15+M16+M17</f>
        <v>9639</v>
      </c>
      <c r="N18" s="580">
        <f t="shared" ref="N18:O18" si="1">N13-N14+N15+N16+N17</f>
        <v>0</v>
      </c>
      <c r="O18" s="580">
        <f t="shared" si="1"/>
        <v>0</v>
      </c>
    </row>
    <row r="19" spans="1:15">
      <c r="A19" s="520" t="s">
        <v>618</v>
      </c>
      <c r="B19" s="564">
        <v>401</v>
      </c>
      <c r="C19" s="565">
        <v>36</v>
      </c>
      <c r="D19" s="550" t="s">
        <v>601</v>
      </c>
      <c r="E19" s="550" t="s">
        <v>601</v>
      </c>
      <c r="F19" s="581">
        <v>38</v>
      </c>
      <c r="G19" s="582">
        <f t="shared" si="0"/>
        <v>37</v>
      </c>
      <c r="H19" s="583"/>
      <c r="I19" s="584"/>
      <c r="J19" s="571" t="s">
        <v>601</v>
      </c>
      <c r="K19" s="529" t="s">
        <v>601</v>
      </c>
      <c r="L19" s="530"/>
      <c r="M19" s="585">
        <v>37</v>
      </c>
      <c r="N19" s="586"/>
      <c r="O19" s="586"/>
    </row>
    <row r="20" spans="1:15">
      <c r="A20" s="559" t="s">
        <v>620</v>
      </c>
      <c r="B20" s="548" t="s">
        <v>622</v>
      </c>
      <c r="C20" s="549">
        <v>1104</v>
      </c>
      <c r="D20" s="560" t="s">
        <v>601</v>
      </c>
      <c r="E20" s="560" t="s">
        <v>601</v>
      </c>
      <c r="F20" s="587">
        <v>1120</v>
      </c>
      <c r="G20" s="562">
        <f t="shared" si="0"/>
        <v>1214</v>
      </c>
      <c r="H20" s="588"/>
      <c r="I20" s="589"/>
      <c r="J20" s="555" t="s">
        <v>601</v>
      </c>
      <c r="K20" s="556" t="s">
        <v>601</v>
      </c>
      <c r="L20" s="530"/>
      <c r="M20" s="563">
        <v>1214</v>
      </c>
      <c r="N20" s="558"/>
      <c r="O20" s="558"/>
    </row>
    <row r="21" spans="1:15">
      <c r="A21" s="559" t="s">
        <v>623</v>
      </c>
      <c r="B21" s="548" t="s">
        <v>601</v>
      </c>
      <c r="C21" s="549">
        <v>0</v>
      </c>
      <c r="D21" s="560" t="s">
        <v>601</v>
      </c>
      <c r="E21" s="560" t="s">
        <v>601</v>
      </c>
      <c r="F21" s="587">
        <v>0</v>
      </c>
      <c r="G21" s="562">
        <f t="shared" si="0"/>
        <v>0</v>
      </c>
      <c r="H21" s="588"/>
      <c r="I21" s="589"/>
      <c r="J21" s="555" t="s">
        <v>601</v>
      </c>
      <c r="K21" s="556" t="s">
        <v>601</v>
      </c>
      <c r="L21" s="530"/>
      <c r="M21" s="563">
        <v>0</v>
      </c>
      <c r="N21" s="558"/>
      <c r="O21" s="558"/>
    </row>
    <row r="22" spans="1:15">
      <c r="A22" s="559" t="s">
        <v>625</v>
      </c>
      <c r="B22" s="548" t="s">
        <v>601</v>
      </c>
      <c r="C22" s="549">
        <v>1265</v>
      </c>
      <c r="D22" s="560" t="s">
        <v>601</v>
      </c>
      <c r="E22" s="560" t="s">
        <v>601</v>
      </c>
      <c r="F22" s="587">
        <v>10617</v>
      </c>
      <c r="G22" s="562">
        <f t="shared" si="0"/>
        <v>7352</v>
      </c>
      <c r="H22" s="588"/>
      <c r="I22" s="589"/>
      <c r="J22" s="555" t="s">
        <v>601</v>
      </c>
      <c r="K22" s="556" t="s">
        <v>601</v>
      </c>
      <c r="L22" s="530"/>
      <c r="M22" s="563">
        <v>7352</v>
      </c>
      <c r="N22" s="558"/>
      <c r="O22" s="558"/>
    </row>
    <row r="23" spans="1:15" ht="13.5" thickBot="1">
      <c r="A23" s="534" t="s">
        <v>627</v>
      </c>
      <c r="B23" s="590" t="s">
        <v>601</v>
      </c>
      <c r="C23" s="549">
        <v>0</v>
      </c>
      <c r="D23" s="566" t="s">
        <v>601</v>
      </c>
      <c r="E23" s="566" t="s">
        <v>601</v>
      </c>
      <c r="F23" s="591">
        <v>0</v>
      </c>
      <c r="G23" s="592">
        <f t="shared" si="0"/>
        <v>0</v>
      </c>
      <c r="H23" s="593"/>
      <c r="I23" s="594"/>
      <c r="J23" s="595" t="s">
        <v>601</v>
      </c>
      <c r="K23" s="596" t="s">
        <v>601</v>
      </c>
      <c r="L23" s="530"/>
      <c r="M23" s="597">
        <v>0</v>
      </c>
      <c r="N23" s="573"/>
      <c r="O23" s="598"/>
    </row>
    <row r="24" spans="1:15" ht="15.75" thickBot="1">
      <c r="A24" s="547" t="s">
        <v>629</v>
      </c>
      <c r="B24" s="599" t="s">
        <v>601</v>
      </c>
      <c r="C24" s="600">
        <v>12257</v>
      </c>
      <c r="D24" s="601">
        <v>13089</v>
      </c>
      <c r="E24" s="601">
        <v>12966</v>
      </c>
      <c r="F24" s="602">
        <v>3644</v>
      </c>
      <c r="G24" s="552">
        <f>M24-F24</f>
        <v>3271</v>
      </c>
      <c r="H24" s="603"/>
      <c r="I24" s="603"/>
      <c r="J24" s="604">
        <f t="shared" ref="J24:J47" si="2">SUM(F24:I24)</f>
        <v>6915</v>
      </c>
      <c r="K24" s="605">
        <f t="shared" ref="K24:K47" si="3">(J24/E24)*100</f>
        <v>53.331790837575198</v>
      </c>
      <c r="L24" s="530"/>
      <c r="M24" s="606">
        <v>6915</v>
      </c>
      <c r="N24" s="607"/>
      <c r="O24" s="608"/>
    </row>
    <row r="25" spans="1:15" ht="15.75" thickBot="1">
      <c r="A25" s="559" t="s">
        <v>631</v>
      </c>
      <c r="B25" s="609" t="s">
        <v>601</v>
      </c>
      <c r="C25" s="549">
        <v>0</v>
      </c>
      <c r="D25" s="610">
        <v>0</v>
      </c>
      <c r="E25" s="610">
        <v>0</v>
      </c>
      <c r="F25" s="611">
        <v>0</v>
      </c>
      <c r="G25" s="562">
        <f t="shared" ref="G25:G42" si="4">M25-F25</f>
        <v>0</v>
      </c>
      <c r="H25" s="553"/>
      <c r="I25" s="553"/>
      <c r="J25" s="604">
        <f t="shared" si="2"/>
        <v>0</v>
      </c>
      <c r="K25" s="605" t="e">
        <f t="shared" si="3"/>
        <v>#DIV/0!</v>
      </c>
      <c r="L25" s="530"/>
      <c r="M25" s="612">
        <v>0</v>
      </c>
      <c r="N25" s="613"/>
      <c r="O25" s="614"/>
    </row>
    <row r="26" spans="1:15" ht="15.75" thickBot="1">
      <c r="A26" s="534" t="s">
        <v>633</v>
      </c>
      <c r="B26" s="615">
        <v>672</v>
      </c>
      <c r="C26" s="616">
        <v>10527</v>
      </c>
      <c r="D26" s="617">
        <v>11379</v>
      </c>
      <c r="E26" s="617">
        <v>11379</v>
      </c>
      <c r="F26" s="618">
        <v>2850</v>
      </c>
      <c r="G26" s="592">
        <f t="shared" si="4"/>
        <v>2875</v>
      </c>
      <c r="H26" s="619"/>
      <c r="I26" s="619"/>
      <c r="J26" s="604">
        <f t="shared" si="2"/>
        <v>5725</v>
      </c>
      <c r="K26" s="605">
        <f t="shared" si="3"/>
        <v>50.311978205466211</v>
      </c>
      <c r="L26" s="530"/>
      <c r="M26" s="620">
        <v>5725</v>
      </c>
      <c r="N26" s="621"/>
      <c r="O26" s="622"/>
    </row>
    <row r="27" spans="1:15" ht="15.75" thickBot="1">
      <c r="A27" s="547" t="s">
        <v>634</v>
      </c>
      <c r="B27" s="623">
        <v>501</v>
      </c>
      <c r="C27" s="549">
        <v>1873</v>
      </c>
      <c r="D27" s="624">
        <v>1524</v>
      </c>
      <c r="E27" s="624">
        <v>1319</v>
      </c>
      <c r="F27" s="625">
        <v>472</v>
      </c>
      <c r="G27" s="552">
        <f t="shared" si="4"/>
        <v>468</v>
      </c>
      <c r="H27" s="626"/>
      <c r="I27" s="627"/>
      <c r="J27" s="604">
        <f t="shared" si="2"/>
        <v>940</v>
      </c>
      <c r="K27" s="605">
        <f t="shared" si="3"/>
        <v>71.266110689916601</v>
      </c>
      <c r="L27" s="530"/>
      <c r="M27" s="628">
        <v>940</v>
      </c>
      <c r="N27" s="629"/>
      <c r="O27" s="630"/>
    </row>
    <row r="28" spans="1:15" ht="15.75" thickBot="1">
      <c r="A28" s="559" t="s">
        <v>636</v>
      </c>
      <c r="B28" s="631">
        <v>502</v>
      </c>
      <c r="C28" s="549">
        <v>590</v>
      </c>
      <c r="D28" s="610">
        <v>812</v>
      </c>
      <c r="E28" s="610">
        <v>812</v>
      </c>
      <c r="F28" s="611">
        <v>176</v>
      </c>
      <c r="G28" s="562">
        <f t="shared" si="4"/>
        <v>147</v>
      </c>
      <c r="H28" s="553"/>
      <c r="I28" s="554"/>
      <c r="J28" s="604">
        <f t="shared" si="2"/>
        <v>323</v>
      </c>
      <c r="K28" s="605">
        <f t="shared" si="3"/>
        <v>39.778325123152705</v>
      </c>
      <c r="L28" s="530"/>
      <c r="M28" s="563">
        <v>323</v>
      </c>
      <c r="N28" s="632"/>
      <c r="O28" s="633"/>
    </row>
    <row r="29" spans="1:15" ht="15.75" thickBot="1">
      <c r="A29" s="559" t="s">
        <v>638</v>
      </c>
      <c r="B29" s="631">
        <v>504</v>
      </c>
      <c r="C29" s="549">
        <v>0</v>
      </c>
      <c r="D29" s="610">
        <v>0</v>
      </c>
      <c r="E29" s="610">
        <v>0</v>
      </c>
      <c r="F29" s="611">
        <v>0</v>
      </c>
      <c r="G29" s="562">
        <f t="shared" si="4"/>
        <v>0</v>
      </c>
      <c r="H29" s="553"/>
      <c r="I29" s="554"/>
      <c r="J29" s="604">
        <f t="shared" si="2"/>
        <v>0</v>
      </c>
      <c r="K29" s="605" t="e">
        <f t="shared" si="3"/>
        <v>#DIV/0!</v>
      </c>
      <c r="L29" s="530"/>
      <c r="M29" s="563">
        <v>0</v>
      </c>
      <c r="N29" s="632"/>
      <c r="O29" s="633"/>
    </row>
    <row r="30" spans="1:15" ht="15.75" thickBot="1">
      <c r="A30" s="559" t="s">
        <v>640</v>
      </c>
      <c r="B30" s="631">
        <v>511</v>
      </c>
      <c r="C30" s="549">
        <v>192</v>
      </c>
      <c r="D30" s="610">
        <v>244</v>
      </c>
      <c r="E30" s="610">
        <v>244</v>
      </c>
      <c r="F30" s="611">
        <v>5</v>
      </c>
      <c r="G30" s="562">
        <f t="shared" si="4"/>
        <v>26</v>
      </c>
      <c r="H30" s="553"/>
      <c r="I30" s="554"/>
      <c r="J30" s="604">
        <f t="shared" si="2"/>
        <v>31</v>
      </c>
      <c r="K30" s="605">
        <f t="shared" si="3"/>
        <v>12.704918032786885</v>
      </c>
      <c r="L30" s="530"/>
      <c r="M30" s="563">
        <v>31</v>
      </c>
      <c r="N30" s="632"/>
      <c r="O30" s="633"/>
    </row>
    <row r="31" spans="1:15" ht="15.75" thickBot="1">
      <c r="A31" s="559" t="s">
        <v>642</v>
      </c>
      <c r="B31" s="631">
        <v>518</v>
      </c>
      <c r="C31" s="549">
        <v>807</v>
      </c>
      <c r="D31" s="610">
        <v>793</v>
      </c>
      <c r="E31" s="610">
        <v>795</v>
      </c>
      <c r="F31" s="611">
        <v>197</v>
      </c>
      <c r="G31" s="562">
        <f t="shared" si="4"/>
        <v>140</v>
      </c>
      <c r="H31" s="553"/>
      <c r="I31" s="554"/>
      <c r="J31" s="604">
        <f t="shared" si="2"/>
        <v>337</v>
      </c>
      <c r="K31" s="605">
        <f t="shared" si="3"/>
        <v>42.389937106918239</v>
      </c>
      <c r="L31" s="530"/>
      <c r="M31" s="563">
        <v>337</v>
      </c>
      <c r="N31" s="632"/>
      <c r="O31" s="633"/>
    </row>
    <row r="32" spans="1:15" ht="15.75" thickBot="1">
      <c r="A32" s="559" t="s">
        <v>644</v>
      </c>
      <c r="B32" s="631">
        <v>521</v>
      </c>
      <c r="C32" s="549">
        <v>6145</v>
      </c>
      <c r="D32" s="610">
        <v>6615</v>
      </c>
      <c r="E32" s="610">
        <v>6615</v>
      </c>
      <c r="F32" s="611">
        <v>1561</v>
      </c>
      <c r="G32" s="562">
        <f t="shared" si="4"/>
        <v>1661</v>
      </c>
      <c r="H32" s="553"/>
      <c r="I32" s="554"/>
      <c r="J32" s="604">
        <f t="shared" si="2"/>
        <v>3222</v>
      </c>
      <c r="K32" s="605">
        <f t="shared" si="3"/>
        <v>48.707482993197274</v>
      </c>
      <c r="L32" s="530"/>
      <c r="M32" s="563">
        <v>3222</v>
      </c>
      <c r="N32" s="632"/>
      <c r="O32" s="633"/>
    </row>
    <row r="33" spans="1:15" ht="15.75" thickBot="1">
      <c r="A33" s="559" t="s">
        <v>646</v>
      </c>
      <c r="B33" s="631" t="s">
        <v>648</v>
      </c>
      <c r="C33" s="549">
        <v>2303</v>
      </c>
      <c r="D33" s="610">
        <v>2412</v>
      </c>
      <c r="E33" s="610">
        <v>2492</v>
      </c>
      <c r="F33" s="611">
        <v>579</v>
      </c>
      <c r="G33" s="562">
        <f t="shared" si="4"/>
        <v>630</v>
      </c>
      <c r="H33" s="553"/>
      <c r="I33" s="554"/>
      <c r="J33" s="604">
        <f t="shared" si="2"/>
        <v>1209</v>
      </c>
      <c r="K33" s="605">
        <f t="shared" si="3"/>
        <v>48.515248796147674</v>
      </c>
      <c r="L33" s="530"/>
      <c r="M33" s="563">
        <v>1209</v>
      </c>
      <c r="N33" s="632"/>
      <c r="O33" s="633"/>
    </row>
    <row r="34" spans="1:15" ht="15.75" thickBot="1">
      <c r="A34" s="559" t="s">
        <v>649</v>
      </c>
      <c r="B34" s="631">
        <v>557</v>
      </c>
      <c r="C34" s="549">
        <v>0</v>
      </c>
      <c r="D34" s="610">
        <v>0</v>
      </c>
      <c r="E34" s="610">
        <v>0</v>
      </c>
      <c r="F34" s="611">
        <v>0</v>
      </c>
      <c r="G34" s="562">
        <f t="shared" si="4"/>
        <v>0</v>
      </c>
      <c r="H34" s="553"/>
      <c r="I34" s="554"/>
      <c r="J34" s="604">
        <f t="shared" si="2"/>
        <v>0</v>
      </c>
      <c r="K34" s="605" t="e">
        <f t="shared" si="3"/>
        <v>#DIV/0!</v>
      </c>
      <c r="L34" s="530"/>
      <c r="M34" s="563">
        <v>0</v>
      </c>
      <c r="N34" s="632"/>
      <c r="O34" s="633"/>
    </row>
    <row r="35" spans="1:15" ht="15.75" thickBot="1">
      <c r="A35" s="559" t="s">
        <v>651</v>
      </c>
      <c r="B35" s="631">
        <v>551</v>
      </c>
      <c r="C35" s="549">
        <v>-1</v>
      </c>
      <c r="D35" s="610">
        <v>4</v>
      </c>
      <c r="E35" s="610">
        <v>4</v>
      </c>
      <c r="F35" s="611">
        <v>1</v>
      </c>
      <c r="G35" s="562">
        <f t="shared" si="4"/>
        <v>1</v>
      </c>
      <c r="H35" s="553"/>
      <c r="I35" s="554"/>
      <c r="J35" s="604">
        <f t="shared" si="2"/>
        <v>2</v>
      </c>
      <c r="K35" s="605">
        <f t="shared" si="3"/>
        <v>50</v>
      </c>
      <c r="L35" s="530"/>
      <c r="M35" s="563">
        <v>2</v>
      </c>
      <c r="N35" s="632"/>
      <c r="O35" s="633"/>
    </row>
    <row r="36" spans="1:15" ht="15.75" thickBot="1">
      <c r="A36" s="520" t="s">
        <v>653</v>
      </c>
      <c r="B36" s="634" t="s">
        <v>654</v>
      </c>
      <c r="C36" s="635">
        <v>1111</v>
      </c>
      <c r="D36" s="636">
        <v>1410</v>
      </c>
      <c r="E36" s="636">
        <v>1410</v>
      </c>
      <c r="F36" s="637">
        <v>53</v>
      </c>
      <c r="G36" s="592">
        <f t="shared" si="4"/>
        <v>167</v>
      </c>
      <c r="H36" s="569"/>
      <c r="I36" s="554"/>
      <c r="J36" s="604">
        <f t="shared" si="2"/>
        <v>220</v>
      </c>
      <c r="K36" s="605">
        <f t="shared" si="3"/>
        <v>15.602836879432624</v>
      </c>
      <c r="L36" s="530"/>
      <c r="M36" s="597">
        <v>220</v>
      </c>
      <c r="N36" s="638"/>
      <c r="O36" s="639"/>
    </row>
    <row r="37" spans="1:15" ht="15.75" thickBot="1">
      <c r="A37" s="640" t="s">
        <v>655</v>
      </c>
      <c r="B37" s="641"/>
      <c r="C37" s="642">
        <f t="shared" ref="C37:I37" si="5">SUM(C27:C36)</f>
        <v>13020</v>
      </c>
      <c r="D37" s="643">
        <f t="shared" si="5"/>
        <v>13814</v>
      </c>
      <c r="E37" s="643">
        <f t="shared" si="5"/>
        <v>13691</v>
      </c>
      <c r="F37" s="642">
        <f t="shared" si="5"/>
        <v>3044</v>
      </c>
      <c r="G37" s="644">
        <f t="shared" si="5"/>
        <v>3240</v>
      </c>
      <c r="H37" s="579">
        <f t="shared" si="5"/>
        <v>0</v>
      </c>
      <c r="I37" s="645">
        <f t="shared" si="5"/>
        <v>0</v>
      </c>
      <c r="J37" s="604">
        <f t="shared" si="2"/>
        <v>6284</v>
      </c>
      <c r="K37" s="605">
        <f t="shared" si="3"/>
        <v>45.898765612446134</v>
      </c>
      <c r="L37" s="530"/>
      <c r="M37" s="646">
        <f>SUM(M27:M36)</f>
        <v>6284</v>
      </c>
      <c r="N37" s="647">
        <f>SUM(N27:N36)</f>
        <v>0</v>
      </c>
      <c r="O37" s="646">
        <f>SUM(O27:O36)</f>
        <v>0</v>
      </c>
    </row>
    <row r="38" spans="1:15" ht="15.75" thickBot="1">
      <c r="A38" s="547" t="s">
        <v>657</v>
      </c>
      <c r="B38" s="623">
        <v>601</v>
      </c>
      <c r="C38" s="648">
        <v>0</v>
      </c>
      <c r="D38" s="624">
        <v>0</v>
      </c>
      <c r="E38" s="624">
        <v>0</v>
      </c>
      <c r="F38" s="602">
        <v>0</v>
      </c>
      <c r="G38" s="552">
        <f t="shared" si="4"/>
        <v>0</v>
      </c>
      <c r="H38" s="626"/>
      <c r="I38" s="554"/>
      <c r="J38" s="604">
        <f t="shared" si="2"/>
        <v>0</v>
      </c>
      <c r="K38" s="605" t="e">
        <f t="shared" si="3"/>
        <v>#DIV/0!</v>
      </c>
      <c r="L38" s="530"/>
      <c r="M38" s="585">
        <v>0</v>
      </c>
      <c r="N38" s="629"/>
      <c r="O38" s="630"/>
    </row>
    <row r="39" spans="1:15" ht="15.75" thickBot="1">
      <c r="A39" s="559" t="s">
        <v>659</v>
      </c>
      <c r="B39" s="631">
        <v>602</v>
      </c>
      <c r="C39" s="549">
        <v>481</v>
      </c>
      <c r="D39" s="610">
        <v>540</v>
      </c>
      <c r="E39" s="610">
        <v>540</v>
      </c>
      <c r="F39" s="611">
        <v>148</v>
      </c>
      <c r="G39" s="562">
        <f t="shared" si="4"/>
        <v>100</v>
      </c>
      <c r="H39" s="553"/>
      <c r="I39" s="554"/>
      <c r="J39" s="604">
        <f t="shared" si="2"/>
        <v>248</v>
      </c>
      <c r="K39" s="605">
        <f t="shared" si="3"/>
        <v>45.925925925925924</v>
      </c>
      <c r="L39" s="530"/>
      <c r="M39" s="563">
        <v>248</v>
      </c>
      <c r="N39" s="632"/>
      <c r="O39" s="633"/>
    </row>
    <row r="40" spans="1:15" ht="15.75" thickBot="1">
      <c r="A40" s="559" t="s">
        <v>661</v>
      </c>
      <c r="B40" s="631">
        <v>604</v>
      </c>
      <c r="C40" s="549">
        <v>0</v>
      </c>
      <c r="D40" s="610">
        <v>0</v>
      </c>
      <c r="E40" s="610">
        <v>0</v>
      </c>
      <c r="F40" s="611">
        <v>0</v>
      </c>
      <c r="G40" s="562">
        <f t="shared" si="4"/>
        <v>0</v>
      </c>
      <c r="H40" s="553"/>
      <c r="I40" s="554"/>
      <c r="J40" s="604">
        <f t="shared" si="2"/>
        <v>0</v>
      </c>
      <c r="K40" s="605" t="e">
        <f t="shared" si="3"/>
        <v>#DIV/0!</v>
      </c>
      <c r="L40" s="530"/>
      <c r="M40" s="563">
        <v>0</v>
      </c>
      <c r="N40" s="632"/>
      <c r="O40" s="633"/>
    </row>
    <row r="41" spans="1:15" ht="15.75" thickBot="1">
      <c r="A41" s="559" t="s">
        <v>663</v>
      </c>
      <c r="B41" s="631" t="s">
        <v>665</v>
      </c>
      <c r="C41" s="549">
        <v>12257</v>
      </c>
      <c r="D41" s="610">
        <v>13089</v>
      </c>
      <c r="E41" s="610">
        <v>12966</v>
      </c>
      <c r="F41" s="611">
        <v>3644</v>
      </c>
      <c r="G41" s="562">
        <f t="shared" si="4"/>
        <v>3271</v>
      </c>
      <c r="H41" s="553"/>
      <c r="I41" s="554"/>
      <c r="J41" s="604">
        <f t="shared" si="2"/>
        <v>6915</v>
      </c>
      <c r="K41" s="605">
        <f t="shared" si="3"/>
        <v>53.331790837575198</v>
      </c>
      <c r="L41" s="530"/>
      <c r="M41" s="563">
        <v>6915</v>
      </c>
      <c r="N41" s="632"/>
      <c r="O41" s="633"/>
    </row>
    <row r="42" spans="1:15" ht="15.75" thickBot="1">
      <c r="A42" s="520" t="s">
        <v>666</v>
      </c>
      <c r="B42" s="634" t="s">
        <v>667</v>
      </c>
      <c r="C42" s="565">
        <v>356</v>
      </c>
      <c r="D42" s="636">
        <v>185</v>
      </c>
      <c r="E42" s="636">
        <v>185</v>
      </c>
      <c r="F42" s="637">
        <v>106</v>
      </c>
      <c r="G42" s="592">
        <f t="shared" si="4"/>
        <v>50</v>
      </c>
      <c r="H42" s="569"/>
      <c r="I42" s="554"/>
      <c r="J42" s="604">
        <f t="shared" si="2"/>
        <v>156</v>
      </c>
      <c r="K42" s="605">
        <f t="shared" si="3"/>
        <v>84.324324324324323</v>
      </c>
      <c r="L42" s="530"/>
      <c r="M42" s="597">
        <v>156</v>
      </c>
      <c r="N42" s="638"/>
      <c r="O42" s="639"/>
    </row>
    <row r="43" spans="1:15" ht="15.75" thickBot="1">
      <c r="A43" s="640" t="s">
        <v>668</v>
      </c>
      <c r="B43" s="641" t="s">
        <v>601</v>
      </c>
      <c r="C43" s="642">
        <f t="shared" ref="C43:I43" si="6">SUM(C38:C42)</f>
        <v>13094</v>
      </c>
      <c r="D43" s="643">
        <f t="shared" si="6"/>
        <v>13814</v>
      </c>
      <c r="E43" s="643">
        <f t="shared" si="6"/>
        <v>13691</v>
      </c>
      <c r="F43" s="578">
        <f t="shared" si="6"/>
        <v>3898</v>
      </c>
      <c r="G43" s="649">
        <f t="shared" si="6"/>
        <v>3421</v>
      </c>
      <c r="H43" s="578">
        <f t="shared" si="6"/>
        <v>0</v>
      </c>
      <c r="I43" s="645">
        <f t="shared" si="6"/>
        <v>0</v>
      </c>
      <c r="J43" s="604">
        <f t="shared" si="2"/>
        <v>7319</v>
      </c>
      <c r="K43" s="605">
        <f t="shared" si="3"/>
        <v>53.45847637133884</v>
      </c>
      <c r="L43" s="530"/>
      <c r="M43" s="646">
        <f>SUM(M38:M42)</f>
        <v>7319</v>
      </c>
      <c r="N43" s="647">
        <f>SUM(N38:N42)</f>
        <v>0</v>
      </c>
      <c r="O43" s="646">
        <f>SUM(O38:O42)</f>
        <v>0</v>
      </c>
    </row>
    <row r="44" spans="1:15" ht="5.25" customHeight="1" thickBot="1">
      <c r="A44" s="520"/>
      <c r="B44" s="650"/>
      <c r="C44" s="651"/>
      <c r="D44" s="652"/>
      <c r="E44" s="652"/>
      <c r="F44" s="653"/>
      <c r="G44" s="654"/>
      <c r="H44" s="655">
        <f>N44-G44</f>
        <v>0</v>
      </c>
      <c r="I44" s="654"/>
      <c r="J44" s="604">
        <f t="shared" si="2"/>
        <v>0</v>
      </c>
      <c r="K44" s="605" t="e">
        <f t="shared" si="3"/>
        <v>#DIV/0!</v>
      </c>
      <c r="L44" s="530"/>
      <c r="M44" s="656"/>
      <c r="N44" s="657"/>
      <c r="O44" s="657"/>
    </row>
    <row r="45" spans="1:15" ht="15.75" thickBot="1">
      <c r="A45" s="658" t="s">
        <v>670</v>
      </c>
      <c r="B45" s="641" t="s">
        <v>601</v>
      </c>
      <c r="C45" s="578">
        <f t="shared" ref="C45:I45" si="7">C43-C41</f>
        <v>837</v>
      </c>
      <c r="D45" s="642">
        <f t="shared" si="7"/>
        <v>725</v>
      </c>
      <c r="E45" s="642">
        <f t="shared" si="7"/>
        <v>725</v>
      </c>
      <c r="F45" s="578">
        <f t="shared" si="7"/>
        <v>254</v>
      </c>
      <c r="G45" s="659">
        <f t="shared" si="7"/>
        <v>150</v>
      </c>
      <c r="H45" s="578">
        <f t="shared" si="7"/>
        <v>0</v>
      </c>
      <c r="I45" s="579">
        <f t="shared" si="7"/>
        <v>0</v>
      </c>
      <c r="J45" s="604">
        <f t="shared" si="2"/>
        <v>404</v>
      </c>
      <c r="K45" s="605">
        <f t="shared" si="3"/>
        <v>55.724137931034477</v>
      </c>
      <c r="L45" s="530"/>
      <c r="M45" s="646">
        <f>M43-M41</f>
        <v>404</v>
      </c>
      <c r="N45" s="647">
        <f>N43-N41</f>
        <v>0</v>
      </c>
      <c r="O45" s="646">
        <f>O43-O41</f>
        <v>0</v>
      </c>
    </row>
    <row r="46" spans="1:15" ht="15.75" thickBot="1">
      <c r="A46" s="640" t="s">
        <v>671</v>
      </c>
      <c r="B46" s="641" t="s">
        <v>601</v>
      </c>
      <c r="C46" s="578">
        <f t="shared" ref="C46:I46" si="8">C43-C37</f>
        <v>74</v>
      </c>
      <c r="D46" s="642">
        <f t="shared" si="8"/>
        <v>0</v>
      </c>
      <c r="E46" s="642">
        <f t="shared" si="8"/>
        <v>0</v>
      </c>
      <c r="F46" s="578">
        <f t="shared" si="8"/>
        <v>854</v>
      </c>
      <c r="G46" s="659">
        <f t="shared" si="8"/>
        <v>181</v>
      </c>
      <c r="H46" s="578">
        <f t="shared" si="8"/>
        <v>0</v>
      </c>
      <c r="I46" s="579">
        <f t="shared" si="8"/>
        <v>0</v>
      </c>
      <c r="J46" s="604">
        <f t="shared" si="2"/>
        <v>1035</v>
      </c>
      <c r="K46" s="605" t="e">
        <f t="shared" si="3"/>
        <v>#DIV/0!</v>
      </c>
      <c r="L46" s="530"/>
      <c r="M46" s="646">
        <f>M43-M37</f>
        <v>1035</v>
      </c>
      <c r="N46" s="647">
        <f>N43-N37</f>
        <v>0</v>
      </c>
      <c r="O46" s="646">
        <f>O43-O37</f>
        <v>0</v>
      </c>
    </row>
    <row r="47" spans="1:15" ht="15.75" thickBot="1">
      <c r="A47" s="660" t="s">
        <v>673</v>
      </c>
      <c r="B47" s="661" t="s">
        <v>601</v>
      </c>
      <c r="C47" s="578">
        <f t="shared" ref="C47:I47" si="9">C46-C41</f>
        <v>-12183</v>
      </c>
      <c r="D47" s="642">
        <f t="shared" si="9"/>
        <v>-13089</v>
      </c>
      <c r="E47" s="642">
        <f t="shared" si="9"/>
        <v>-12966</v>
      </c>
      <c r="F47" s="578">
        <f t="shared" si="9"/>
        <v>-2790</v>
      </c>
      <c r="G47" s="659">
        <f t="shared" si="9"/>
        <v>-3090</v>
      </c>
      <c r="H47" s="578">
        <f t="shared" si="9"/>
        <v>0</v>
      </c>
      <c r="I47" s="579">
        <f t="shared" si="9"/>
        <v>0</v>
      </c>
      <c r="J47" s="604">
        <f t="shared" si="2"/>
        <v>-5880</v>
      </c>
      <c r="K47" s="662">
        <f t="shared" si="3"/>
        <v>45.349375289217953</v>
      </c>
      <c r="L47" s="530"/>
      <c r="M47" s="646">
        <f>M46-M41</f>
        <v>-5880</v>
      </c>
      <c r="N47" s="647">
        <f>N46-N41</f>
        <v>0</v>
      </c>
      <c r="O47" s="646">
        <f>O46-O41</f>
        <v>0</v>
      </c>
    </row>
    <row r="50" spans="1:10" ht="14.25">
      <c r="A50" s="663" t="s">
        <v>674</v>
      </c>
    </row>
    <row r="51" spans="1:10" s="666" customFormat="1" ht="14.25">
      <c r="A51" s="664" t="s">
        <v>675</v>
      </c>
      <c r="B51" s="665"/>
      <c r="E51" s="667"/>
      <c r="F51" s="667"/>
      <c r="G51" s="667"/>
      <c r="H51" s="667"/>
      <c r="I51" s="667"/>
      <c r="J51" s="667"/>
    </row>
    <row r="52" spans="1:10" s="666" customFormat="1" ht="14.25">
      <c r="A52" s="668" t="s">
        <v>676</v>
      </c>
      <c r="B52" s="665"/>
      <c r="E52" s="667"/>
      <c r="F52" s="667"/>
      <c r="G52" s="667"/>
      <c r="H52" s="667"/>
      <c r="I52" s="667"/>
      <c r="J52" s="667"/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488" t="s">
        <v>694</v>
      </c>
    </row>
    <row r="58" spans="1:10">
      <c r="A58" s="488" t="s">
        <v>695</v>
      </c>
    </row>
  </sheetData>
  <mergeCells count="3">
    <mergeCell ref="A1:O1"/>
    <mergeCell ref="C7:K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25" sqref="A25"/>
    </sheetView>
  </sheetViews>
  <sheetFormatPr defaultColWidth="8.7109375" defaultRowHeight="12.75"/>
  <cols>
    <col min="1" max="1" width="37.7109375" style="666" customWidth="1"/>
    <col min="2" max="2" width="7.28515625" style="665" customWidth="1"/>
    <col min="3" max="4" width="11.5703125" style="666" customWidth="1"/>
    <col min="5" max="5" width="11.5703125" style="667" customWidth="1"/>
    <col min="6" max="6" width="11.42578125" style="667" customWidth="1"/>
    <col min="7" max="7" width="9.85546875" style="667" customWidth="1"/>
    <col min="8" max="8" width="9.140625" style="667" customWidth="1"/>
    <col min="9" max="9" width="9.28515625" style="667" customWidth="1"/>
    <col min="10" max="10" width="9.140625" style="667" customWidth="1"/>
    <col min="11" max="11" width="12" style="666" customWidth="1"/>
    <col min="12" max="12" width="8.7109375" style="666"/>
    <col min="13" max="13" width="11.85546875" style="666" customWidth="1"/>
    <col min="14" max="14" width="12.5703125" style="666" customWidth="1"/>
    <col min="15" max="15" width="11.85546875" style="666" customWidth="1"/>
    <col min="16" max="16" width="12" style="666" customWidth="1"/>
    <col min="17" max="16384" width="8.7109375" style="666"/>
  </cols>
  <sheetData>
    <row r="1" spans="1:16" ht="24" customHeight="1">
      <c r="A1" s="1385"/>
      <c r="B1" s="1390"/>
      <c r="C1" s="1390"/>
      <c r="D1" s="1390"/>
      <c r="E1" s="1390"/>
      <c r="F1" s="1390"/>
      <c r="G1" s="1390"/>
      <c r="H1" s="1390"/>
      <c r="I1" s="1390"/>
      <c r="J1" s="1390"/>
      <c r="K1" s="1390"/>
      <c r="L1" s="1390"/>
      <c r="M1" s="1390"/>
      <c r="N1" s="1390"/>
      <c r="O1" s="1390"/>
      <c r="P1" s="487" t="s">
        <v>680</v>
      </c>
    </row>
    <row r="2" spans="1:16">
      <c r="O2" s="491"/>
    </row>
    <row r="3" spans="1:16" ht="18.75">
      <c r="A3" s="672" t="s">
        <v>577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>
      <c r="B6" s="673"/>
      <c r="C6" s="674"/>
      <c r="F6" s="493"/>
      <c r="G6" s="493"/>
    </row>
    <row r="7" spans="1:16" ht="24.75" customHeight="1">
      <c r="A7" s="675" t="s">
        <v>578</v>
      </c>
      <c r="B7" s="499"/>
      <c r="C7" s="1391" t="s">
        <v>696</v>
      </c>
      <c r="D7" s="1391"/>
      <c r="E7" s="1391"/>
      <c r="F7" s="1391"/>
      <c r="G7" s="1392"/>
      <c r="H7" s="1392"/>
      <c r="I7" s="1392"/>
      <c r="J7" s="1392"/>
      <c r="K7" s="1392"/>
      <c r="L7" s="1392"/>
      <c r="M7" s="1392"/>
      <c r="N7" s="1392"/>
      <c r="O7" s="1392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676"/>
      <c r="B9" s="677"/>
      <c r="C9" s="503" t="s">
        <v>7</v>
      </c>
      <c r="D9" s="504" t="s">
        <v>582</v>
      </c>
      <c r="E9" s="505" t="s">
        <v>583</v>
      </c>
      <c r="F9" s="1387" t="s">
        <v>584</v>
      </c>
      <c r="G9" s="1393"/>
      <c r="H9" s="1393"/>
      <c r="I9" s="1394"/>
      <c r="J9" s="506" t="s">
        <v>682</v>
      </c>
      <c r="K9" s="507" t="s">
        <v>586</v>
      </c>
      <c r="M9" s="677" t="s">
        <v>587</v>
      </c>
      <c r="N9" s="677" t="s">
        <v>588</v>
      </c>
      <c r="O9" s="677" t="s">
        <v>587</v>
      </c>
    </row>
    <row r="10" spans="1:16" ht="13.5" thickBot="1">
      <c r="A10" s="508" t="s">
        <v>54</v>
      </c>
      <c r="B10" s="678" t="s">
        <v>683</v>
      </c>
      <c r="C10" s="510" t="s">
        <v>684</v>
      </c>
      <c r="D10" s="511">
        <v>2018</v>
      </c>
      <c r="E10" s="512">
        <v>2018</v>
      </c>
      <c r="F10" s="513" t="s">
        <v>591</v>
      </c>
      <c r="G10" s="679" t="s">
        <v>592</v>
      </c>
      <c r="H10" s="680" t="s">
        <v>593</v>
      </c>
      <c r="I10" s="681" t="s">
        <v>594</v>
      </c>
      <c r="J10" s="517" t="s">
        <v>595</v>
      </c>
      <c r="K10" s="518" t="s">
        <v>596</v>
      </c>
      <c r="M10" s="682" t="s">
        <v>685</v>
      </c>
      <c r="N10" s="678" t="s">
        <v>686</v>
      </c>
      <c r="O10" s="678" t="s">
        <v>687</v>
      </c>
    </row>
    <row r="11" spans="1:16">
      <c r="A11" s="520" t="s">
        <v>688</v>
      </c>
      <c r="B11" s="683"/>
      <c r="C11" s="522">
        <v>83</v>
      </c>
      <c r="D11" s="523"/>
      <c r="E11" s="523"/>
      <c r="F11" s="524">
        <v>87</v>
      </c>
      <c r="G11" s="525">
        <f>M11</f>
        <v>78</v>
      </c>
      <c r="H11" s="526"/>
      <c r="I11" s="527"/>
      <c r="J11" s="528" t="s">
        <v>601</v>
      </c>
      <c r="K11" s="529" t="s">
        <v>601</v>
      </c>
      <c r="L11" s="684"/>
      <c r="M11" s="531">
        <v>78</v>
      </c>
      <c r="N11" s="685"/>
      <c r="O11" s="686"/>
    </row>
    <row r="12" spans="1:16" ht="13.5" thickBot="1">
      <c r="A12" s="534" t="s">
        <v>689</v>
      </c>
      <c r="B12" s="687"/>
      <c r="C12" s="536">
        <v>79</v>
      </c>
      <c r="D12" s="537"/>
      <c r="E12" s="537"/>
      <c r="F12" s="538">
        <v>86.4</v>
      </c>
      <c r="G12" s="539">
        <f t="shared" ref="G12:G23" si="0">M12</f>
        <v>75</v>
      </c>
      <c r="H12" s="540"/>
      <c r="I12" s="541"/>
      <c r="J12" s="542"/>
      <c r="K12" s="543" t="s">
        <v>601</v>
      </c>
      <c r="L12" s="684"/>
      <c r="M12" s="544">
        <v>75</v>
      </c>
      <c r="N12" s="688"/>
      <c r="O12" s="689"/>
    </row>
    <row r="13" spans="1:16">
      <c r="A13" s="547" t="s">
        <v>697</v>
      </c>
      <c r="B13" s="690" t="s">
        <v>691</v>
      </c>
      <c r="C13" s="549">
        <v>24942</v>
      </c>
      <c r="D13" s="691" t="s">
        <v>601</v>
      </c>
      <c r="E13" s="691" t="s">
        <v>601</v>
      </c>
      <c r="F13" s="551">
        <v>25567</v>
      </c>
      <c r="G13" s="552">
        <f t="shared" si="0"/>
        <v>27215</v>
      </c>
      <c r="H13" s="553"/>
      <c r="I13" s="554"/>
      <c r="J13" s="555" t="s">
        <v>601</v>
      </c>
      <c r="K13" s="556" t="s">
        <v>601</v>
      </c>
      <c r="L13" s="684"/>
      <c r="M13" s="606">
        <v>27215</v>
      </c>
      <c r="N13" s="632"/>
      <c r="O13" s="692"/>
    </row>
    <row r="14" spans="1:16">
      <c r="A14" s="559" t="s">
        <v>698</v>
      </c>
      <c r="B14" s="690" t="s">
        <v>693</v>
      </c>
      <c r="C14" s="549">
        <v>17083</v>
      </c>
      <c r="D14" s="693" t="s">
        <v>601</v>
      </c>
      <c r="E14" s="693" t="s">
        <v>601</v>
      </c>
      <c r="F14" s="561">
        <v>18007</v>
      </c>
      <c r="G14" s="562">
        <f t="shared" si="0"/>
        <v>18518</v>
      </c>
      <c r="H14" s="553"/>
      <c r="I14" s="554"/>
      <c r="J14" s="555" t="s">
        <v>601</v>
      </c>
      <c r="K14" s="556" t="s">
        <v>601</v>
      </c>
      <c r="L14" s="684"/>
      <c r="M14" s="612">
        <v>18518</v>
      </c>
      <c r="N14" s="632"/>
      <c r="O14" s="692"/>
    </row>
    <row r="15" spans="1:16">
      <c r="A15" s="559" t="s">
        <v>609</v>
      </c>
      <c r="B15" s="690" t="s">
        <v>611</v>
      </c>
      <c r="C15" s="549">
        <v>18</v>
      </c>
      <c r="D15" s="693" t="s">
        <v>601</v>
      </c>
      <c r="E15" s="693" t="s">
        <v>601</v>
      </c>
      <c r="F15" s="561">
        <v>18</v>
      </c>
      <c r="G15" s="562">
        <f t="shared" si="0"/>
        <v>18</v>
      </c>
      <c r="H15" s="553"/>
      <c r="I15" s="554"/>
      <c r="J15" s="555" t="s">
        <v>601</v>
      </c>
      <c r="K15" s="556" t="s">
        <v>601</v>
      </c>
      <c r="L15" s="684"/>
      <c r="M15" s="612">
        <v>18</v>
      </c>
      <c r="N15" s="632"/>
      <c r="O15" s="692"/>
    </row>
    <row r="16" spans="1:16">
      <c r="A16" s="559" t="s">
        <v>612</v>
      </c>
      <c r="B16" s="690" t="s">
        <v>601</v>
      </c>
      <c r="C16" s="549">
        <v>5396</v>
      </c>
      <c r="D16" s="693" t="s">
        <v>601</v>
      </c>
      <c r="E16" s="693" t="s">
        <v>601</v>
      </c>
      <c r="F16" s="561">
        <v>3426</v>
      </c>
      <c r="G16" s="562">
        <f t="shared" si="0"/>
        <v>3295</v>
      </c>
      <c r="H16" s="553"/>
      <c r="I16" s="554"/>
      <c r="J16" s="555" t="s">
        <v>601</v>
      </c>
      <c r="K16" s="556" t="s">
        <v>601</v>
      </c>
      <c r="L16" s="684"/>
      <c r="M16" s="612">
        <v>3295</v>
      </c>
      <c r="N16" s="632"/>
      <c r="O16" s="692"/>
    </row>
    <row r="17" spans="1:15" ht="13.5" thickBot="1">
      <c r="A17" s="520" t="s">
        <v>614</v>
      </c>
      <c r="B17" s="694" t="s">
        <v>616</v>
      </c>
      <c r="C17" s="565">
        <v>6780</v>
      </c>
      <c r="D17" s="695" t="s">
        <v>601</v>
      </c>
      <c r="E17" s="695" t="s">
        <v>601</v>
      </c>
      <c r="F17" s="567">
        <v>7157</v>
      </c>
      <c r="G17" s="568">
        <f t="shared" si="0"/>
        <v>4881</v>
      </c>
      <c r="H17" s="569"/>
      <c r="I17" s="570"/>
      <c r="J17" s="571" t="s">
        <v>601</v>
      </c>
      <c r="K17" s="529" t="s">
        <v>601</v>
      </c>
      <c r="L17" s="684"/>
      <c r="M17" s="620">
        <v>4881</v>
      </c>
      <c r="N17" s="696"/>
      <c r="O17" s="697"/>
    </row>
    <row r="18" spans="1:15" ht="15.75" thickBot="1">
      <c r="A18" s="574" t="s">
        <v>617</v>
      </c>
      <c r="B18" s="575"/>
      <c r="C18" s="698">
        <f>C13-C14+C15+C16+C17</f>
        <v>20053</v>
      </c>
      <c r="D18" s="577" t="s">
        <v>601</v>
      </c>
      <c r="E18" s="577" t="s">
        <v>601</v>
      </c>
      <c r="F18" s="577">
        <f>F13-F14+F15+F16+F17</f>
        <v>18161</v>
      </c>
      <c r="G18" s="577">
        <f t="shared" ref="G18:I18" si="1">G13-G14+G15+G16+G17</f>
        <v>16891</v>
      </c>
      <c r="H18" s="577">
        <f t="shared" si="1"/>
        <v>0</v>
      </c>
      <c r="I18" s="577">
        <f t="shared" si="1"/>
        <v>0</v>
      </c>
      <c r="J18" s="578" t="s">
        <v>601</v>
      </c>
      <c r="K18" s="579" t="s">
        <v>601</v>
      </c>
      <c r="L18" s="684"/>
      <c r="M18" s="580">
        <f>M13-M14+M15+M16+M17</f>
        <v>16891</v>
      </c>
      <c r="N18" s="699">
        <f t="shared" ref="N18:O18" si="2">N13-N14+N15+N16+N17</f>
        <v>0</v>
      </c>
      <c r="O18" s="699">
        <f t="shared" si="2"/>
        <v>0</v>
      </c>
    </row>
    <row r="19" spans="1:15">
      <c r="A19" s="520" t="s">
        <v>618</v>
      </c>
      <c r="B19" s="694">
        <v>401</v>
      </c>
      <c r="C19" s="565">
        <v>7898</v>
      </c>
      <c r="D19" s="691" t="s">
        <v>601</v>
      </c>
      <c r="E19" s="691" t="s">
        <v>601</v>
      </c>
      <c r="F19" s="567">
        <v>7600</v>
      </c>
      <c r="G19" s="582">
        <f t="shared" si="0"/>
        <v>8837</v>
      </c>
      <c r="H19" s="626"/>
      <c r="I19" s="627"/>
      <c r="J19" s="571" t="s">
        <v>601</v>
      </c>
      <c r="K19" s="529" t="s">
        <v>601</v>
      </c>
      <c r="L19" s="684"/>
      <c r="M19" s="628">
        <v>8837</v>
      </c>
      <c r="N19" s="696"/>
      <c r="O19" s="697"/>
    </row>
    <row r="20" spans="1:15">
      <c r="A20" s="559" t="s">
        <v>620</v>
      </c>
      <c r="B20" s="690" t="s">
        <v>622</v>
      </c>
      <c r="C20" s="549">
        <v>4370</v>
      </c>
      <c r="D20" s="693" t="s">
        <v>601</v>
      </c>
      <c r="E20" s="693" t="s">
        <v>601</v>
      </c>
      <c r="F20" s="561">
        <v>4736</v>
      </c>
      <c r="G20" s="562">
        <f t="shared" si="0"/>
        <v>3060</v>
      </c>
      <c r="H20" s="553"/>
      <c r="I20" s="554"/>
      <c r="J20" s="555" t="s">
        <v>601</v>
      </c>
      <c r="K20" s="556" t="s">
        <v>601</v>
      </c>
      <c r="L20" s="684"/>
      <c r="M20" s="612">
        <v>3060</v>
      </c>
      <c r="N20" s="632"/>
      <c r="O20" s="692"/>
    </row>
    <row r="21" spans="1:15">
      <c r="A21" s="559" t="s">
        <v>623</v>
      </c>
      <c r="B21" s="690" t="s">
        <v>601</v>
      </c>
      <c r="C21" s="549"/>
      <c r="D21" s="693" t="s">
        <v>601</v>
      </c>
      <c r="E21" s="693" t="s">
        <v>601</v>
      </c>
      <c r="F21" s="561"/>
      <c r="G21" s="562">
        <f t="shared" si="0"/>
        <v>0</v>
      </c>
      <c r="H21" s="553"/>
      <c r="I21" s="554"/>
      <c r="J21" s="555" t="s">
        <v>601</v>
      </c>
      <c r="K21" s="556" t="s">
        <v>601</v>
      </c>
      <c r="L21" s="684"/>
      <c r="M21" s="612"/>
      <c r="N21" s="632"/>
      <c r="O21" s="692"/>
    </row>
    <row r="22" spans="1:15">
      <c r="A22" s="559" t="s">
        <v>625</v>
      </c>
      <c r="B22" s="690" t="s">
        <v>601</v>
      </c>
      <c r="C22" s="549">
        <v>7472</v>
      </c>
      <c r="D22" s="693" t="s">
        <v>601</v>
      </c>
      <c r="E22" s="693" t="s">
        <v>601</v>
      </c>
      <c r="F22" s="561">
        <v>4851</v>
      </c>
      <c r="G22" s="562">
        <f t="shared" si="0"/>
        <v>5794</v>
      </c>
      <c r="H22" s="553"/>
      <c r="I22" s="554"/>
      <c r="J22" s="555" t="s">
        <v>601</v>
      </c>
      <c r="K22" s="556" t="s">
        <v>601</v>
      </c>
      <c r="L22" s="684"/>
      <c r="M22" s="612">
        <v>5794</v>
      </c>
      <c r="N22" s="632"/>
      <c r="O22" s="692"/>
    </row>
    <row r="23" spans="1:15" ht="13.5" thickBot="1">
      <c r="A23" s="534" t="s">
        <v>627</v>
      </c>
      <c r="B23" s="700" t="s">
        <v>601</v>
      </c>
      <c r="C23" s="549"/>
      <c r="D23" s="695" t="s">
        <v>601</v>
      </c>
      <c r="E23" s="695" t="s">
        <v>601</v>
      </c>
      <c r="F23" s="701"/>
      <c r="G23" s="592">
        <f t="shared" si="0"/>
        <v>0</v>
      </c>
      <c r="H23" s="569"/>
      <c r="I23" s="570"/>
      <c r="J23" s="595" t="s">
        <v>601</v>
      </c>
      <c r="K23" s="596" t="s">
        <v>601</v>
      </c>
      <c r="L23" s="684"/>
      <c r="M23" s="702"/>
      <c r="N23" s="638"/>
      <c r="O23" s="703"/>
    </row>
    <row r="24" spans="1:15" ht="15.75" thickBot="1">
      <c r="A24" s="547" t="s">
        <v>629</v>
      </c>
      <c r="B24" s="599" t="s">
        <v>601</v>
      </c>
      <c r="C24" s="600">
        <v>26727</v>
      </c>
      <c r="D24" s="704">
        <v>30797</v>
      </c>
      <c r="E24" s="704">
        <v>26397</v>
      </c>
      <c r="F24" s="705">
        <v>8243</v>
      </c>
      <c r="G24" s="552">
        <f>M24-F24</f>
        <v>7473</v>
      </c>
      <c r="H24" s="552"/>
      <c r="I24" s="603"/>
      <c r="J24" s="706">
        <f t="shared" ref="J24:J47" si="3">SUM(F24:I24)</f>
        <v>15716</v>
      </c>
      <c r="K24" s="605">
        <f t="shared" ref="K24:K47" si="4">(J24/E24)*100</f>
        <v>59.537068606281018</v>
      </c>
      <c r="L24" s="684"/>
      <c r="M24" s="606">
        <v>15716</v>
      </c>
      <c r="N24" s="707"/>
      <c r="O24" s="708"/>
    </row>
    <row r="25" spans="1:15" ht="15.75" thickBot="1">
      <c r="A25" s="559" t="s">
        <v>631</v>
      </c>
      <c r="B25" s="609" t="s">
        <v>601</v>
      </c>
      <c r="C25" s="549">
        <v>0</v>
      </c>
      <c r="D25" s="709"/>
      <c r="E25" s="709"/>
      <c r="F25" s="710"/>
      <c r="G25" s="582">
        <f t="shared" ref="G25:G42" si="5">M25-F25</f>
        <v>0</v>
      </c>
      <c r="H25" s="562"/>
      <c r="I25" s="553"/>
      <c r="J25" s="706">
        <f t="shared" si="3"/>
        <v>0</v>
      </c>
      <c r="K25" s="605" t="e">
        <f t="shared" si="4"/>
        <v>#DIV/0!</v>
      </c>
      <c r="L25" s="684"/>
      <c r="M25" s="612"/>
      <c r="N25" s="711"/>
      <c r="O25" s="712"/>
    </row>
    <row r="26" spans="1:15" ht="15.75" thickBot="1">
      <c r="A26" s="534" t="s">
        <v>633</v>
      </c>
      <c r="B26" s="615">
        <v>672</v>
      </c>
      <c r="C26" s="616">
        <v>26727</v>
      </c>
      <c r="D26" s="713">
        <v>30797</v>
      </c>
      <c r="E26" s="713">
        <v>26397</v>
      </c>
      <c r="F26" s="714">
        <v>8243</v>
      </c>
      <c r="G26" s="715">
        <f t="shared" si="5"/>
        <v>4955</v>
      </c>
      <c r="H26" s="592"/>
      <c r="I26" s="619"/>
      <c r="J26" s="706">
        <f t="shared" si="3"/>
        <v>13198</v>
      </c>
      <c r="K26" s="605">
        <f t="shared" si="4"/>
        <v>49.998105845361209</v>
      </c>
      <c r="L26" s="684"/>
      <c r="M26" s="620">
        <v>13198</v>
      </c>
      <c r="N26" s="716"/>
      <c r="O26" s="717"/>
    </row>
    <row r="27" spans="1:15" ht="15.75" thickBot="1">
      <c r="A27" s="547" t="s">
        <v>634</v>
      </c>
      <c r="B27" s="623">
        <v>501</v>
      </c>
      <c r="C27" s="549">
        <v>2475</v>
      </c>
      <c r="D27" s="718">
        <v>4075</v>
      </c>
      <c r="E27" s="718">
        <v>2230</v>
      </c>
      <c r="F27" s="719">
        <v>494</v>
      </c>
      <c r="G27" s="552">
        <f t="shared" si="5"/>
        <v>643</v>
      </c>
      <c r="H27" s="582"/>
      <c r="I27" s="627"/>
      <c r="J27" s="706">
        <f t="shared" si="3"/>
        <v>1137</v>
      </c>
      <c r="K27" s="605">
        <f t="shared" si="4"/>
        <v>50.986547085201792</v>
      </c>
      <c r="L27" s="684"/>
      <c r="M27" s="628">
        <v>1137</v>
      </c>
      <c r="N27" s="720"/>
      <c r="O27" s="721"/>
    </row>
    <row r="28" spans="1:15" ht="15.75" thickBot="1">
      <c r="A28" s="559" t="s">
        <v>636</v>
      </c>
      <c r="B28" s="631">
        <v>502</v>
      </c>
      <c r="C28" s="549">
        <v>6796</v>
      </c>
      <c r="D28" s="709">
        <v>7500</v>
      </c>
      <c r="E28" s="709">
        <v>7300</v>
      </c>
      <c r="F28" s="710">
        <v>3227</v>
      </c>
      <c r="G28" s="582">
        <f t="shared" si="5"/>
        <v>1152</v>
      </c>
      <c r="H28" s="562"/>
      <c r="I28" s="554"/>
      <c r="J28" s="706">
        <f t="shared" si="3"/>
        <v>4379</v>
      </c>
      <c r="K28" s="605">
        <f t="shared" si="4"/>
        <v>59.986301369863014</v>
      </c>
      <c r="L28" s="684"/>
      <c r="M28" s="612">
        <v>4379</v>
      </c>
      <c r="N28" s="711"/>
      <c r="O28" s="712"/>
    </row>
    <row r="29" spans="1:15" ht="15.75" thickBot="1">
      <c r="A29" s="559" t="s">
        <v>638</v>
      </c>
      <c r="B29" s="631">
        <v>504</v>
      </c>
      <c r="C29" s="549">
        <v>10</v>
      </c>
      <c r="D29" s="709">
        <v>23</v>
      </c>
      <c r="E29" s="709">
        <v>23</v>
      </c>
      <c r="F29" s="710">
        <v>4</v>
      </c>
      <c r="G29" s="582">
        <f t="shared" si="5"/>
        <v>0</v>
      </c>
      <c r="H29" s="562"/>
      <c r="I29" s="554"/>
      <c r="J29" s="706">
        <f t="shared" si="3"/>
        <v>4</v>
      </c>
      <c r="K29" s="605">
        <f t="shared" si="4"/>
        <v>17.391304347826086</v>
      </c>
      <c r="L29" s="684"/>
      <c r="M29" s="612">
        <v>4</v>
      </c>
      <c r="N29" s="711"/>
      <c r="O29" s="712"/>
    </row>
    <row r="30" spans="1:15" ht="15.75" thickBot="1">
      <c r="A30" s="559" t="s">
        <v>640</v>
      </c>
      <c r="B30" s="631">
        <v>511</v>
      </c>
      <c r="C30" s="549">
        <v>3133</v>
      </c>
      <c r="D30" s="709">
        <v>4030</v>
      </c>
      <c r="E30" s="709">
        <v>3650</v>
      </c>
      <c r="F30" s="710">
        <v>990</v>
      </c>
      <c r="G30" s="582">
        <f t="shared" si="5"/>
        <v>2368</v>
      </c>
      <c r="H30" s="562"/>
      <c r="I30" s="554"/>
      <c r="J30" s="706">
        <f t="shared" si="3"/>
        <v>3358</v>
      </c>
      <c r="K30" s="605">
        <f t="shared" si="4"/>
        <v>92</v>
      </c>
      <c r="L30" s="684"/>
      <c r="M30" s="612">
        <v>3358</v>
      </c>
      <c r="N30" s="711"/>
      <c r="O30" s="712"/>
    </row>
    <row r="31" spans="1:15" ht="15.75" thickBot="1">
      <c r="A31" s="559" t="s">
        <v>642</v>
      </c>
      <c r="B31" s="631">
        <v>518</v>
      </c>
      <c r="C31" s="549">
        <v>1920</v>
      </c>
      <c r="D31" s="709">
        <v>2104</v>
      </c>
      <c r="E31" s="709">
        <v>1446</v>
      </c>
      <c r="F31" s="710">
        <v>356</v>
      </c>
      <c r="G31" s="582">
        <f t="shared" si="5"/>
        <v>380</v>
      </c>
      <c r="H31" s="562"/>
      <c r="I31" s="554"/>
      <c r="J31" s="706">
        <f t="shared" si="3"/>
        <v>736</v>
      </c>
      <c r="K31" s="605">
        <f t="shared" si="4"/>
        <v>50.899031811894879</v>
      </c>
      <c r="L31" s="684"/>
      <c r="M31" s="612">
        <v>736</v>
      </c>
      <c r="N31" s="711"/>
      <c r="O31" s="712"/>
    </row>
    <row r="32" spans="1:15" ht="15.75" thickBot="1">
      <c r="A32" s="559" t="s">
        <v>644</v>
      </c>
      <c r="B32" s="631">
        <v>521</v>
      </c>
      <c r="C32" s="549">
        <v>16499</v>
      </c>
      <c r="D32" s="709">
        <v>16500</v>
      </c>
      <c r="E32" s="709">
        <v>15700</v>
      </c>
      <c r="F32" s="710">
        <v>4188</v>
      </c>
      <c r="G32" s="582">
        <f t="shared" si="5"/>
        <v>4461</v>
      </c>
      <c r="H32" s="562"/>
      <c r="I32" s="554"/>
      <c r="J32" s="706">
        <f t="shared" si="3"/>
        <v>8649</v>
      </c>
      <c r="K32" s="605">
        <f t="shared" si="4"/>
        <v>55.089171974522287</v>
      </c>
      <c r="L32" s="684"/>
      <c r="M32" s="612">
        <v>8649</v>
      </c>
      <c r="N32" s="711"/>
      <c r="O32" s="712"/>
    </row>
    <row r="33" spans="1:15" ht="15.75" thickBot="1">
      <c r="A33" s="559" t="s">
        <v>646</v>
      </c>
      <c r="B33" s="631" t="s">
        <v>648</v>
      </c>
      <c r="C33" s="549">
        <v>6217</v>
      </c>
      <c r="D33" s="709">
        <v>6298</v>
      </c>
      <c r="E33" s="709">
        <v>5873</v>
      </c>
      <c r="F33" s="710">
        <v>1632</v>
      </c>
      <c r="G33" s="582">
        <f t="shared" si="5"/>
        <v>1720</v>
      </c>
      <c r="H33" s="562"/>
      <c r="I33" s="554"/>
      <c r="J33" s="706">
        <f t="shared" si="3"/>
        <v>3352</v>
      </c>
      <c r="K33" s="605">
        <f t="shared" si="4"/>
        <v>57.074748850672577</v>
      </c>
      <c r="L33" s="684"/>
      <c r="M33" s="612">
        <v>3352</v>
      </c>
      <c r="N33" s="711"/>
      <c r="O33" s="712"/>
    </row>
    <row r="34" spans="1:15" ht="15.75" thickBot="1">
      <c r="A34" s="559" t="s">
        <v>649</v>
      </c>
      <c r="B34" s="631">
        <v>557</v>
      </c>
      <c r="C34" s="549">
        <v>0</v>
      </c>
      <c r="D34" s="709"/>
      <c r="E34" s="709"/>
      <c r="F34" s="710"/>
      <c r="G34" s="582">
        <f t="shared" si="5"/>
        <v>0</v>
      </c>
      <c r="H34" s="562"/>
      <c r="I34" s="554"/>
      <c r="J34" s="706">
        <f t="shared" si="3"/>
        <v>0</v>
      </c>
      <c r="K34" s="605" t="e">
        <f t="shared" si="4"/>
        <v>#DIV/0!</v>
      </c>
      <c r="L34" s="684"/>
      <c r="M34" s="612"/>
      <c r="N34" s="711"/>
      <c r="O34" s="712"/>
    </row>
    <row r="35" spans="1:15" ht="15.75" thickBot="1">
      <c r="A35" s="559" t="s">
        <v>651</v>
      </c>
      <c r="B35" s="631">
        <v>551</v>
      </c>
      <c r="C35" s="549">
        <v>1745</v>
      </c>
      <c r="D35" s="709">
        <v>1763</v>
      </c>
      <c r="E35" s="709">
        <v>1763</v>
      </c>
      <c r="F35" s="710">
        <v>458</v>
      </c>
      <c r="G35" s="582">
        <f t="shared" si="5"/>
        <v>460</v>
      </c>
      <c r="H35" s="562"/>
      <c r="I35" s="554"/>
      <c r="J35" s="706">
        <f t="shared" si="3"/>
        <v>918</v>
      </c>
      <c r="K35" s="605">
        <f t="shared" si="4"/>
        <v>52.070334656834937</v>
      </c>
      <c r="L35" s="684"/>
      <c r="M35" s="612">
        <v>918</v>
      </c>
      <c r="N35" s="711"/>
      <c r="O35" s="712"/>
    </row>
    <row r="36" spans="1:15" ht="15.75" thickBot="1">
      <c r="A36" s="520" t="s">
        <v>653</v>
      </c>
      <c r="B36" s="634" t="s">
        <v>654</v>
      </c>
      <c r="C36" s="635">
        <v>1443</v>
      </c>
      <c r="D36" s="722">
        <v>925</v>
      </c>
      <c r="E36" s="722">
        <v>915</v>
      </c>
      <c r="F36" s="723">
        <v>220</v>
      </c>
      <c r="G36" s="715">
        <f t="shared" si="5"/>
        <v>496</v>
      </c>
      <c r="H36" s="568"/>
      <c r="I36" s="554"/>
      <c r="J36" s="706">
        <f t="shared" si="3"/>
        <v>716</v>
      </c>
      <c r="K36" s="605">
        <f t="shared" si="4"/>
        <v>78.251366120218577</v>
      </c>
      <c r="L36" s="684"/>
      <c r="M36" s="702">
        <v>716</v>
      </c>
      <c r="N36" s="724"/>
      <c r="O36" s="725"/>
    </row>
    <row r="37" spans="1:15" ht="15.75" thickBot="1">
      <c r="A37" s="640" t="s">
        <v>655</v>
      </c>
      <c r="B37" s="641"/>
      <c r="C37" s="726">
        <f t="shared" ref="C37:I37" si="6">SUM(C27:C36)</f>
        <v>40238</v>
      </c>
      <c r="D37" s="727">
        <f t="shared" si="6"/>
        <v>43218</v>
      </c>
      <c r="E37" s="727">
        <f t="shared" si="6"/>
        <v>38900</v>
      </c>
      <c r="F37" s="646">
        <f t="shared" si="6"/>
        <v>11569</v>
      </c>
      <c r="G37" s="646">
        <f t="shared" si="6"/>
        <v>11680</v>
      </c>
      <c r="H37" s="646">
        <f t="shared" si="6"/>
        <v>0</v>
      </c>
      <c r="I37" s="728">
        <f t="shared" si="6"/>
        <v>0</v>
      </c>
      <c r="J37" s="706">
        <f t="shared" si="3"/>
        <v>23249</v>
      </c>
      <c r="K37" s="605">
        <f t="shared" si="4"/>
        <v>59.766066838046271</v>
      </c>
      <c r="L37" s="684"/>
      <c r="M37" s="646">
        <f>SUM(M27:M36)</f>
        <v>23249</v>
      </c>
      <c r="N37" s="729">
        <f>SUM(N27:N36)</f>
        <v>0</v>
      </c>
      <c r="O37" s="662">
        <f>SUM(O27:O36)</f>
        <v>0</v>
      </c>
    </row>
    <row r="38" spans="1:15" ht="15.75" thickBot="1">
      <c r="A38" s="547" t="s">
        <v>657</v>
      </c>
      <c r="B38" s="623">
        <v>601</v>
      </c>
      <c r="C38" s="648">
        <v>0</v>
      </c>
      <c r="D38" s="718"/>
      <c r="E38" s="718"/>
      <c r="F38" s="705"/>
      <c r="G38" s="552">
        <f t="shared" si="5"/>
        <v>0</v>
      </c>
      <c r="H38" s="582"/>
      <c r="I38" s="554"/>
      <c r="J38" s="706">
        <f t="shared" si="3"/>
        <v>0</v>
      </c>
      <c r="K38" s="605" t="e">
        <f t="shared" si="4"/>
        <v>#DIV/0!</v>
      </c>
      <c r="L38" s="684"/>
      <c r="M38" s="628"/>
      <c r="N38" s="730"/>
      <c r="O38" s="721"/>
    </row>
    <row r="39" spans="1:15" ht="15.75" thickBot="1">
      <c r="A39" s="559" t="s">
        <v>659</v>
      </c>
      <c r="B39" s="631">
        <v>602</v>
      </c>
      <c r="C39" s="549">
        <v>13160</v>
      </c>
      <c r="D39" s="709">
        <v>12156</v>
      </c>
      <c r="E39" s="709">
        <v>11178</v>
      </c>
      <c r="F39" s="710">
        <v>3968</v>
      </c>
      <c r="G39" s="582">
        <f t="shared" si="5"/>
        <v>1272</v>
      </c>
      <c r="H39" s="562"/>
      <c r="I39" s="554"/>
      <c r="J39" s="706">
        <f t="shared" si="3"/>
        <v>5240</v>
      </c>
      <c r="K39" s="605">
        <f t="shared" si="4"/>
        <v>46.877795670066206</v>
      </c>
      <c r="L39" s="684"/>
      <c r="M39" s="612">
        <v>5240</v>
      </c>
      <c r="N39" s="731"/>
      <c r="O39" s="712"/>
    </row>
    <row r="40" spans="1:15" ht="15.75" thickBot="1">
      <c r="A40" s="559" t="s">
        <v>661</v>
      </c>
      <c r="B40" s="631">
        <v>604</v>
      </c>
      <c r="C40" s="549">
        <v>21</v>
      </c>
      <c r="D40" s="709">
        <v>20</v>
      </c>
      <c r="E40" s="709">
        <v>20</v>
      </c>
      <c r="F40" s="710">
        <v>8</v>
      </c>
      <c r="G40" s="582">
        <f t="shared" si="5"/>
        <v>2</v>
      </c>
      <c r="H40" s="562"/>
      <c r="I40" s="554"/>
      <c r="J40" s="706">
        <f t="shared" si="3"/>
        <v>10</v>
      </c>
      <c r="K40" s="605">
        <f t="shared" si="4"/>
        <v>50</v>
      </c>
      <c r="L40" s="684"/>
      <c r="M40" s="612">
        <v>10</v>
      </c>
      <c r="N40" s="731"/>
      <c r="O40" s="712"/>
    </row>
    <row r="41" spans="1:15" ht="15.75" thickBot="1">
      <c r="A41" s="559" t="s">
        <v>663</v>
      </c>
      <c r="B41" s="631" t="s">
        <v>665</v>
      </c>
      <c r="C41" s="549">
        <v>26728</v>
      </c>
      <c r="D41" s="709">
        <v>30797</v>
      </c>
      <c r="E41" s="709">
        <v>26397</v>
      </c>
      <c r="F41" s="710">
        <v>8243</v>
      </c>
      <c r="G41" s="582">
        <f t="shared" si="5"/>
        <v>7473</v>
      </c>
      <c r="H41" s="562"/>
      <c r="I41" s="554"/>
      <c r="J41" s="706">
        <f t="shared" si="3"/>
        <v>15716</v>
      </c>
      <c r="K41" s="605">
        <f t="shared" si="4"/>
        <v>59.537068606281018</v>
      </c>
      <c r="L41" s="684"/>
      <c r="M41" s="612">
        <v>15716</v>
      </c>
      <c r="N41" s="731"/>
      <c r="O41" s="712"/>
    </row>
    <row r="42" spans="1:15" ht="15.75" thickBot="1">
      <c r="A42" s="520" t="s">
        <v>666</v>
      </c>
      <c r="B42" s="634" t="s">
        <v>667</v>
      </c>
      <c r="C42" s="565">
        <v>344</v>
      </c>
      <c r="D42" s="722">
        <v>245</v>
      </c>
      <c r="E42" s="722">
        <v>1305</v>
      </c>
      <c r="F42" s="723">
        <v>33</v>
      </c>
      <c r="G42" s="715">
        <f t="shared" si="5"/>
        <v>1450</v>
      </c>
      <c r="H42" s="568"/>
      <c r="I42" s="554"/>
      <c r="J42" s="706">
        <f t="shared" si="3"/>
        <v>1483</v>
      </c>
      <c r="K42" s="605">
        <f t="shared" si="4"/>
        <v>113.63984674329501</v>
      </c>
      <c r="L42" s="684"/>
      <c r="M42" s="702">
        <v>1483</v>
      </c>
      <c r="N42" s="732"/>
      <c r="O42" s="725"/>
    </row>
    <row r="43" spans="1:15" ht="15.75" thickBot="1">
      <c r="A43" s="640" t="s">
        <v>668</v>
      </c>
      <c r="B43" s="641" t="s">
        <v>601</v>
      </c>
      <c r="C43" s="726">
        <f t="shared" ref="C43:I43" si="7">SUM(C38:C42)</f>
        <v>40253</v>
      </c>
      <c r="D43" s="727">
        <f t="shared" si="7"/>
        <v>43218</v>
      </c>
      <c r="E43" s="727">
        <f t="shared" si="7"/>
        <v>38900</v>
      </c>
      <c r="F43" s="646">
        <f t="shared" si="7"/>
        <v>12252</v>
      </c>
      <c r="G43" s="733">
        <f t="shared" si="7"/>
        <v>10197</v>
      </c>
      <c r="H43" s="646">
        <f t="shared" si="7"/>
        <v>0</v>
      </c>
      <c r="I43" s="728">
        <f t="shared" si="7"/>
        <v>0</v>
      </c>
      <c r="J43" s="706">
        <f t="shared" si="3"/>
        <v>22449</v>
      </c>
      <c r="K43" s="605">
        <f t="shared" si="4"/>
        <v>57.709511568123396</v>
      </c>
      <c r="L43" s="684"/>
      <c r="M43" s="646">
        <f>SUM(M38:M42)</f>
        <v>22449</v>
      </c>
      <c r="N43" s="729">
        <f>SUM(N38:N42)</f>
        <v>0</v>
      </c>
      <c r="O43" s="662">
        <f>SUM(O38:O42)</f>
        <v>0</v>
      </c>
    </row>
    <row r="44" spans="1:15" ht="5.25" customHeight="1" thickBot="1">
      <c r="A44" s="520"/>
      <c r="B44" s="650"/>
      <c r="C44" s="651"/>
      <c r="D44" s="734"/>
      <c r="E44" s="734"/>
      <c r="F44" s="653"/>
      <c r="G44" s="654"/>
      <c r="H44" s="655">
        <f>N44-G44</f>
        <v>0</v>
      </c>
      <c r="I44" s="654"/>
      <c r="J44" s="706">
        <f t="shared" si="3"/>
        <v>0</v>
      </c>
      <c r="K44" s="605" t="e">
        <f t="shared" si="4"/>
        <v>#DIV/0!</v>
      </c>
      <c r="L44" s="684"/>
      <c r="M44" s="735"/>
      <c r="N44" s="736"/>
      <c r="O44" s="736"/>
    </row>
    <row r="45" spans="1:15" ht="15.75" thickBot="1">
      <c r="A45" s="658" t="s">
        <v>670</v>
      </c>
      <c r="B45" s="641" t="s">
        <v>601</v>
      </c>
      <c r="C45" s="646">
        <f t="shared" ref="C45:I45" si="8">C43-C41</f>
        <v>13525</v>
      </c>
      <c r="D45" s="726">
        <f t="shared" si="8"/>
        <v>12421</v>
      </c>
      <c r="E45" s="726">
        <f t="shared" si="8"/>
        <v>12503</v>
      </c>
      <c r="F45" s="646">
        <f t="shared" si="8"/>
        <v>4009</v>
      </c>
      <c r="G45" s="733">
        <f t="shared" si="8"/>
        <v>2724</v>
      </c>
      <c r="H45" s="646">
        <f t="shared" si="8"/>
        <v>0</v>
      </c>
      <c r="I45" s="647">
        <f t="shared" si="8"/>
        <v>0</v>
      </c>
      <c r="J45" s="706">
        <f t="shared" si="3"/>
        <v>6733</v>
      </c>
      <c r="K45" s="605">
        <f t="shared" si="4"/>
        <v>53.851075741821965</v>
      </c>
      <c r="L45" s="684"/>
      <c r="M45" s="646">
        <f>M43-M41</f>
        <v>6733</v>
      </c>
      <c r="N45" s="729">
        <f>N43-N41</f>
        <v>0</v>
      </c>
      <c r="O45" s="662">
        <f>O43-O41</f>
        <v>0</v>
      </c>
    </row>
    <row r="46" spans="1:15" ht="15.75" thickBot="1">
      <c r="A46" s="640" t="s">
        <v>671</v>
      </c>
      <c r="B46" s="641" t="s">
        <v>601</v>
      </c>
      <c r="C46" s="646">
        <f t="shared" ref="C46:I46" si="9">C43-C37</f>
        <v>15</v>
      </c>
      <c r="D46" s="726">
        <f t="shared" si="9"/>
        <v>0</v>
      </c>
      <c r="E46" s="726">
        <f t="shared" si="9"/>
        <v>0</v>
      </c>
      <c r="F46" s="646">
        <f t="shared" si="9"/>
        <v>683</v>
      </c>
      <c r="G46" s="737">
        <f t="shared" si="9"/>
        <v>-1483</v>
      </c>
      <c r="H46" s="646">
        <f t="shared" si="9"/>
        <v>0</v>
      </c>
      <c r="I46" s="647">
        <f t="shared" si="9"/>
        <v>0</v>
      </c>
      <c r="J46" s="738">
        <f t="shared" si="3"/>
        <v>-800</v>
      </c>
      <c r="K46" s="605" t="e">
        <f t="shared" si="4"/>
        <v>#DIV/0!</v>
      </c>
      <c r="L46" s="684"/>
      <c r="M46" s="739">
        <f>M43-M37</f>
        <v>-800</v>
      </c>
      <c r="N46" s="729">
        <f>N43-N37</f>
        <v>0</v>
      </c>
      <c r="O46" s="662">
        <f>O43-O37</f>
        <v>0</v>
      </c>
    </row>
    <row r="47" spans="1:15" ht="15.75" thickBot="1">
      <c r="A47" s="660" t="s">
        <v>673</v>
      </c>
      <c r="B47" s="661" t="s">
        <v>601</v>
      </c>
      <c r="C47" s="646">
        <f t="shared" ref="C47:I47" si="10">C46-C41</f>
        <v>-26713</v>
      </c>
      <c r="D47" s="726">
        <f t="shared" si="10"/>
        <v>-30797</v>
      </c>
      <c r="E47" s="726">
        <f t="shared" si="10"/>
        <v>-26397</v>
      </c>
      <c r="F47" s="646">
        <f t="shared" si="10"/>
        <v>-7560</v>
      </c>
      <c r="G47" s="733">
        <f t="shared" si="10"/>
        <v>-8956</v>
      </c>
      <c r="H47" s="646">
        <f t="shared" si="10"/>
        <v>0</v>
      </c>
      <c r="I47" s="647">
        <f t="shared" si="10"/>
        <v>0</v>
      </c>
      <c r="J47" s="706">
        <f t="shared" si="3"/>
        <v>-16516</v>
      </c>
      <c r="K47" s="662">
        <f t="shared" si="4"/>
        <v>62.567716028336548</v>
      </c>
      <c r="L47" s="684"/>
      <c r="M47" s="646">
        <f>M46-M41</f>
        <v>-16516</v>
      </c>
      <c r="N47" s="729">
        <f>N46-N41</f>
        <v>0</v>
      </c>
      <c r="O47" s="662">
        <f>O46-O41</f>
        <v>0</v>
      </c>
    </row>
    <row r="50" spans="1:10" ht="14.25">
      <c r="A50" s="663" t="s">
        <v>674</v>
      </c>
    </row>
    <row r="51" spans="1:10" ht="14.25">
      <c r="A51" s="664" t="s">
        <v>675</v>
      </c>
    </row>
    <row r="52" spans="1:10" ht="14.25">
      <c r="A52" s="668" t="s">
        <v>676</v>
      </c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666" t="s">
        <v>699</v>
      </c>
    </row>
    <row r="58" spans="1:10">
      <c r="A58" s="666" t="s">
        <v>700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7" orientation="landscape" r:id="rId1"/>
  <colBreaks count="1" manualBreakCount="1">
    <brk id="1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E59" sqref="E59"/>
    </sheetView>
  </sheetViews>
  <sheetFormatPr defaultColWidth="8.7109375" defaultRowHeight="12.75"/>
  <cols>
    <col min="1" max="1" width="37.7109375" style="488" customWidth="1"/>
    <col min="2" max="2" width="7.28515625" style="489" customWidth="1"/>
    <col min="3" max="4" width="11.5703125" style="488" customWidth="1"/>
    <col min="5" max="5" width="11.5703125" style="490" customWidth="1"/>
    <col min="6" max="6" width="11.42578125" style="490" customWidth="1"/>
    <col min="7" max="7" width="9.85546875" style="490" customWidth="1"/>
    <col min="8" max="8" width="9.140625" style="490" customWidth="1"/>
    <col min="9" max="9" width="9.28515625" style="490" customWidth="1"/>
    <col min="10" max="10" width="9.140625" style="490" customWidth="1"/>
    <col min="11" max="11" width="13.85546875" style="488" customWidth="1"/>
    <col min="12" max="12" width="8.7109375" style="488"/>
    <col min="13" max="13" width="11.85546875" style="488" customWidth="1"/>
    <col min="14" max="14" width="12.5703125" style="488" customWidth="1"/>
    <col min="15" max="15" width="11.85546875" style="488" customWidth="1"/>
    <col min="16" max="16" width="12" style="488" customWidth="1"/>
    <col min="17" max="16384" width="8.7109375" style="488"/>
  </cols>
  <sheetData>
    <row r="1" spans="1:16" ht="24" customHeight="1">
      <c r="A1" s="1385"/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487" t="s">
        <v>680</v>
      </c>
    </row>
    <row r="2" spans="1:16">
      <c r="O2" s="491"/>
    </row>
    <row r="3" spans="1:16" ht="18.75">
      <c r="A3" s="672" t="s">
        <v>701</v>
      </c>
      <c r="F3" s="493"/>
      <c r="G3" s="493"/>
    </row>
    <row r="4" spans="1:16" ht="21.75" customHeight="1">
      <c r="A4" s="494"/>
      <c r="F4" s="493"/>
      <c r="G4" s="493"/>
    </row>
    <row r="5" spans="1:16">
      <c r="A5" s="495"/>
      <c r="F5" s="493"/>
      <c r="G5" s="493"/>
    </row>
    <row r="6" spans="1:16" ht="6" customHeight="1">
      <c r="B6" s="496"/>
      <c r="C6" s="497"/>
      <c r="F6" s="493"/>
      <c r="G6" s="493"/>
    </row>
    <row r="7" spans="1:16" ht="24.75" customHeight="1">
      <c r="A7" s="675" t="s">
        <v>578</v>
      </c>
      <c r="B7" s="499"/>
      <c r="C7" s="1395" t="s">
        <v>702</v>
      </c>
      <c r="D7" s="1396"/>
      <c r="E7" s="1396"/>
      <c r="F7" s="1396"/>
      <c r="G7" s="1396"/>
      <c r="H7" s="1396"/>
      <c r="I7" s="1396"/>
      <c r="J7" s="1396"/>
      <c r="K7" s="1396"/>
      <c r="L7" s="1396"/>
      <c r="M7" s="1396"/>
      <c r="N7" s="1396"/>
      <c r="O7" s="1396"/>
    </row>
    <row r="8" spans="1:16" ht="23.25" customHeight="1" thickBot="1">
      <c r="A8" s="495" t="s">
        <v>580</v>
      </c>
      <c r="F8" s="493"/>
      <c r="G8" s="493"/>
    </row>
    <row r="9" spans="1:16" ht="13.5" thickBot="1">
      <c r="A9" s="501"/>
      <c r="B9" s="502"/>
      <c r="C9" s="503" t="s">
        <v>7</v>
      </c>
      <c r="D9" s="504" t="s">
        <v>582</v>
      </c>
      <c r="E9" s="505" t="s">
        <v>583</v>
      </c>
      <c r="F9" s="1397" t="s">
        <v>584</v>
      </c>
      <c r="G9" s="1388"/>
      <c r="H9" s="1388"/>
      <c r="I9" s="1389"/>
      <c r="J9" s="506" t="s">
        <v>703</v>
      </c>
      <c r="K9" s="507" t="s">
        <v>586</v>
      </c>
      <c r="M9" s="502" t="s">
        <v>587</v>
      </c>
      <c r="N9" s="502" t="s">
        <v>588</v>
      </c>
      <c r="O9" s="502" t="s">
        <v>587</v>
      </c>
    </row>
    <row r="10" spans="1:16" ht="13.5" thickBot="1">
      <c r="A10" s="508" t="s">
        <v>54</v>
      </c>
      <c r="B10" s="509" t="s">
        <v>683</v>
      </c>
      <c r="C10" s="740" t="s">
        <v>684</v>
      </c>
      <c r="D10" s="741">
        <v>2018</v>
      </c>
      <c r="E10" s="742">
        <v>2018</v>
      </c>
      <c r="F10" s="513" t="s">
        <v>591</v>
      </c>
      <c r="G10" s="743" t="s">
        <v>592</v>
      </c>
      <c r="H10" s="744" t="s">
        <v>593</v>
      </c>
      <c r="I10" s="745" t="s">
        <v>594</v>
      </c>
      <c r="J10" s="517" t="s">
        <v>595</v>
      </c>
      <c r="K10" s="518" t="s">
        <v>596</v>
      </c>
      <c r="M10" s="519" t="s">
        <v>685</v>
      </c>
      <c r="N10" s="509" t="s">
        <v>686</v>
      </c>
      <c r="O10" s="509" t="s">
        <v>687</v>
      </c>
    </row>
    <row r="11" spans="1:16" ht="15">
      <c r="A11" s="520" t="s">
        <v>688</v>
      </c>
      <c r="B11" s="521"/>
      <c r="C11" s="532">
        <v>174</v>
      </c>
      <c r="D11" s="523">
        <v>179</v>
      </c>
      <c r="E11" s="746">
        <v>179</v>
      </c>
      <c r="F11" s="747">
        <v>174</v>
      </c>
      <c r="G11" s="748">
        <v>177</v>
      </c>
      <c r="H11" s="526"/>
      <c r="I11" s="527"/>
      <c r="J11" s="528" t="s">
        <v>601</v>
      </c>
      <c r="K11" s="529" t="s">
        <v>601</v>
      </c>
      <c r="L11" s="530"/>
      <c r="M11" s="531">
        <v>177</v>
      </c>
      <c r="N11" s="532"/>
      <c r="O11" s="532"/>
    </row>
    <row r="12" spans="1:16" ht="15.75" thickBot="1">
      <c r="A12" s="534" t="s">
        <v>689</v>
      </c>
      <c r="B12" s="535"/>
      <c r="C12" s="545">
        <v>170</v>
      </c>
      <c r="D12" s="537">
        <v>173</v>
      </c>
      <c r="E12" s="749">
        <v>173</v>
      </c>
      <c r="F12" s="750">
        <v>169.74</v>
      </c>
      <c r="G12" s="751">
        <v>172.99</v>
      </c>
      <c r="H12" s="540"/>
      <c r="I12" s="541"/>
      <c r="J12" s="542"/>
      <c r="K12" s="543" t="s">
        <v>601</v>
      </c>
      <c r="L12" s="530"/>
      <c r="M12" s="544">
        <v>172.99</v>
      </c>
      <c r="N12" s="545"/>
      <c r="O12" s="545"/>
    </row>
    <row r="13" spans="1:16" ht="15">
      <c r="A13" s="547" t="s">
        <v>690</v>
      </c>
      <c r="B13" s="548" t="s">
        <v>691</v>
      </c>
      <c r="C13" s="552">
        <v>41636</v>
      </c>
      <c r="D13" s="691" t="s">
        <v>601</v>
      </c>
      <c r="E13" s="752" t="s">
        <v>601</v>
      </c>
      <c r="F13" s="753">
        <v>42540</v>
      </c>
      <c r="G13" s="754">
        <v>43296</v>
      </c>
      <c r="H13" s="554"/>
      <c r="I13" s="552"/>
      <c r="J13" s="555" t="s">
        <v>601</v>
      </c>
      <c r="K13" s="556" t="s">
        <v>601</v>
      </c>
      <c r="L13" s="530"/>
      <c r="M13" s="755">
        <v>43296</v>
      </c>
      <c r="N13" s="558"/>
      <c r="O13" s="552"/>
    </row>
    <row r="14" spans="1:16" ht="15">
      <c r="A14" s="559" t="s">
        <v>692</v>
      </c>
      <c r="B14" s="548" t="s">
        <v>693</v>
      </c>
      <c r="C14" s="562">
        <v>35432</v>
      </c>
      <c r="D14" s="693" t="s">
        <v>601</v>
      </c>
      <c r="E14" s="756" t="s">
        <v>601</v>
      </c>
      <c r="F14" s="757">
        <v>34957</v>
      </c>
      <c r="G14" s="758">
        <v>34961</v>
      </c>
      <c r="H14" s="554"/>
      <c r="I14" s="562"/>
      <c r="J14" s="555" t="s">
        <v>601</v>
      </c>
      <c r="K14" s="556" t="s">
        <v>601</v>
      </c>
      <c r="L14" s="530"/>
      <c r="M14" s="759">
        <v>34961</v>
      </c>
      <c r="N14" s="558"/>
      <c r="O14" s="562"/>
    </row>
    <row r="15" spans="1:16" ht="15">
      <c r="A15" s="559" t="s">
        <v>609</v>
      </c>
      <c r="B15" s="548" t="s">
        <v>611</v>
      </c>
      <c r="C15" s="562">
        <v>620</v>
      </c>
      <c r="D15" s="693" t="s">
        <v>601</v>
      </c>
      <c r="E15" s="756" t="s">
        <v>601</v>
      </c>
      <c r="F15" s="757">
        <v>604</v>
      </c>
      <c r="G15" s="758">
        <v>529</v>
      </c>
      <c r="H15" s="554"/>
      <c r="I15" s="562"/>
      <c r="J15" s="555" t="s">
        <v>601</v>
      </c>
      <c r="K15" s="556" t="s">
        <v>601</v>
      </c>
      <c r="L15" s="530"/>
      <c r="M15" s="759">
        <v>529</v>
      </c>
      <c r="N15" s="558"/>
      <c r="O15" s="562"/>
    </row>
    <row r="16" spans="1:16" ht="15">
      <c r="A16" s="559" t="s">
        <v>612</v>
      </c>
      <c r="B16" s="548" t="s">
        <v>601</v>
      </c>
      <c r="C16" s="562">
        <v>4683</v>
      </c>
      <c r="D16" s="693" t="s">
        <v>601</v>
      </c>
      <c r="E16" s="756" t="s">
        <v>601</v>
      </c>
      <c r="F16" s="757">
        <v>28103</v>
      </c>
      <c r="G16" s="758">
        <v>39060</v>
      </c>
      <c r="H16" s="554"/>
      <c r="I16" s="562"/>
      <c r="J16" s="555" t="s">
        <v>601</v>
      </c>
      <c r="K16" s="556" t="s">
        <v>601</v>
      </c>
      <c r="L16" s="530"/>
      <c r="M16" s="759">
        <v>39060</v>
      </c>
      <c r="N16" s="558"/>
      <c r="O16" s="562"/>
    </row>
    <row r="17" spans="1:15" ht="15.75" thickBot="1">
      <c r="A17" s="520" t="s">
        <v>614</v>
      </c>
      <c r="B17" s="564" t="s">
        <v>616</v>
      </c>
      <c r="C17" s="568">
        <v>24055</v>
      </c>
      <c r="D17" s="695" t="s">
        <v>601</v>
      </c>
      <c r="E17" s="760" t="s">
        <v>601</v>
      </c>
      <c r="F17" s="761">
        <v>19235</v>
      </c>
      <c r="G17" s="758">
        <v>26441</v>
      </c>
      <c r="H17" s="570"/>
      <c r="I17" s="568"/>
      <c r="J17" s="571" t="s">
        <v>601</v>
      </c>
      <c r="K17" s="529" t="s">
        <v>601</v>
      </c>
      <c r="L17" s="530"/>
      <c r="M17" s="762">
        <v>26441</v>
      </c>
      <c r="N17" s="573"/>
      <c r="O17" s="568"/>
    </row>
    <row r="18" spans="1:15" ht="13.5" thickBot="1">
      <c r="A18" s="574" t="s">
        <v>617</v>
      </c>
      <c r="B18" s="575"/>
      <c r="C18" s="763">
        <v>35562</v>
      </c>
      <c r="D18" s="577" t="s">
        <v>601</v>
      </c>
      <c r="E18" s="764" t="s">
        <v>601</v>
      </c>
      <c r="F18" s="765">
        <f>F13-F14+F15+F16+F17</f>
        <v>55525</v>
      </c>
      <c r="G18" s="766">
        <f t="shared" ref="G18:I18" si="0">G13-G14+G15+G16+G17</f>
        <v>74365</v>
      </c>
      <c r="H18" s="765">
        <f t="shared" si="0"/>
        <v>0</v>
      </c>
      <c r="I18" s="766">
        <f t="shared" si="0"/>
        <v>0</v>
      </c>
      <c r="J18" s="578" t="s">
        <v>601</v>
      </c>
      <c r="K18" s="579" t="s">
        <v>601</v>
      </c>
      <c r="L18" s="530"/>
      <c r="M18" s="766">
        <f>M13-M14+M15+M16+M17</f>
        <v>74365</v>
      </c>
      <c r="N18" s="766">
        <f t="shared" ref="N18:O18" si="1">N13-N14+N15+N16+N17</f>
        <v>0</v>
      </c>
      <c r="O18" s="766">
        <f t="shared" si="1"/>
        <v>0</v>
      </c>
    </row>
    <row r="19" spans="1:15" ht="15">
      <c r="A19" s="520" t="s">
        <v>618</v>
      </c>
      <c r="B19" s="564">
        <v>401</v>
      </c>
      <c r="C19" s="582">
        <v>6204</v>
      </c>
      <c r="D19" s="691" t="s">
        <v>601</v>
      </c>
      <c r="E19" s="752" t="s">
        <v>601</v>
      </c>
      <c r="F19" s="761">
        <v>7583</v>
      </c>
      <c r="G19" s="758">
        <v>8335</v>
      </c>
      <c r="H19" s="627"/>
      <c r="I19" s="582"/>
      <c r="J19" s="571" t="s">
        <v>601</v>
      </c>
      <c r="K19" s="529" t="s">
        <v>601</v>
      </c>
      <c r="L19" s="530"/>
      <c r="M19" s="762">
        <v>8335</v>
      </c>
      <c r="N19" s="586"/>
      <c r="O19" s="582"/>
    </row>
    <row r="20" spans="1:15" ht="15">
      <c r="A20" s="559" t="s">
        <v>620</v>
      </c>
      <c r="B20" s="548" t="s">
        <v>622</v>
      </c>
      <c r="C20" s="562">
        <v>12620</v>
      </c>
      <c r="D20" s="693" t="s">
        <v>601</v>
      </c>
      <c r="E20" s="756" t="s">
        <v>601</v>
      </c>
      <c r="F20" s="753">
        <v>11208</v>
      </c>
      <c r="G20" s="758">
        <v>8128</v>
      </c>
      <c r="H20" s="554"/>
      <c r="I20" s="562"/>
      <c r="J20" s="555" t="s">
        <v>601</v>
      </c>
      <c r="K20" s="556" t="s">
        <v>601</v>
      </c>
      <c r="L20" s="530"/>
      <c r="M20" s="759">
        <v>8128</v>
      </c>
      <c r="N20" s="558"/>
      <c r="O20" s="562"/>
    </row>
    <row r="21" spans="1:15" ht="15">
      <c r="A21" s="559" t="s">
        <v>623</v>
      </c>
      <c r="B21" s="548" t="s">
        <v>601</v>
      </c>
      <c r="C21" s="562">
        <v>0</v>
      </c>
      <c r="D21" s="693" t="s">
        <v>601</v>
      </c>
      <c r="E21" s="756" t="s">
        <v>601</v>
      </c>
      <c r="F21" s="757">
        <v>0</v>
      </c>
      <c r="G21" s="758">
        <f t="shared" ref="G21:G23" si="2">M21</f>
        <v>0</v>
      </c>
      <c r="H21" s="554"/>
      <c r="I21" s="562"/>
      <c r="J21" s="555" t="s">
        <v>601</v>
      </c>
      <c r="K21" s="556" t="s">
        <v>601</v>
      </c>
      <c r="L21" s="530"/>
      <c r="M21" s="759">
        <v>0</v>
      </c>
      <c r="N21" s="558"/>
      <c r="O21" s="562"/>
    </row>
    <row r="22" spans="1:15" ht="15">
      <c r="A22" s="559" t="s">
        <v>625</v>
      </c>
      <c r="B22" s="548" t="s">
        <v>601</v>
      </c>
      <c r="C22" s="562">
        <v>16522</v>
      </c>
      <c r="D22" s="693" t="s">
        <v>601</v>
      </c>
      <c r="E22" s="756" t="s">
        <v>601</v>
      </c>
      <c r="F22" s="757">
        <v>31638</v>
      </c>
      <c r="G22" s="758">
        <v>49243</v>
      </c>
      <c r="H22" s="554"/>
      <c r="I22" s="562"/>
      <c r="J22" s="555" t="s">
        <v>601</v>
      </c>
      <c r="K22" s="556" t="s">
        <v>601</v>
      </c>
      <c r="L22" s="530"/>
      <c r="M22" s="759">
        <v>49243</v>
      </c>
      <c r="N22" s="558"/>
      <c r="O22" s="562"/>
    </row>
    <row r="23" spans="1:15" ht="15.75" thickBot="1">
      <c r="A23" s="767" t="s">
        <v>627</v>
      </c>
      <c r="B23" s="768" t="s">
        <v>601</v>
      </c>
      <c r="C23" s="592">
        <v>0</v>
      </c>
      <c r="D23" s="695" t="s">
        <v>601</v>
      </c>
      <c r="E23" s="760" t="s">
        <v>601</v>
      </c>
      <c r="F23" s="761">
        <v>0</v>
      </c>
      <c r="G23" s="769">
        <f t="shared" si="2"/>
        <v>0</v>
      </c>
      <c r="H23" s="570"/>
      <c r="I23" s="592"/>
      <c r="J23" s="595" t="s">
        <v>601</v>
      </c>
      <c r="K23" s="596" t="s">
        <v>601</v>
      </c>
      <c r="L23" s="530"/>
      <c r="M23" s="770">
        <v>0</v>
      </c>
      <c r="N23" s="573"/>
      <c r="O23" s="592"/>
    </row>
    <row r="24" spans="1:15" ht="15">
      <c r="A24" s="771" t="s">
        <v>629</v>
      </c>
      <c r="B24" s="772" t="s">
        <v>601</v>
      </c>
      <c r="C24" s="773">
        <v>44895</v>
      </c>
      <c r="D24" s="774">
        <v>52897</v>
      </c>
      <c r="E24" s="775">
        <v>52897</v>
      </c>
      <c r="F24" s="776">
        <v>13970</v>
      </c>
      <c r="G24" s="552">
        <v>14559</v>
      </c>
      <c r="H24" s="552"/>
      <c r="I24" s="777"/>
      <c r="J24" s="778">
        <f t="shared" ref="J24:J47" si="3">SUM(F24:I24)</f>
        <v>28529</v>
      </c>
      <c r="K24" s="605">
        <f>(J24/E24)*100</f>
        <v>53.933115299544397</v>
      </c>
      <c r="L24" s="530"/>
      <c r="M24" s="557">
        <v>28259</v>
      </c>
      <c r="N24" s="779"/>
      <c r="O24" s="780"/>
    </row>
    <row r="25" spans="1:15" ht="15">
      <c r="A25" s="559" t="s">
        <v>631</v>
      </c>
      <c r="B25" s="609" t="s">
        <v>601</v>
      </c>
      <c r="C25" s="781">
        <v>5050</v>
      </c>
      <c r="D25" s="782">
        <v>0</v>
      </c>
      <c r="E25" s="783">
        <v>0</v>
      </c>
      <c r="F25" s="784">
        <v>0</v>
      </c>
      <c r="G25" s="582">
        <f t="shared" ref="G25:G40" si="4">M25-F25</f>
        <v>0</v>
      </c>
      <c r="H25" s="562"/>
      <c r="I25" s="554"/>
      <c r="J25" s="785">
        <f t="shared" si="3"/>
        <v>0</v>
      </c>
      <c r="K25" s="786">
        <v>0</v>
      </c>
      <c r="L25" s="530"/>
      <c r="M25" s="563">
        <v>0</v>
      </c>
      <c r="N25" s="787"/>
      <c r="O25" s="788"/>
    </row>
    <row r="26" spans="1:15" ht="15.75" thickBot="1">
      <c r="A26" s="534" t="s">
        <v>633</v>
      </c>
      <c r="B26" s="615">
        <v>672</v>
      </c>
      <c r="C26" s="789">
        <v>44895</v>
      </c>
      <c r="D26" s="790">
        <v>52897</v>
      </c>
      <c r="E26" s="791">
        <v>52897</v>
      </c>
      <c r="F26" s="792">
        <v>13970</v>
      </c>
      <c r="G26" s="715">
        <v>14559</v>
      </c>
      <c r="H26" s="592"/>
      <c r="I26" s="793"/>
      <c r="J26" s="794">
        <f t="shared" si="3"/>
        <v>28529</v>
      </c>
      <c r="K26" s="795">
        <f t="shared" ref="K26:K47" si="5">(J26/E26)*100</f>
        <v>53.933115299544397</v>
      </c>
      <c r="L26" s="530"/>
      <c r="M26" s="572">
        <v>28259</v>
      </c>
      <c r="N26" s="796"/>
      <c r="O26" s="797"/>
    </row>
    <row r="27" spans="1:15" ht="15">
      <c r="A27" s="547" t="s">
        <v>634</v>
      </c>
      <c r="B27" s="623">
        <v>501</v>
      </c>
      <c r="C27" s="798">
        <v>16043</v>
      </c>
      <c r="D27" s="799">
        <v>12364</v>
      </c>
      <c r="E27" s="800">
        <v>12364</v>
      </c>
      <c r="F27" s="801">
        <v>3595</v>
      </c>
      <c r="G27" s="627">
        <v>3585</v>
      </c>
      <c r="H27" s="582"/>
      <c r="I27" s="627"/>
      <c r="J27" s="706">
        <f t="shared" si="3"/>
        <v>7180</v>
      </c>
      <c r="K27" s="605">
        <f t="shared" si="5"/>
        <v>58.071821417017148</v>
      </c>
      <c r="L27" s="530"/>
      <c r="M27" s="585">
        <v>7180</v>
      </c>
      <c r="N27" s="802"/>
      <c r="O27" s="803"/>
    </row>
    <row r="28" spans="1:15" ht="15">
      <c r="A28" s="559" t="s">
        <v>636</v>
      </c>
      <c r="B28" s="631">
        <v>502</v>
      </c>
      <c r="C28" s="781">
        <v>3324</v>
      </c>
      <c r="D28" s="782">
        <v>3784</v>
      </c>
      <c r="E28" s="783">
        <v>3784</v>
      </c>
      <c r="F28" s="784">
        <v>1201</v>
      </c>
      <c r="G28" s="627">
        <v>789</v>
      </c>
      <c r="H28" s="562"/>
      <c r="I28" s="554"/>
      <c r="J28" s="804">
        <f t="shared" si="3"/>
        <v>1990</v>
      </c>
      <c r="K28" s="786">
        <f t="shared" si="5"/>
        <v>52.58985200845666</v>
      </c>
      <c r="L28" s="530"/>
      <c r="M28" s="563">
        <v>1990</v>
      </c>
      <c r="N28" s="787"/>
      <c r="O28" s="788"/>
    </row>
    <row r="29" spans="1:15" ht="15">
      <c r="A29" s="559" t="s">
        <v>638</v>
      </c>
      <c r="B29" s="631">
        <v>504</v>
      </c>
      <c r="C29" s="781">
        <v>0</v>
      </c>
      <c r="D29" s="782">
        <v>0</v>
      </c>
      <c r="E29" s="783">
        <v>0</v>
      </c>
      <c r="F29" s="784">
        <v>0</v>
      </c>
      <c r="G29" s="627">
        <f t="shared" si="4"/>
        <v>0</v>
      </c>
      <c r="H29" s="562"/>
      <c r="I29" s="554"/>
      <c r="J29" s="804">
        <f t="shared" si="3"/>
        <v>0</v>
      </c>
      <c r="K29" s="786">
        <v>0</v>
      </c>
      <c r="L29" s="530"/>
      <c r="M29" s="563">
        <v>0</v>
      </c>
      <c r="N29" s="787"/>
      <c r="O29" s="788"/>
    </row>
    <row r="30" spans="1:15" ht="15">
      <c r="A30" s="559" t="s">
        <v>640</v>
      </c>
      <c r="B30" s="631">
        <v>511</v>
      </c>
      <c r="C30" s="781">
        <v>3778</v>
      </c>
      <c r="D30" s="782">
        <v>1742</v>
      </c>
      <c r="E30" s="783">
        <v>1742</v>
      </c>
      <c r="F30" s="784">
        <v>60</v>
      </c>
      <c r="G30" s="627">
        <v>243</v>
      </c>
      <c r="H30" s="562"/>
      <c r="I30" s="554"/>
      <c r="J30" s="804">
        <f t="shared" si="3"/>
        <v>303</v>
      </c>
      <c r="K30" s="786">
        <f t="shared" si="5"/>
        <v>17.393800229621124</v>
      </c>
      <c r="L30" s="530"/>
      <c r="M30" s="563">
        <v>303</v>
      </c>
      <c r="N30" s="787"/>
      <c r="O30" s="788"/>
    </row>
    <row r="31" spans="1:15" ht="15">
      <c r="A31" s="559" t="s">
        <v>642</v>
      </c>
      <c r="B31" s="631">
        <v>518</v>
      </c>
      <c r="C31" s="781">
        <v>3999</v>
      </c>
      <c r="D31" s="782">
        <v>3220</v>
      </c>
      <c r="E31" s="783">
        <v>3220</v>
      </c>
      <c r="F31" s="784">
        <v>850</v>
      </c>
      <c r="G31" s="627">
        <v>778</v>
      </c>
      <c r="H31" s="562"/>
      <c r="I31" s="554"/>
      <c r="J31" s="804">
        <f t="shared" si="3"/>
        <v>1628</v>
      </c>
      <c r="K31" s="786">
        <f t="shared" si="5"/>
        <v>50.559006211180126</v>
      </c>
      <c r="L31" s="530"/>
      <c r="M31" s="563">
        <v>1628</v>
      </c>
      <c r="N31" s="787"/>
      <c r="O31" s="788"/>
    </row>
    <row r="32" spans="1:15" ht="15">
      <c r="A32" s="559" t="s">
        <v>644</v>
      </c>
      <c r="B32" s="631">
        <v>521</v>
      </c>
      <c r="C32" s="781">
        <v>46061</v>
      </c>
      <c r="D32" s="782">
        <v>56734</v>
      </c>
      <c r="E32" s="783">
        <v>56734</v>
      </c>
      <c r="F32" s="784">
        <v>12202</v>
      </c>
      <c r="G32" s="627">
        <v>13824</v>
      </c>
      <c r="H32" s="562"/>
      <c r="I32" s="554"/>
      <c r="J32" s="804">
        <f t="shared" si="3"/>
        <v>26026</v>
      </c>
      <c r="K32" s="786">
        <f t="shared" si="5"/>
        <v>45.873726513201959</v>
      </c>
      <c r="L32" s="530"/>
      <c r="M32" s="563">
        <v>26026</v>
      </c>
      <c r="N32" s="787"/>
      <c r="O32" s="788"/>
    </row>
    <row r="33" spans="1:15" ht="15">
      <c r="A33" s="559" t="s">
        <v>646</v>
      </c>
      <c r="B33" s="631" t="s">
        <v>648</v>
      </c>
      <c r="C33" s="781">
        <v>16624</v>
      </c>
      <c r="D33" s="782">
        <v>20657</v>
      </c>
      <c r="E33" s="783">
        <v>20657</v>
      </c>
      <c r="F33" s="784">
        <v>4520</v>
      </c>
      <c r="G33" s="627">
        <v>5102</v>
      </c>
      <c r="H33" s="562"/>
      <c r="I33" s="554"/>
      <c r="J33" s="804">
        <f t="shared" si="3"/>
        <v>9622</v>
      </c>
      <c r="K33" s="786">
        <f t="shared" si="5"/>
        <v>46.579851866195476</v>
      </c>
      <c r="L33" s="530"/>
      <c r="M33" s="563">
        <v>9622</v>
      </c>
      <c r="N33" s="787"/>
      <c r="O33" s="788"/>
    </row>
    <row r="34" spans="1:15" ht="15">
      <c r="A34" s="559" t="s">
        <v>649</v>
      </c>
      <c r="B34" s="631">
        <v>557</v>
      </c>
      <c r="C34" s="781">
        <v>0</v>
      </c>
      <c r="D34" s="782">
        <v>0</v>
      </c>
      <c r="E34" s="783">
        <v>0</v>
      </c>
      <c r="F34" s="784">
        <v>0</v>
      </c>
      <c r="G34" s="627">
        <f t="shared" si="4"/>
        <v>0</v>
      </c>
      <c r="H34" s="562"/>
      <c r="I34" s="554"/>
      <c r="J34" s="804">
        <f t="shared" si="3"/>
        <v>0</v>
      </c>
      <c r="K34" s="786">
        <v>0</v>
      </c>
      <c r="L34" s="530"/>
      <c r="M34" s="563">
        <v>0</v>
      </c>
      <c r="N34" s="787"/>
      <c r="O34" s="788"/>
    </row>
    <row r="35" spans="1:15" ht="15">
      <c r="A35" s="559" t="s">
        <v>651</v>
      </c>
      <c r="B35" s="631">
        <v>551</v>
      </c>
      <c r="C35" s="781">
        <v>780</v>
      </c>
      <c r="D35" s="782">
        <v>1024</v>
      </c>
      <c r="E35" s="783">
        <v>1024</v>
      </c>
      <c r="F35" s="784">
        <v>265</v>
      </c>
      <c r="G35" s="627">
        <v>259</v>
      </c>
      <c r="H35" s="562"/>
      <c r="I35" s="554"/>
      <c r="J35" s="804">
        <f t="shared" si="3"/>
        <v>524</v>
      </c>
      <c r="K35" s="786">
        <f t="shared" si="5"/>
        <v>51.171875</v>
      </c>
      <c r="L35" s="530"/>
      <c r="M35" s="563">
        <v>524</v>
      </c>
      <c r="N35" s="787"/>
      <c r="O35" s="788"/>
    </row>
    <row r="36" spans="1:15" ht="15.75" thickBot="1">
      <c r="A36" s="520" t="s">
        <v>653</v>
      </c>
      <c r="B36" s="634" t="s">
        <v>654</v>
      </c>
      <c r="C36" s="805">
        <v>5978</v>
      </c>
      <c r="D36" s="806">
        <v>2567</v>
      </c>
      <c r="E36" s="791">
        <v>2567</v>
      </c>
      <c r="F36" s="807">
        <v>246</v>
      </c>
      <c r="G36" s="627">
        <v>240</v>
      </c>
      <c r="H36" s="568"/>
      <c r="I36" s="554"/>
      <c r="J36" s="808">
        <f t="shared" si="3"/>
        <v>486</v>
      </c>
      <c r="K36" s="809">
        <f t="shared" si="5"/>
        <v>18.932606155044798</v>
      </c>
      <c r="L36" s="530"/>
      <c r="M36" s="597">
        <v>486</v>
      </c>
      <c r="N36" s="810"/>
      <c r="O36" s="811"/>
    </row>
    <row r="37" spans="1:15" ht="15.75" thickBot="1">
      <c r="A37" s="640" t="s">
        <v>655</v>
      </c>
      <c r="B37" s="641"/>
      <c r="C37" s="662">
        <f>SUM(C27:C36)</f>
        <v>96587</v>
      </c>
      <c r="D37" s="727">
        <f t="shared" ref="D37:E37" si="6">SUM(D27:D36)</f>
        <v>102092</v>
      </c>
      <c r="E37" s="812">
        <f t="shared" si="6"/>
        <v>102092</v>
      </c>
      <c r="F37" s="647">
        <f>SUM(F27:F36)</f>
        <v>22939</v>
      </c>
      <c r="G37" s="647">
        <f t="shared" ref="G37:I37" si="7">SUM(G27:G36)</f>
        <v>24820</v>
      </c>
      <c r="H37" s="647">
        <f t="shared" si="7"/>
        <v>0</v>
      </c>
      <c r="I37" s="647">
        <f t="shared" si="7"/>
        <v>0</v>
      </c>
      <c r="J37" s="726">
        <f t="shared" si="3"/>
        <v>47759</v>
      </c>
      <c r="K37" s="662">
        <f t="shared" si="5"/>
        <v>46.780354973945073</v>
      </c>
      <c r="L37" s="530"/>
      <c r="M37" s="646">
        <v>47759</v>
      </c>
      <c r="N37" s="647"/>
      <c r="O37" s="646"/>
    </row>
    <row r="38" spans="1:15" ht="15">
      <c r="A38" s="547" t="s">
        <v>657</v>
      </c>
      <c r="B38" s="623">
        <v>601</v>
      </c>
      <c r="C38" s="773">
        <v>3232</v>
      </c>
      <c r="D38" s="800">
        <v>3630</v>
      </c>
      <c r="E38" s="800">
        <v>3630</v>
      </c>
      <c r="F38" s="776">
        <v>935</v>
      </c>
      <c r="G38" s="627">
        <v>901</v>
      </c>
      <c r="H38" s="582"/>
      <c r="I38" s="554"/>
      <c r="J38" s="813">
        <f t="shared" si="3"/>
        <v>1836</v>
      </c>
      <c r="K38" s="605">
        <f t="shared" si="5"/>
        <v>50.578512396694222</v>
      </c>
      <c r="L38" s="530"/>
      <c r="M38" s="585">
        <v>1836</v>
      </c>
      <c r="N38" s="802"/>
      <c r="O38" s="803"/>
    </row>
    <row r="39" spans="1:15" ht="15">
      <c r="A39" s="559" t="s">
        <v>659</v>
      </c>
      <c r="B39" s="631">
        <v>602</v>
      </c>
      <c r="C39" s="781">
        <v>47535</v>
      </c>
      <c r="D39" s="783">
        <v>44961</v>
      </c>
      <c r="E39" s="783">
        <v>44961</v>
      </c>
      <c r="F39" s="784">
        <v>12778</v>
      </c>
      <c r="G39" s="627">
        <v>12845</v>
      </c>
      <c r="H39" s="562"/>
      <c r="I39" s="554"/>
      <c r="J39" s="804">
        <f t="shared" si="3"/>
        <v>25623</v>
      </c>
      <c r="K39" s="786">
        <f t="shared" si="5"/>
        <v>56.98939080536465</v>
      </c>
      <c r="L39" s="530"/>
      <c r="M39" s="563">
        <v>25623</v>
      </c>
      <c r="N39" s="787"/>
      <c r="O39" s="788"/>
    </row>
    <row r="40" spans="1:15" ht="15">
      <c r="A40" s="559" t="s">
        <v>661</v>
      </c>
      <c r="B40" s="631">
        <v>604</v>
      </c>
      <c r="C40" s="781">
        <v>0</v>
      </c>
      <c r="D40" s="783">
        <v>0</v>
      </c>
      <c r="E40" s="783">
        <v>0</v>
      </c>
      <c r="F40" s="784">
        <v>0</v>
      </c>
      <c r="G40" s="627">
        <f t="shared" si="4"/>
        <v>0</v>
      </c>
      <c r="H40" s="562"/>
      <c r="I40" s="554"/>
      <c r="J40" s="804">
        <f t="shared" si="3"/>
        <v>0</v>
      </c>
      <c r="K40" s="786">
        <v>0</v>
      </c>
      <c r="L40" s="530"/>
      <c r="M40" s="563">
        <v>0</v>
      </c>
      <c r="N40" s="787"/>
      <c r="O40" s="788"/>
    </row>
    <row r="41" spans="1:15" ht="15">
      <c r="A41" s="559" t="s">
        <v>663</v>
      </c>
      <c r="B41" s="631" t="s">
        <v>665</v>
      </c>
      <c r="C41" s="781">
        <v>44895</v>
      </c>
      <c r="D41" s="783">
        <v>52897</v>
      </c>
      <c r="E41" s="783">
        <v>52897</v>
      </c>
      <c r="F41" s="784">
        <v>13970</v>
      </c>
      <c r="G41" s="627">
        <v>14559</v>
      </c>
      <c r="H41" s="562"/>
      <c r="I41" s="554"/>
      <c r="J41" s="804">
        <f t="shared" si="3"/>
        <v>28529</v>
      </c>
      <c r="K41" s="786">
        <f t="shared" si="5"/>
        <v>53.933115299544397</v>
      </c>
      <c r="L41" s="530"/>
      <c r="M41" s="563">
        <v>28529</v>
      </c>
      <c r="N41" s="787"/>
      <c r="O41" s="788"/>
    </row>
    <row r="42" spans="1:15" ht="15.75" thickBot="1">
      <c r="A42" s="520" t="s">
        <v>666</v>
      </c>
      <c r="B42" s="634" t="s">
        <v>667</v>
      </c>
      <c r="C42" s="805">
        <v>1142</v>
      </c>
      <c r="D42" s="814">
        <v>693</v>
      </c>
      <c r="E42" s="814">
        <v>693</v>
      </c>
      <c r="F42" s="807">
        <v>135</v>
      </c>
      <c r="G42" s="627">
        <v>296</v>
      </c>
      <c r="H42" s="568"/>
      <c r="I42" s="554"/>
      <c r="J42" s="808">
        <f t="shared" si="3"/>
        <v>431</v>
      </c>
      <c r="K42" s="809">
        <f t="shared" si="5"/>
        <v>62.193362193362191</v>
      </c>
      <c r="L42" s="530"/>
      <c r="M42" s="597">
        <v>431</v>
      </c>
      <c r="N42" s="810"/>
      <c r="O42" s="811"/>
    </row>
    <row r="43" spans="1:15" ht="15.75" thickBot="1">
      <c r="A43" s="640" t="s">
        <v>668</v>
      </c>
      <c r="B43" s="641" t="s">
        <v>601</v>
      </c>
      <c r="C43" s="662">
        <f>SUM(C38:C42)</f>
        <v>96804</v>
      </c>
      <c r="D43" s="727">
        <f t="shared" ref="D43:E43" si="8">SUM(D38:D42)</f>
        <v>102181</v>
      </c>
      <c r="E43" s="812">
        <f t="shared" si="8"/>
        <v>102181</v>
      </c>
      <c r="F43" s="647">
        <f>SUM(F38:F42)</f>
        <v>27818</v>
      </c>
      <c r="G43" s="647">
        <f t="shared" ref="G43:I43" si="9">SUM(G38:G42)</f>
        <v>28601</v>
      </c>
      <c r="H43" s="647">
        <f t="shared" si="9"/>
        <v>0</v>
      </c>
      <c r="I43" s="647">
        <f t="shared" si="9"/>
        <v>0</v>
      </c>
      <c r="J43" s="726">
        <f t="shared" si="3"/>
        <v>56419</v>
      </c>
      <c r="K43" s="662">
        <f t="shared" si="5"/>
        <v>55.214765954531664</v>
      </c>
      <c r="L43" s="530"/>
      <c r="M43" s="646">
        <f>SUM(M38:M42)</f>
        <v>56419</v>
      </c>
      <c r="N43" s="647">
        <f>SUM(N38:N42)</f>
        <v>0</v>
      </c>
      <c r="O43" s="646">
        <f>SUM(O38:O42)</f>
        <v>0</v>
      </c>
    </row>
    <row r="44" spans="1:15" ht="5.25" customHeight="1" thickBot="1">
      <c r="A44" s="520"/>
      <c r="B44" s="650"/>
      <c r="C44" s="736"/>
      <c r="D44" s="734"/>
      <c r="E44" s="815"/>
      <c r="F44" s="816"/>
      <c r="G44" s="817"/>
      <c r="H44" s="818">
        <f>N44-G44</f>
        <v>0</v>
      </c>
      <c r="I44" s="817"/>
      <c r="J44" s="819"/>
      <c r="K44" s="820"/>
      <c r="L44" s="530"/>
      <c r="M44" s="656"/>
      <c r="N44" s="657"/>
      <c r="O44" s="657"/>
    </row>
    <row r="45" spans="1:15" ht="15.75" thickBot="1">
      <c r="A45" s="658" t="s">
        <v>670</v>
      </c>
      <c r="B45" s="641" t="s">
        <v>601</v>
      </c>
      <c r="C45" s="662">
        <f>C43-C41</f>
        <v>51909</v>
      </c>
      <c r="D45" s="726">
        <f t="shared" ref="D45:I45" si="10">D43-D41</f>
        <v>49284</v>
      </c>
      <c r="E45" s="646">
        <f t="shared" si="10"/>
        <v>49284</v>
      </c>
      <c r="F45" s="647">
        <f t="shared" si="10"/>
        <v>13848</v>
      </c>
      <c r="G45" s="733">
        <f t="shared" si="10"/>
        <v>14042</v>
      </c>
      <c r="H45" s="646">
        <f t="shared" si="10"/>
        <v>0</v>
      </c>
      <c r="I45" s="733">
        <f t="shared" si="10"/>
        <v>0</v>
      </c>
      <c r="J45" s="646">
        <f t="shared" si="3"/>
        <v>27890</v>
      </c>
      <c r="K45" s="729">
        <f t="shared" si="5"/>
        <v>56.590374157941724</v>
      </c>
      <c r="L45" s="530"/>
      <c r="M45" s="646">
        <f>M43-M41</f>
        <v>27890</v>
      </c>
      <c r="N45" s="647">
        <f>N43-N41</f>
        <v>0</v>
      </c>
      <c r="O45" s="646">
        <f>O43-O41</f>
        <v>0</v>
      </c>
    </row>
    <row r="46" spans="1:15" ht="15.75" thickBot="1">
      <c r="A46" s="640" t="s">
        <v>671</v>
      </c>
      <c r="B46" s="641" t="s">
        <v>601</v>
      </c>
      <c r="C46" s="662">
        <f>C43-C37</f>
        <v>217</v>
      </c>
      <c r="D46" s="726">
        <f t="shared" ref="D46:I46" si="11">D43-D37</f>
        <v>89</v>
      </c>
      <c r="E46" s="646">
        <f t="shared" si="11"/>
        <v>89</v>
      </c>
      <c r="F46" s="647">
        <f t="shared" si="11"/>
        <v>4879</v>
      </c>
      <c r="G46" s="733">
        <f t="shared" si="11"/>
        <v>3781</v>
      </c>
      <c r="H46" s="646">
        <f t="shared" si="11"/>
        <v>0</v>
      </c>
      <c r="I46" s="647">
        <f t="shared" si="11"/>
        <v>0</v>
      </c>
      <c r="J46" s="646">
        <f t="shared" si="3"/>
        <v>8660</v>
      </c>
      <c r="K46" s="729">
        <f t="shared" si="5"/>
        <v>9730.3370786516844</v>
      </c>
      <c r="L46" s="530"/>
      <c r="M46" s="646">
        <f>M43-M37</f>
        <v>8660</v>
      </c>
      <c r="N46" s="647">
        <f>N43-N37</f>
        <v>0</v>
      </c>
      <c r="O46" s="646">
        <f>O43-O37</f>
        <v>0</v>
      </c>
    </row>
    <row r="47" spans="1:15" ht="15.75" thickBot="1">
      <c r="A47" s="660" t="s">
        <v>673</v>
      </c>
      <c r="B47" s="661" t="s">
        <v>601</v>
      </c>
      <c r="C47" s="662">
        <f>C46-C41</f>
        <v>-44678</v>
      </c>
      <c r="D47" s="726">
        <f t="shared" ref="D47:I47" si="12">D46-D41</f>
        <v>-52808</v>
      </c>
      <c r="E47" s="646">
        <f t="shared" si="12"/>
        <v>-52808</v>
      </c>
      <c r="F47" s="647">
        <f t="shared" si="12"/>
        <v>-9091</v>
      </c>
      <c r="G47" s="733">
        <f t="shared" si="12"/>
        <v>-10778</v>
      </c>
      <c r="H47" s="646">
        <f t="shared" si="12"/>
        <v>0</v>
      </c>
      <c r="I47" s="647">
        <f t="shared" si="12"/>
        <v>0</v>
      </c>
      <c r="J47" s="646">
        <f t="shared" si="3"/>
        <v>-19869</v>
      </c>
      <c r="K47" s="729">
        <f t="shared" si="5"/>
        <v>37.624981063475232</v>
      </c>
      <c r="L47" s="530"/>
      <c r="M47" s="646">
        <f>M46-M41</f>
        <v>-19869</v>
      </c>
      <c r="N47" s="647">
        <f>N46-N41</f>
        <v>0</v>
      </c>
      <c r="O47" s="646">
        <f>O46-O41</f>
        <v>0</v>
      </c>
    </row>
    <row r="50" spans="1:10" ht="14.25">
      <c r="A50" s="663" t="s">
        <v>674</v>
      </c>
    </row>
    <row r="51" spans="1:10" s="666" customFormat="1" ht="14.25">
      <c r="A51" s="664" t="s">
        <v>675</v>
      </c>
      <c r="B51" s="665"/>
      <c r="E51" s="667"/>
      <c r="F51" s="667"/>
      <c r="G51" s="667"/>
      <c r="H51" s="667"/>
      <c r="I51" s="667"/>
      <c r="J51" s="667"/>
    </row>
    <row r="52" spans="1:10" s="666" customFormat="1" ht="14.25">
      <c r="A52" s="668" t="s">
        <v>676</v>
      </c>
      <c r="B52" s="665"/>
      <c r="E52" s="667"/>
      <c r="F52" s="667"/>
      <c r="G52" s="667"/>
      <c r="H52" s="667"/>
      <c r="I52" s="667"/>
      <c r="J52" s="667"/>
    </row>
    <row r="53" spans="1:10" s="670" customFormat="1" ht="14.25">
      <c r="A53" s="668" t="s">
        <v>677</v>
      </c>
      <c r="B53" s="669"/>
      <c r="E53" s="671"/>
      <c r="F53" s="671"/>
      <c r="G53" s="671"/>
      <c r="H53" s="671"/>
      <c r="I53" s="671"/>
      <c r="J53" s="671"/>
    </row>
    <row r="56" spans="1:10">
      <c r="A56" s="488" t="s">
        <v>704</v>
      </c>
    </row>
    <row r="58" spans="1:10">
      <c r="A58" s="488" t="s">
        <v>705</v>
      </c>
    </row>
    <row r="60" spans="1:10">
      <c r="A60" s="488" t="s">
        <v>706</v>
      </c>
    </row>
    <row r="61" spans="1:10">
      <c r="A61" s="488" t="s">
        <v>576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Doplň. ukaz. 6_2018 </vt:lpstr>
      <vt:lpstr>Město_příjmy</vt:lpstr>
      <vt:lpstr>Město_výdaje </vt:lpstr>
      <vt:lpstr>§6409 5901 -Rezerva 2016 OEK</vt:lpstr>
      <vt:lpstr>Položka 8115-Financování</vt:lpstr>
      <vt:lpstr>MMG Břeclav</vt:lpstr>
      <vt:lpstr>Knihovna</vt:lpstr>
      <vt:lpstr>Tereza</vt:lpstr>
      <vt:lpstr>DS Břeclav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 Nálepky</vt:lpstr>
      <vt:lpstr>ZŠ a MŠ Kupkova</vt:lpstr>
      <vt:lpstr>ZŠ Na Valtické</vt:lpstr>
      <vt:lpstr>ZŠ Slovácká</vt:lpstr>
      <vt:lpstr>ZŠ Jana Noháče</vt:lpstr>
      <vt:lpstr>ZUŠ Křížkovského</vt:lpstr>
      <vt:lpstr>Tereza!Oblast_tisku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2018-07-16T14:27:08Z</cp:lastPrinted>
  <dcterms:created xsi:type="dcterms:W3CDTF">2017-03-15T06:48:16Z</dcterms:created>
  <dcterms:modified xsi:type="dcterms:W3CDTF">2018-07-20T10:27:10Z</dcterms:modified>
</cp:coreProperties>
</file>