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K\Internet\Rozbory hospodaření\2018\"/>
    </mc:Choice>
  </mc:AlternateContent>
  <bookViews>
    <workbookView xWindow="0" yWindow="0" windowWidth="24000" windowHeight="9735" activeTab="1"/>
  </bookViews>
  <sheets>
    <sheet name="Doplň. ukaz. 9_2018 " sheetId="1" r:id="rId1"/>
    <sheet name="Město_příjmy" sheetId="2" r:id="rId2"/>
    <sheet name="Město_výdaje " sheetId="3" r:id="rId3"/>
    <sheet name="§6409 5901 -Rezerva 2016 OEK" sheetId="4" r:id="rId4"/>
    <sheet name="Položka 8115-Financování" sheetId="5" r:id="rId5"/>
    <sheet name="Městské muzeum " sheetId="6" r:id="rId6"/>
    <sheet name="Městská knihovna" sheetId="7" r:id="rId7"/>
    <sheet name="Tereza Břeclav" sheetId="8" r:id="rId8"/>
    <sheet name="Domov seniorů" sheetId="9" r:id="rId9"/>
    <sheet name="MŠ Břetislavova" sheetId="10" r:id="rId10"/>
    <sheet name="MŠ Hřbitovní" sheetId="11" r:id="rId11"/>
    <sheet name="MŠ Na Valtické" sheetId="12" r:id="rId12"/>
    <sheet name="MŠ U Splavu" sheetId="13" r:id="rId13"/>
    <sheet name="MŠ Okružní" sheetId="14" r:id="rId14"/>
    <sheet name="MŠ Osvobození" sheetId="15" r:id="rId15"/>
    <sheet name="ZŠ Komenského" sheetId="16" r:id="rId16"/>
    <sheet name="ZŠ a MŠ Kpt.Nálepky" sheetId="17" r:id="rId17"/>
    <sheet name="ZŠ a MŠ Kupkova" sheetId="18" r:id="rId18"/>
    <sheet name="ZŠ Na Valtické" sheetId="19" r:id="rId19"/>
    <sheet name="ZŠ Slovácká" sheetId="20" r:id="rId20"/>
    <sheet name="ZŠ J.Noháče" sheetId="21" r:id="rId21"/>
    <sheet name="ZUŠ Břeclav " sheetId="22" r:id="rId22"/>
  </sheets>
  <definedNames>
    <definedName name="_xlnm.Print_Area" localSheetId="7">'Tereza Břeclav'!$A$1:$O$58</definedName>
  </definedNames>
  <calcPr calcId="152511"/>
</workbook>
</file>

<file path=xl/calcChain.xml><?xml version="1.0" encoding="utf-8"?>
<calcChain xmlns="http://schemas.openxmlformats.org/spreadsheetml/2006/main">
  <c r="O45" i="22" l="1"/>
  <c r="F45" i="22"/>
  <c r="O43" i="22"/>
  <c r="O46" i="22" s="1"/>
  <c r="O47" i="22" s="1"/>
  <c r="N43" i="22"/>
  <c r="N45" i="22" s="1"/>
  <c r="M43" i="22"/>
  <c r="M45" i="22" s="1"/>
  <c r="I43" i="22"/>
  <c r="I46" i="22" s="1"/>
  <c r="I47" i="22" s="1"/>
  <c r="F43" i="22"/>
  <c r="F46" i="22" s="1"/>
  <c r="E43" i="22"/>
  <c r="E45" i="22" s="1"/>
  <c r="D43" i="22"/>
  <c r="D45" i="22" s="1"/>
  <c r="C43" i="22"/>
  <c r="C45" i="22" s="1"/>
  <c r="H42" i="22"/>
  <c r="G42" i="22"/>
  <c r="J42" i="22" s="1"/>
  <c r="K42" i="22" s="1"/>
  <c r="H41" i="22"/>
  <c r="G41" i="22"/>
  <c r="J41" i="22" s="1"/>
  <c r="K41" i="22" s="1"/>
  <c r="H40" i="22"/>
  <c r="G40" i="22"/>
  <c r="J40" i="22" s="1"/>
  <c r="K40" i="22" s="1"/>
  <c r="H39" i="22"/>
  <c r="G39" i="22"/>
  <c r="J39" i="22" s="1"/>
  <c r="K39" i="22" s="1"/>
  <c r="H38" i="22"/>
  <c r="H43" i="22" s="1"/>
  <c r="G38" i="22"/>
  <c r="J38" i="22" s="1"/>
  <c r="K38" i="22" s="1"/>
  <c r="O37" i="22"/>
  <c r="N37" i="22"/>
  <c r="M37" i="22"/>
  <c r="I37" i="22"/>
  <c r="F37" i="22"/>
  <c r="E37" i="22"/>
  <c r="D37" i="22"/>
  <c r="C37" i="22"/>
  <c r="H36" i="22"/>
  <c r="G36" i="22"/>
  <c r="J36" i="22" s="1"/>
  <c r="K36" i="22" s="1"/>
  <c r="H35" i="22"/>
  <c r="G35" i="22"/>
  <c r="J35" i="22" s="1"/>
  <c r="K35" i="22" s="1"/>
  <c r="H34" i="22"/>
  <c r="G34" i="22"/>
  <c r="J34" i="22" s="1"/>
  <c r="K34" i="22" s="1"/>
  <c r="H33" i="22"/>
  <c r="G33" i="22"/>
  <c r="J33" i="22" s="1"/>
  <c r="K33" i="22" s="1"/>
  <c r="H32" i="22"/>
  <c r="G32" i="22"/>
  <c r="J32" i="22" s="1"/>
  <c r="K32" i="22" s="1"/>
  <c r="H31" i="22"/>
  <c r="G31" i="22"/>
  <c r="J31" i="22" s="1"/>
  <c r="K31" i="22" s="1"/>
  <c r="H30" i="22"/>
  <c r="G30" i="22"/>
  <c r="J30" i="22" s="1"/>
  <c r="K30" i="22" s="1"/>
  <c r="H29" i="22"/>
  <c r="G29" i="22"/>
  <c r="J29" i="22" s="1"/>
  <c r="K29" i="22" s="1"/>
  <c r="H28" i="22"/>
  <c r="G28" i="22"/>
  <c r="J28" i="22" s="1"/>
  <c r="K28" i="22" s="1"/>
  <c r="H27" i="22"/>
  <c r="H37" i="22" s="1"/>
  <c r="G27" i="22"/>
  <c r="G37" i="22" s="1"/>
  <c r="J37" i="22" s="1"/>
  <c r="K37" i="22" s="1"/>
  <c r="H26" i="22"/>
  <c r="G26" i="22"/>
  <c r="J26" i="22" s="1"/>
  <c r="K26" i="22" s="1"/>
  <c r="H25" i="22"/>
  <c r="G25" i="22"/>
  <c r="J25" i="22" s="1"/>
  <c r="K25" i="22" s="1"/>
  <c r="H24" i="22"/>
  <c r="G24" i="22"/>
  <c r="J24" i="22" s="1"/>
  <c r="K24" i="22" s="1"/>
  <c r="H23" i="22"/>
  <c r="G23" i="22"/>
  <c r="H22" i="22"/>
  <c r="G22" i="22"/>
  <c r="H21" i="22"/>
  <c r="G21" i="22"/>
  <c r="H20" i="22"/>
  <c r="G20" i="22"/>
  <c r="H19" i="22"/>
  <c r="G19" i="22"/>
  <c r="O18" i="22"/>
  <c r="N18" i="22"/>
  <c r="M18" i="22"/>
  <c r="I18" i="22"/>
  <c r="F18" i="22"/>
  <c r="C18" i="22"/>
  <c r="H17" i="22"/>
  <c r="G17" i="22"/>
  <c r="H16" i="22"/>
  <c r="G16" i="22"/>
  <c r="H15" i="22"/>
  <c r="G15" i="22"/>
  <c r="H14" i="22"/>
  <c r="G14" i="22"/>
  <c r="H13" i="22"/>
  <c r="H18" i="22" s="1"/>
  <c r="G13" i="22"/>
  <c r="G18" i="22" s="1"/>
  <c r="H12" i="22"/>
  <c r="G12" i="22"/>
  <c r="H11" i="22"/>
  <c r="G11" i="22"/>
  <c r="F47" i="22" l="1"/>
  <c r="H46" i="22"/>
  <c r="H47" i="22" s="1"/>
  <c r="H45" i="22"/>
  <c r="D46" i="22"/>
  <c r="D47" i="22" s="1"/>
  <c r="M46" i="22"/>
  <c r="M47" i="22" s="1"/>
  <c r="J27" i="22"/>
  <c r="K27" i="22" s="1"/>
  <c r="I45" i="22"/>
  <c r="E46" i="22"/>
  <c r="E47" i="22" s="1"/>
  <c r="N46" i="22"/>
  <c r="N47" i="22" s="1"/>
  <c r="C46" i="22"/>
  <c r="C47" i="22" s="1"/>
  <c r="G43" i="22"/>
  <c r="J43" i="22" l="1"/>
  <c r="K43" i="22" s="1"/>
  <c r="G45" i="22"/>
  <c r="J45" i="22" s="1"/>
  <c r="K45" i="22" s="1"/>
  <c r="G46" i="22"/>
  <c r="G47" i="22" l="1"/>
  <c r="J47" i="22" s="1"/>
  <c r="K47" i="22" s="1"/>
  <c r="J46" i="22"/>
  <c r="K46" i="22" s="1"/>
  <c r="P43" i="21" l="1"/>
  <c r="O43" i="21"/>
  <c r="N43" i="21"/>
  <c r="G43" i="21"/>
  <c r="F43" i="21"/>
  <c r="E43" i="21"/>
  <c r="P41" i="21"/>
  <c r="P44" i="21" s="1"/>
  <c r="P45" i="21" s="1"/>
  <c r="O41" i="21"/>
  <c r="O44" i="21" s="1"/>
  <c r="O45" i="21" s="1"/>
  <c r="N41" i="21"/>
  <c r="N44" i="21" s="1"/>
  <c r="N45" i="21" s="1"/>
  <c r="J41" i="21"/>
  <c r="J43" i="21" s="1"/>
  <c r="I41" i="21"/>
  <c r="G41" i="21"/>
  <c r="G44" i="21" s="1"/>
  <c r="F41" i="21"/>
  <c r="F44" i="21" s="1"/>
  <c r="F45" i="21" s="1"/>
  <c r="E41" i="21"/>
  <c r="E44" i="21" s="1"/>
  <c r="E45" i="21" s="1"/>
  <c r="D41" i="21"/>
  <c r="D43" i="21" s="1"/>
  <c r="I40" i="21"/>
  <c r="K40" i="21" s="1"/>
  <c r="L40" i="21" s="1"/>
  <c r="H40" i="21"/>
  <c r="I39" i="21"/>
  <c r="H39" i="21"/>
  <c r="K39" i="21" s="1"/>
  <c r="L39" i="21" s="1"/>
  <c r="I38" i="21"/>
  <c r="K38" i="21" s="1"/>
  <c r="L38" i="21" s="1"/>
  <c r="H38" i="21"/>
  <c r="I37" i="21"/>
  <c r="H37" i="21"/>
  <c r="K37" i="21" s="1"/>
  <c r="L37" i="21" s="1"/>
  <c r="I36" i="21"/>
  <c r="K36" i="21" s="1"/>
  <c r="L36" i="21" s="1"/>
  <c r="H36" i="21"/>
  <c r="H41" i="21" s="1"/>
  <c r="P35" i="21"/>
  <c r="O35" i="21"/>
  <c r="N35" i="21"/>
  <c r="J35" i="21"/>
  <c r="G35" i="21"/>
  <c r="F35" i="21"/>
  <c r="E35" i="21"/>
  <c r="D35" i="21"/>
  <c r="I34" i="21"/>
  <c r="K34" i="21" s="1"/>
  <c r="L34" i="21" s="1"/>
  <c r="H34" i="21"/>
  <c r="I33" i="21"/>
  <c r="H33" i="21"/>
  <c r="K33" i="21" s="1"/>
  <c r="L33" i="21" s="1"/>
  <c r="I32" i="21"/>
  <c r="K32" i="21" s="1"/>
  <c r="L32" i="21" s="1"/>
  <c r="H32" i="21"/>
  <c r="I31" i="21"/>
  <c r="H31" i="21"/>
  <c r="K31" i="21" s="1"/>
  <c r="L31" i="21" s="1"/>
  <c r="I30" i="21"/>
  <c r="K30" i="21" s="1"/>
  <c r="L30" i="21" s="1"/>
  <c r="H30" i="21"/>
  <c r="I29" i="21"/>
  <c r="H29" i="21"/>
  <c r="K29" i="21" s="1"/>
  <c r="L29" i="21" s="1"/>
  <c r="I28" i="21"/>
  <c r="K28" i="21" s="1"/>
  <c r="L28" i="21" s="1"/>
  <c r="H28" i="21"/>
  <c r="I27" i="21"/>
  <c r="H27" i="21"/>
  <c r="K27" i="21" s="1"/>
  <c r="L27" i="21" s="1"/>
  <c r="I26" i="21"/>
  <c r="K26" i="21" s="1"/>
  <c r="L26" i="21" s="1"/>
  <c r="H26" i="21"/>
  <c r="I25" i="21"/>
  <c r="H25" i="21"/>
  <c r="H35" i="21" s="1"/>
  <c r="I24" i="21"/>
  <c r="K24" i="21" s="1"/>
  <c r="L24" i="21" s="1"/>
  <c r="H24" i="21"/>
  <c r="I23" i="21"/>
  <c r="H23" i="21"/>
  <c r="K23" i="21" s="1"/>
  <c r="L23" i="21" s="1"/>
  <c r="I22" i="21"/>
  <c r="K22" i="21" s="1"/>
  <c r="L22" i="21" s="1"/>
  <c r="H22" i="21"/>
  <c r="I21" i="21"/>
  <c r="H21" i="21"/>
  <c r="I20" i="21"/>
  <c r="H20" i="21"/>
  <c r="I19" i="21"/>
  <c r="H19" i="21"/>
  <c r="I18" i="21"/>
  <c r="H18" i="21"/>
  <c r="I17" i="21"/>
  <c r="H17" i="21"/>
  <c r="P16" i="21"/>
  <c r="O16" i="21"/>
  <c r="N16" i="21"/>
  <c r="J16" i="21"/>
  <c r="G16" i="21"/>
  <c r="D16" i="21"/>
  <c r="I15" i="21"/>
  <c r="H15" i="21"/>
  <c r="I14" i="21"/>
  <c r="H14" i="21"/>
  <c r="I13" i="21"/>
  <c r="I16" i="21" s="1"/>
  <c r="H13" i="21"/>
  <c r="I12" i="21"/>
  <c r="H12" i="21"/>
  <c r="I11" i="21"/>
  <c r="H11" i="21"/>
  <c r="H16" i="21" s="1"/>
  <c r="I10" i="21"/>
  <c r="H10" i="21"/>
  <c r="I9" i="21"/>
  <c r="H9" i="21"/>
  <c r="H44" i="21" l="1"/>
  <c r="H45" i="21" s="1"/>
  <c r="K41" i="21"/>
  <c r="L41" i="21" s="1"/>
  <c r="H43" i="21"/>
  <c r="G45" i="21"/>
  <c r="K43" i="21"/>
  <c r="L43" i="21" s="1"/>
  <c r="J44" i="21"/>
  <c r="J45" i="21" s="1"/>
  <c r="I43" i="21"/>
  <c r="D44" i="21"/>
  <c r="D45" i="21" s="1"/>
  <c r="K25" i="21"/>
  <c r="L25" i="21" s="1"/>
  <c r="I35" i="21"/>
  <c r="I44" i="21" s="1"/>
  <c r="I45" i="21" l="1"/>
  <c r="K44" i="21"/>
  <c r="L44" i="21" s="1"/>
  <c r="K35" i="21"/>
  <c r="L35" i="21" s="1"/>
  <c r="K45" i="21"/>
  <c r="L45" i="21" s="1"/>
  <c r="O43" i="20" l="1"/>
  <c r="O45" i="20" s="1"/>
  <c r="N43" i="20"/>
  <c r="N45" i="20" s="1"/>
  <c r="M43" i="20"/>
  <c r="M45" i="20" s="1"/>
  <c r="I43" i="20"/>
  <c r="I46" i="20" s="1"/>
  <c r="I47" i="20" s="1"/>
  <c r="F43" i="20"/>
  <c r="F45" i="20" s="1"/>
  <c r="E43" i="20"/>
  <c r="E45" i="20" s="1"/>
  <c r="D43" i="20"/>
  <c r="D45" i="20" s="1"/>
  <c r="C43" i="20"/>
  <c r="C45" i="20" s="1"/>
  <c r="H42" i="20"/>
  <c r="G42" i="20"/>
  <c r="J42" i="20" s="1"/>
  <c r="K42" i="20" s="1"/>
  <c r="H41" i="20"/>
  <c r="G41" i="20"/>
  <c r="J41" i="20" s="1"/>
  <c r="K41" i="20" s="1"/>
  <c r="H40" i="20"/>
  <c r="G40" i="20"/>
  <c r="J40" i="20" s="1"/>
  <c r="K40" i="20" s="1"/>
  <c r="H39" i="20"/>
  <c r="G39" i="20"/>
  <c r="J39" i="20" s="1"/>
  <c r="K39" i="20" s="1"/>
  <c r="H38" i="20"/>
  <c r="H43" i="20" s="1"/>
  <c r="G38" i="20"/>
  <c r="J38" i="20" s="1"/>
  <c r="K38" i="20" s="1"/>
  <c r="O37" i="20"/>
  <c r="N37" i="20"/>
  <c r="M37" i="20"/>
  <c r="I37" i="20"/>
  <c r="F37" i="20"/>
  <c r="J37" i="20" s="1"/>
  <c r="K37" i="20" s="1"/>
  <c r="E37" i="20"/>
  <c r="D37" i="20"/>
  <c r="C37" i="20"/>
  <c r="J36" i="20"/>
  <c r="K36" i="20" s="1"/>
  <c r="H36" i="20"/>
  <c r="G36" i="20"/>
  <c r="H35" i="20"/>
  <c r="G35" i="20"/>
  <c r="J35" i="20" s="1"/>
  <c r="K35" i="20" s="1"/>
  <c r="J34" i="20"/>
  <c r="K34" i="20" s="1"/>
  <c r="H34" i="20"/>
  <c r="G34" i="20"/>
  <c r="H33" i="20"/>
  <c r="G33" i="20"/>
  <c r="J33" i="20" s="1"/>
  <c r="K33" i="20" s="1"/>
  <c r="J32" i="20"/>
  <c r="K32" i="20" s="1"/>
  <c r="H32" i="20"/>
  <c r="G32" i="20"/>
  <c r="H31" i="20"/>
  <c r="G31" i="20"/>
  <c r="J31" i="20" s="1"/>
  <c r="K31" i="20" s="1"/>
  <c r="J30" i="20"/>
  <c r="K30" i="20" s="1"/>
  <c r="H30" i="20"/>
  <c r="G30" i="20"/>
  <c r="H29" i="20"/>
  <c r="G29" i="20"/>
  <c r="J29" i="20" s="1"/>
  <c r="K29" i="20" s="1"/>
  <c r="J28" i="20"/>
  <c r="K28" i="20" s="1"/>
  <c r="H28" i="20"/>
  <c r="G28" i="20"/>
  <c r="H27" i="20"/>
  <c r="H37" i="20" s="1"/>
  <c r="G27" i="20"/>
  <c r="G37" i="20" s="1"/>
  <c r="J26" i="20"/>
  <c r="K26" i="20" s="1"/>
  <c r="H26" i="20"/>
  <c r="G26" i="20"/>
  <c r="H25" i="20"/>
  <c r="G25" i="20"/>
  <c r="J25" i="20" s="1"/>
  <c r="K25" i="20" s="1"/>
  <c r="J24" i="20"/>
  <c r="K24" i="20" s="1"/>
  <c r="H24" i="20"/>
  <c r="G24" i="20"/>
  <c r="H23" i="20"/>
  <c r="G23" i="20"/>
  <c r="H22" i="20"/>
  <c r="G22" i="20"/>
  <c r="H21" i="20"/>
  <c r="G21" i="20"/>
  <c r="H20" i="20"/>
  <c r="G20" i="20"/>
  <c r="H19" i="20"/>
  <c r="G19" i="20"/>
  <c r="O18" i="20"/>
  <c r="N18" i="20"/>
  <c r="M18" i="20"/>
  <c r="I18" i="20"/>
  <c r="F18" i="20"/>
  <c r="C18" i="20"/>
  <c r="H17" i="20"/>
  <c r="G17" i="20"/>
  <c r="H16" i="20"/>
  <c r="G16" i="20"/>
  <c r="H15" i="20"/>
  <c r="G15" i="20"/>
  <c r="H14" i="20"/>
  <c r="G14" i="20"/>
  <c r="H13" i="20"/>
  <c r="H18" i="20" s="1"/>
  <c r="G13" i="20"/>
  <c r="G18" i="20" s="1"/>
  <c r="H46" i="20" l="1"/>
  <c r="H47" i="20" s="1"/>
  <c r="H45" i="20"/>
  <c r="C46" i="20"/>
  <c r="C47" i="20" s="1"/>
  <c r="D46" i="20"/>
  <c r="D47" i="20" s="1"/>
  <c r="M46" i="20"/>
  <c r="M47" i="20" s="1"/>
  <c r="J27" i="20"/>
  <c r="K27" i="20" s="1"/>
  <c r="I45" i="20"/>
  <c r="E46" i="20"/>
  <c r="E47" i="20" s="1"/>
  <c r="N46" i="20"/>
  <c r="N47" i="20" s="1"/>
  <c r="F46" i="20"/>
  <c r="O46" i="20"/>
  <c r="O47" i="20" s="1"/>
  <c r="G43" i="20"/>
  <c r="J43" i="20"/>
  <c r="K43" i="20" s="1"/>
  <c r="G46" i="20" l="1"/>
  <c r="G47" i="20" s="1"/>
  <c r="G45" i="20"/>
  <c r="J45" i="20" s="1"/>
  <c r="K45" i="20" s="1"/>
  <c r="F47" i="20"/>
  <c r="J47" i="20" s="1"/>
  <c r="K47" i="20" s="1"/>
  <c r="J46" i="20"/>
  <c r="K46" i="20" s="1"/>
  <c r="C47" i="19" l="1"/>
  <c r="O46" i="19"/>
  <c r="O47" i="19" s="1"/>
  <c r="F46" i="19"/>
  <c r="C46" i="19"/>
  <c r="O45" i="19"/>
  <c r="N45" i="19"/>
  <c r="F45" i="19"/>
  <c r="E45" i="19"/>
  <c r="C45" i="19"/>
  <c r="H44" i="19"/>
  <c r="J44" i="19" s="1"/>
  <c r="K44" i="19" s="1"/>
  <c r="O43" i="19"/>
  <c r="N43" i="19"/>
  <c r="N46" i="19" s="1"/>
  <c r="N47" i="19" s="1"/>
  <c r="M43" i="19"/>
  <c r="M45" i="19" s="1"/>
  <c r="I43" i="19"/>
  <c r="I46" i="19" s="1"/>
  <c r="I47" i="19" s="1"/>
  <c r="F43" i="19"/>
  <c r="E43" i="19"/>
  <c r="E46" i="19" s="1"/>
  <c r="E47" i="19" s="1"/>
  <c r="D43" i="19"/>
  <c r="D45" i="19" s="1"/>
  <c r="C43" i="19"/>
  <c r="J42" i="19"/>
  <c r="K42" i="19" s="1"/>
  <c r="H42" i="19"/>
  <c r="G42" i="19"/>
  <c r="H41" i="19"/>
  <c r="J41" i="19" s="1"/>
  <c r="K41" i="19" s="1"/>
  <c r="G41" i="19"/>
  <c r="J40" i="19"/>
  <c r="K40" i="19" s="1"/>
  <c r="H40" i="19"/>
  <c r="G40" i="19"/>
  <c r="H39" i="19"/>
  <c r="J39" i="19" s="1"/>
  <c r="K39" i="19" s="1"/>
  <c r="G39" i="19"/>
  <c r="J38" i="19"/>
  <c r="K38" i="19" s="1"/>
  <c r="H38" i="19"/>
  <c r="H43" i="19" s="1"/>
  <c r="G38" i="19"/>
  <c r="G43" i="19" s="1"/>
  <c r="O37" i="19"/>
  <c r="N37" i="19"/>
  <c r="M37" i="19"/>
  <c r="I37" i="19"/>
  <c r="F37" i="19"/>
  <c r="E37" i="19"/>
  <c r="D37" i="19"/>
  <c r="C37" i="19"/>
  <c r="J36" i="19"/>
  <c r="K36" i="19" s="1"/>
  <c r="H36" i="19"/>
  <c r="G36" i="19"/>
  <c r="H35" i="19"/>
  <c r="J35" i="19" s="1"/>
  <c r="K35" i="19" s="1"/>
  <c r="G35" i="19"/>
  <c r="J34" i="19"/>
  <c r="K34" i="19" s="1"/>
  <c r="H34" i="19"/>
  <c r="G34" i="19"/>
  <c r="H33" i="19"/>
  <c r="J33" i="19" s="1"/>
  <c r="K33" i="19" s="1"/>
  <c r="G33" i="19"/>
  <c r="J32" i="19"/>
  <c r="K32" i="19" s="1"/>
  <c r="H32" i="19"/>
  <c r="G32" i="19"/>
  <c r="H31" i="19"/>
  <c r="J31" i="19" s="1"/>
  <c r="K31" i="19" s="1"/>
  <c r="G31" i="19"/>
  <c r="J30" i="19"/>
  <c r="K30" i="19" s="1"/>
  <c r="H30" i="19"/>
  <c r="G30" i="19"/>
  <c r="H29" i="19"/>
  <c r="J29" i="19" s="1"/>
  <c r="K29" i="19" s="1"/>
  <c r="G29" i="19"/>
  <c r="J28" i="19"/>
  <c r="K28" i="19" s="1"/>
  <c r="H28" i="19"/>
  <c r="G28" i="19"/>
  <c r="H27" i="19"/>
  <c r="H37" i="19" s="1"/>
  <c r="G27" i="19"/>
  <c r="G37" i="19" s="1"/>
  <c r="J37" i="19" s="1"/>
  <c r="K37" i="19" s="1"/>
  <c r="J26" i="19"/>
  <c r="K26" i="19" s="1"/>
  <c r="H26" i="19"/>
  <c r="G26" i="19"/>
  <c r="H25" i="19"/>
  <c r="J25" i="19" s="1"/>
  <c r="K25" i="19" s="1"/>
  <c r="G25" i="19"/>
  <c r="J24" i="19"/>
  <c r="K24" i="19" s="1"/>
  <c r="H24" i="19"/>
  <c r="G24" i="19"/>
  <c r="H23" i="19"/>
  <c r="G23" i="19"/>
  <c r="H22" i="19"/>
  <c r="G22" i="19"/>
  <c r="H21" i="19"/>
  <c r="G21" i="19"/>
  <c r="H20" i="19"/>
  <c r="G20" i="19"/>
  <c r="H19" i="19"/>
  <c r="G19" i="19"/>
  <c r="O18" i="19"/>
  <c r="N18" i="19"/>
  <c r="M18" i="19"/>
  <c r="I18" i="19"/>
  <c r="F18" i="19"/>
  <c r="H17" i="19"/>
  <c r="G17" i="19"/>
  <c r="H16" i="19"/>
  <c r="G16" i="19"/>
  <c r="H15" i="19"/>
  <c r="G15" i="19"/>
  <c r="H14" i="19"/>
  <c r="G14" i="19"/>
  <c r="H13" i="19"/>
  <c r="H18" i="19" s="1"/>
  <c r="G13" i="19"/>
  <c r="G18" i="19" s="1"/>
  <c r="H12" i="19"/>
  <c r="G12" i="19"/>
  <c r="H11" i="19"/>
  <c r="G11" i="19"/>
  <c r="G46" i="19" l="1"/>
  <c r="G47" i="19" s="1"/>
  <c r="J43" i="19"/>
  <c r="K43" i="19" s="1"/>
  <c r="G45" i="19"/>
  <c r="H46" i="19"/>
  <c r="H47" i="19" s="1"/>
  <c r="H45" i="19"/>
  <c r="J46" i="19"/>
  <c r="K46" i="19" s="1"/>
  <c r="J27" i="19"/>
  <c r="K27" i="19" s="1"/>
  <c r="F47" i="19"/>
  <c r="J47" i="19" s="1"/>
  <c r="K47" i="19" s="1"/>
  <c r="D46" i="19"/>
  <c r="D47" i="19" s="1"/>
  <c r="M46" i="19"/>
  <c r="M47" i="19" s="1"/>
  <c r="I45" i="19"/>
  <c r="J45" i="19" l="1"/>
  <c r="K45" i="19" s="1"/>
  <c r="O45" i="18" l="1"/>
  <c r="F45" i="18"/>
  <c r="P43" i="18"/>
  <c r="P45" i="18" s="1"/>
  <c r="O43" i="18"/>
  <c r="O46" i="18" s="1"/>
  <c r="O47" i="18" s="1"/>
  <c r="N43" i="18"/>
  <c r="N45" i="18" s="1"/>
  <c r="J43" i="18"/>
  <c r="J46" i="18" s="1"/>
  <c r="J47" i="18" s="1"/>
  <c r="G43" i="18"/>
  <c r="G45" i="18" s="1"/>
  <c r="F43" i="18"/>
  <c r="F46" i="18" s="1"/>
  <c r="F47" i="18" s="1"/>
  <c r="E43" i="18"/>
  <c r="E45" i="18" s="1"/>
  <c r="D43" i="18"/>
  <c r="D45" i="18" s="1"/>
  <c r="K42" i="18"/>
  <c r="L42" i="18" s="1"/>
  <c r="I42" i="18"/>
  <c r="H42" i="18"/>
  <c r="I41" i="18"/>
  <c r="H41" i="18"/>
  <c r="K41" i="18" s="1"/>
  <c r="L41" i="18" s="1"/>
  <c r="K40" i="18"/>
  <c r="L40" i="18" s="1"/>
  <c r="I40" i="18"/>
  <c r="H40" i="18"/>
  <c r="I39" i="18"/>
  <c r="H39" i="18"/>
  <c r="K39" i="18" s="1"/>
  <c r="L39" i="18" s="1"/>
  <c r="K38" i="18"/>
  <c r="L38" i="18" s="1"/>
  <c r="I38" i="18"/>
  <c r="I43" i="18" s="1"/>
  <c r="H38" i="18"/>
  <c r="H43" i="18" s="1"/>
  <c r="P37" i="18"/>
  <c r="O37" i="18"/>
  <c r="N37" i="18"/>
  <c r="J37" i="18"/>
  <c r="G37" i="18"/>
  <c r="F37" i="18"/>
  <c r="E37" i="18"/>
  <c r="D37" i="18"/>
  <c r="K36" i="18"/>
  <c r="L36" i="18" s="1"/>
  <c r="I36" i="18"/>
  <c r="H36" i="18"/>
  <c r="I35" i="18"/>
  <c r="H35" i="18"/>
  <c r="K35" i="18" s="1"/>
  <c r="L35" i="18" s="1"/>
  <c r="K34" i="18"/>
  <c r="L34" i="18" s="1"/>
  <c r="I34" i="18"/>
  <c r="H34" i="18"/>
  <c r="I33" i="18"/>
  <c r="H33" i="18"/>
  <c r="K33" i="18" s="1"/>
  <c r="L33" i="18" s="1"/>
  <c r="K32" i="18"/>
  <c r="L32" i="18" s="1"/>
  <c r="I32" i="18"/>
  <c r="H32" i="18"/>
  <c r="I31" i="18"/>
  <c r="H31" i="18"/>
  <c r="K31" i="18" s="1"/>
  <c r="L31" i="18" s="1"/>
  <c r="K30" i="18"/>
  <c r="L30" i="18" s="1"/>
  <c r="I30" i="18"/>
  <c r="H30" i="18"/>
  <c r="I29" i="18"/>
  <c r="H29" i="18"/>
  <c r="K29" i="18" s="1"/>
  <c r="L29" i="18" s="1"/>
  <c r="K28" i="18"/>
  <c r="L28" i="18" s="1"/>
  <c r="I28" i="18"/>
  <c r="H28" i="18"/>
  <c r="I27" i="18"/>
  <c r="I37" i="18" s="1"/>
  <c r="H27" i="18"/>
  <c r="H37" i="18" s="1"/>
  <c r="K26" i="18"/>
  <c r="L26" i="18" s="1"/>
  <c r="I26" i="18"/>
  <c r="H26" i="18"/>
  <c r="I25" i="18"/>
  <c r="H25" i="18"/>
  <c r="K25" i="18" s="1"/>
  <c r="L25" i="18" s="1"/>
  <c r="K24" i="18"/>
  <c r="L24" i="18" s="1"/>
  <c r="I24" i="18"/>
  <c r="H24" i="18"/>
  <c r="I23" i="18"/>
  <c r="H23" i="18"/>
  <c r="I22" i="18"/>
  <c r="H22" i="18"/>
  <c r="I21" i="18"/>
  <c r="H21" i="18"/>
  <c r="I20" i="18"/>
  <c r="H20" i="18"/>
  <c r="I19" i="18"/>
  <c r="H19" i="18"/>
  <c r="P18" i="18"/>
  <c r="O18" i="18"/>
  <c r="N18" i="18"/>
  <c r="J18" i="18"/>
  <c r="G18" i="18"/>
  <c r="D18" i="18"/>
  <c r="I17" i="18"/>
  <c r="H17" i="18"/>
  <c r="I16" i="18"/>
  <c r="H16" i="18"/>
  <c r="I15" i="18"/>
  <c r="H15" i="18"/>
  <c r="I14" i="18"/>
  <c r="H14" i="18"/>
  <c r="I13" i="18"/>
  <c r="I18" i="18" s="1"/>
  <c r="H13" i="18"/>
  <c r="H18" i="18" s="1"/>
  <c r="I12" i="18"/>
  <c r="H12" i="18"/>
  <c r="I11" i="18"/>
  <c r="H11" i="18"/>
  <c r="H46" i="18" l="1"/>
  <c r="H47" i="18" s="1"/>
  <c r="H45" i="18"/>
  <c r="K45" i="18" s="1"/>
  <c r="L45" i="18" s="1"/>
  <c r="K37" i="18"/>
  <c r="L37" i="18" s="1"/>
  <c r="I46" i="18"/>
  <c r="I47" i="18" s="1"/>
  <c r="I45" i="18"/>
  <c r="E46" i="18"/>
  <c r="E47" i="18" s="1"/>
  <c r="K27" i="18"/>
  <c r="L27" i="18" s="1"/>
  <c r="J45" i="18"/>
  <c r="D46" i="18"/>
  <c r="D47" i="18" s="1"/>
  <c r="N46" i="18"/>
  <c r="N47" i="18" s="1"/>
  <c r="G46" i="18"/>
  <c r="P46" i="18"/>
  <c r="P47" i="18" s="1"/>
  <c r="K43" i="18"/>
  <c r="L43" i="18" s="1"/>
  <c r="G47" i="18" l="1"/>
  <c r="K47" i="18" s="1"/>
  <c r="L47" i="18" s="1"/>
  <c r="K46" i="18"/>
  <c r="L46" i="18" s="1"/>
  <c r="Q46" i="17" l="1"/>
  <c r="Q47" i="17" s="1"/>
  <c r="H46" i="17"/>
  <c r="H47" i="17" s="1"/>
  <c r="D46" i="17"/>
  <c r="D47" i="17" s="1"/>
  <c r="Q45" i="17"/>
  <c r="H45" i="17"/>
  <c r="F45" i="17"/>
  <c r="D45" i="17"/>
  <c r="K44" i="17"/>
  <c r="M44" i="17" s="1"/>
  <c r="N44" i="17" s="1"/>
  <c r="R43" i="17"/>
  <c r="R45" i="17" s="1"/>
  <c r="Q43" i="17"/>
  <c r="P43" i="17"/>
  <c r="P46" i="17" s="1"/>
  <c r="P47" i="17" s="1"/>
  <c r="L43" i="17"/>
  <c r="L45" i="17" s="1"/>
  <c r="I43" i="17"/>
  <c r="H43" i="17"/>
  <c r="G43" i="17"/>
  <c r="G46" i="17" s="1"/>
  <c r="G47" i="17" s="1"/>
  <c r="F43" i="17"/>
  <c r="F46" i="17" s="1"/>
  <c r="F47" i="17" s="1"/>
  <c r="D43" i="17"/>
  <c r="C43" i="17"/>
  <c r="C45" i="17" s="1"/>
  <c r="K42" i="17"/>
  <c r="M42" i="17" s="1"/>
  <c r="N42" i="17" s="1"/>
  <c r="J42" i="17"/>
  <c r="K41" i="17"/>
  <c r="J41" i="17"/>
  <c r="M41" i="17" s="1"/>
  <c r="N41" i="17" s="1"/>
  <c r="K40" i="17"/>
  <c r="M40" i="17" s="1"/>
  <c r="N40" i="17" s="1"/>
  <c r="J40" i="17"/>
  <c r="K39" i="17"/>
  <c r="J39" i="17"/>
  <c r="M39" i="17" s="1"/>
  <c r="N39" i="17" s="1"/>
  <c r="K38" i="17"/>
  <c r="K43" i="17" s="1"/>
  <c r="J38" i="17"/>
  <c r="R37" i="17"/>
  <c r="Q37" i="17"/>
  <c r="P37" i="17"/>
  <c r="L37" i="17"/>
  <c r="I37" i="17"/>
  <c r="H37" i="17"/>
  <c r="G37" i="17"/>
  <c r="F37" i="17"/>
  <c r="D37" i="17"/>
  <c r="C37" i="17"/>
  <c r="K36" i="17"/>
  <c r="J36" i="17"/>
  <c r="M36" i="17" s="1"/>
  <c r="N36" i="17" s="1"/>
  <c r="K35" i="17"/>
  <c r="J35" i="17"/>
  <c r="M35" i="17" s="1"/>
  <c r="N35" i="17" s="1"/>
  <c r="K34" i="17"/>
  <c r="J34" i="17"/>
  <c r="M34" i="17" s="1"/>
  <c r="N34" i="17" s="1"/>
  <c r="K33" i="17"/>
  <c r="J33" i="17"/>
  <c r="M33" i="17" s="1"/>
  <c r="N33" i="17" s="1"/>
  <c r="K32" i="17"/>
  <c r="J32" i="17"/>
  <c r="M32" i="17" s="1"/>
  <c r="N32" i="17" s="1"/>
  <c r="K31" i="17"/>
  <c r="J31" i="17"/>
  <c r="M31" i="17" s="1"/>
  <c r="N31" i="17" s="1"/>
  <c r="K30" i="17"/>
  <c r="J30" i="17"/>
  <c r="M30" i="17" s="1"/>
  <c r="N30" i="17" s="1"/>
  <c r="K29" i="17"/>
  <c r="J29" i="17"/>
  <c r="M29" i="17" s="1"/>
  <c r="N29" i="17" s="1"/>
  <c r="K28" i="17"/>
  <c r="K37" i="17" s="1"/>
  <c r="J28" i="17"/>
  <c r="M28" i="17" s="1"/>
  <c r="N28" i="17" s="1"/>
  <c r="K27" i="17"/>
  <c r="J27" i="17"/>
  <c r="M27" i="17" s="1"/>
  <c r="N27" i="17" s="1"/>
  <c r="K26" i="17"/>
  <c r="J26" i="17"/>
  <c r="M26" i="17" s="1"/>
  <c r="N26" i="17" s="1"/>
  <c r="K25" i="17"/>
  <c r="J25" i="17"/>
  <c r="M25" i="17" s="1"/>
  <c r="N25" i="17" s="1"/>
  <c r="K24" i="17"/>
  <c r="J24" i="17"/>
  <c r="M24" i="17" s="1"/>
  <c r="N24" i="17" s="1"/>
  <c r="K23" i="17"/>
  <c r="J23" i="17"/>
  <c r="K22" i="17"/>
  <c r="J22" i="17"/>
  <c r="K21" i="17"/>
  <c r="J21" i="17"/>
  <c r="K20" i="17"/>
  <c r="J20" i="17"/>
  <c r="K19" i="17"/>
  <c r="J19" i="17"/>
  <c r="R18" i="17"/>
  <c r="Q18" i="17"/>
  <c r="P18" i="17"/>
  <c r="L18" i="17"/>
  <c r="I18" i="17"/>
  <c r="F18" i="17"/>
  <c r="K17" i="17"/>
  <c r="J17" i="17"/>
  <c r="K16" i="17"/>
  <c r="J16" i="17"/>
  <c r="K15" i="17"/>
  <c r="K18" i="17" s="1"/>
  <c r="J15" i="17"/>
  <c r="J18" i="17" s="1"/>
  <c r="K14" i="17"/>
  <c r="J14" i="17"/>
  <c r="K13" i="17"/>
  <c r="J13" i="17"/>
  <c r="K12" i="17"/>
  <c r="J12" i="17"/>
  <c r="K11" i="17"/>
  <c r="J11" i="17"/>
  <c r="K45" i="17" l="1"/>
  <c r="K46" i="17"/>
  <c r="K47" i="17" s="1"/>
  <c r="J37" i="17"/>
  <c r="M37" i="17" s="1"/>
  <c r="N37" i="17" s="1"/>
  <c r="G45" i="17"/>
  <c r="P45" i="17"/>
  <c r="I46" i="17"/>
  <c r="R46" i="17"/>
  <c r="R47" i="17" s="1"/>
  <c r="M38" i="17"/>
  <c r="N38" i="17" s="1"/>
  <c r="J43" i="17"/>
  <c r="I45" i="17"/>
  <c r="C46" i="17"/>
  <c r="C47" i="17" s="1"/>
  <c r="L46" i="17"/>
  <c r="L47" i="17" s="1"/>
  <c r="I47" i="17" l="1"/>
  <c r="M47" i="17" s="1"/>
  <c r="N47" i="17" s="1"/>
  <c r="J45" i="17"/>
  <c r="J46" i="17"/>
  <c r="J47" i="17" s="1"/>
  <c r="M45" i="17"/>
  <c r="N45" i="17" s="1"/>
  <c r="M43" i="17"/>
  <c r="N43" i="17" s="1"/>
  <c r="M46" i="17" l="1"/>
  <c r="N46" i="17" s="1"/>
  <c r="M47" i="16" l="1"/>
  <c r="D47" i="16"/>
  <c r="M46" i="16"/>
  <c r="D46" i="16"/>
  <c r="C46" i="16"/>
  <c r="C47" i="16" s="1"/>
  <c r="M45" i="16"/>
  <c r="I45" i="16"/>
  <c r="D45" i="16"/>
  <c r="J44" i="16"/>
  <c r="K44" i="16" s="1"/>
  <c r="H44" i="16"/>
  <c r="O43" i="16"/>
  <c r="O45" i="16" s="1"/>
  <c r="N43" i="16"/>
  <c r="N45" i="16" s="1"/>
  <c r="M43" i="16"/>
  <c r="I43" i="16"/>
  <c r="I46" i="16" s="1"/>
  <c r="I47" i="16" s="1"/>
  <c r="F43" i="16"/>
  <c r="F45" i="16" s="1"/>
  <c r="E43" i="16"/>
  <c r="E45" i="16" s="1"/>
  <c r="D43" i="16"/>
  <c r="C43" i="16"/>
  <c r="C45" i="16" s="1"/>
  <c r="H42" i="16"/>
  <c r="G42" i="16"/>
  <c r="J42" i="16" s="1"/>
  <c r="K42" i="16" s="1"/>
  <c r="J41" i="16"/>
  <c r="K41" i="16" s="1"/>
  <c r="H41" i="16"/>
  <c r="G41" i="16"/>
  <c r="H40" i="16"/>
  <c r="G40" i="16"/>
  <c r="J40" i="16" s="1"/>
  <c r="K40" i="16" s="1"/>
  <c r="J39" i="16"/>
  <c r="K39" i="16" s="1"/>
  <c r="H39" i="16"/>
  <c r="G39" i="16"/>
  <c r="H38" i="16"/>
  <c r="H43" i="16" s="1"/>
  <c r="G38" i="16"/>
  <c r="J38" i="16" s="1"/>
  <c r="K38" i="16" s="1"/>
  <c r="O37" i="16"/>
  <c r="N37" i="16"/>
  <c r="M37" i="16"/>
  <c r="I37" i="16"/>
  <c r="F37" i="16"/>
  <c r="E37" i="16"/>
  <c r="D37" i="16"/>
  <c r="C37" i="16"/>
  <c r="H36" i="16"/>
  <c r="G36" i="16"/>
  <c r="J36" i="16" s="1"/>
  <c r="K36" i="16" s="1"/>
  <c r="J35" i="16"/>
  <c r="K35" i="16" s="1"/>
  <c r="H35" i="16"/>
  <c r="G35" i="16"/>
  <c r="H34" i="16"/>
  <c r="G34" i="16"/>
  <c r="J34" i="16" s="1"/>
  <c r="K34" i="16" s="1"/>
  <c r="J33" i="16"/>
  <c r="K33" i="16" s="1"/>
  <c r="H33" i="16"/>
  <c r="G33" i="16"/>
  <c r="H32" i="16"/>
  <c r="G32" i="16"/>
  <c r="J32" i="16" s="1"/>
  <c r="K32" i="16" s="1"/>
  <c r="J31" i="16"/>
  <c r="K31" i="16" s="1"/>
  <c r="H31" i="16"/>
  <c r="G31" i="16"/>
  <c r="H30" i="16"/>
  <c r="G30" i="16"/>
  <c r="J30" i="16" s="1"/>
  <c r="K30" i="16" s="1"/>
  <c r="J29" i="16"/>
  <c r="K29" i="16" s="1"/>
  <c r="H29" i="16"/>
  <c r="G29" i="16"/>
  <c r="H28" i="16"/>
  <c r="H37" i="16" s="1"/>
  <c r="G28" i="16"/>
  <c r="J28" i="16" s="1"/>
  <c r="K28" i="16" s="1"/>
  <c r="J27" i="16"/>
  <c r="K27" i="16" s="1"/>
  <c r="H27" i="16"/>
  <c r="G27" i="16"/>
  <c r="G37" i="16" s="1"/>
  <c r="H26" i="16"/>
  <c r="G26" i="16"/>
  <c r="J26" i="16" s="1"/>
  <c r="K26" i="16" s="1"/>
  <c r="J25" i="16"/>
  <c r="K25" i="16" s="1"/>
  <c r="H25" i="16"/>
  <c r="G25" i="16"/>
  <c r="H24" i="16"/>
  <c r="G24" i="16"/>
  <c r="J24" i="16" s="1"/>
  <c r="K24" i="16" s="1"/>
  <c r="H23" i="16"/>
  <c r="G23" i="16"/>
  <c r="H22" i="16"/>
  <c r="G22" i="16"/>
  <c r="H21" i="16"/>
  <c r="G21" i="16"/>
  <c r="H20" i="16"/>
  <c r="G20" i="16"/>
  <c r="H19" i="16"/>
  <c r="G19" i="16"/>
  <c r="O18" i="16"/>
  <c r="N18" i="16"/>
  <c r="M18" i="16"/>
  <c r="I18" i="16"/>
  <c r="F18" i="16"/>
  <c r="H17" i="16"/>
  <c r="G17" i="16"/>
  <c r="H16" i="16"/>
  <c r="G16" i="16"/>
  <c r="H15" i="16"/>
  <c r="G15" i="16"/>
  <c r="H14" i="16"/>
  <c r="G14" i="16"/>
  <c r="G18" i="16" s="1"/>
  <c r="H13" i="16"/>
  <c r="H18" i="16" s="1"/>
  <c r="G13" i="16"/>
  <c r="H12" i="16"/>
  <c r="G12" i="16"/>
  <c r="H11" i="16"/>
  <c r="G11" i="16"/>
  <c r="H46" i="16" l="1"/>
  <c r="H47" i="16" s="1"/>
  <c r="H45" i="16"/>
  <c r="J37" i="16"/>
  <c r="K37" i="16" s="1"/>
  <c r="G43" i="16"/>
  <c r="E46" i="16"/>
  <c r="E47" i="16" s="1"/>
  <c r="N46" i="16"/>
  <c r="N47" i="16" s="1"/>
  <c r="F46" i="16"/>
  <c r="O46" i="16"/>
  <c r="O47" i="16" s="1"/>
  <c r="G46" i="16" l="1"/>
  <c r="G47" i="16" s="1"/>
  <c r="G45" i="16"/>
  <c r="J45" i="16" s="1"/>
  <c r="K45" i="16" s="1"/>
  <c r="F47" i="16"/>
  <c r="J47" i="16" s="1"/>
  <c r="K47" i="16" s="1"/>
  <c r="J46" i="16"/>
  <c r="K46" i="16" s="1"/>
  <c r="J43" i="16"/>
  <c r="K43" i="16" s="1"/>
  <c r="J45" i="15" l="1"/>
  <c r="P43" i="15"/>
  <c r="P45" i="15" s="1"/>
  <c r="O43" i="15"/>
  <c r="O45" i="15" s="1"/>
  <c r="N43" i="15"/>
  <c r="N45" i="15" s="1"/>
  <c r="J43" i="15"/>
  <c r="J46" i="15" s="1"/>
  <c r="J47" i="15" s="1"/>
  <c r="G43" i="15"/>
  <c r="G45" i="15" s="1"/>
  <c r="F43" i="15"/>
  <c r="F46" i="15" s="1"/>
  <c r="F47" i="15" s="1"/>
  <c r="E43" i="15"/>
  <c r="E45" i="15" s="1"/>
  <c r="D43" i="15"/>
  <c r="D45" i="15" s="1"/>
  <c r="I42" i="15"/>
  <c r="H42" i="15"/>
  <c r="K42" i="15" s="1"/>
  <c r="L42" i="15" s="1"/>
  <c r="I41" i="15"/>
  <c r="H41" i="15"/>
  <c r="K41" i="15" s="1"/>
  <c r="L41" i="15" s="1"/>
  <c r="I40" i="15"/>
  <c r="H40" i="15"/>
  <c r="K40" i="15" s="1"/>
  <c r="L40" i="15" s="1"/>
  <c r="I39" i="15"/>
  <c r="H39" i="15"/>
  <c r="K39" i="15" s="1"/>
  <c r="L39" i="15" s="1"/>
  <c r="I38" i="15"/>
  <c r="I43" i="15" s="1"/>
  <c r="H38" i="15"/>
  <c r="K38" i="15" s="1"/>
  <c r="L38" i="15" s="1"/>
  <c r="P37" i="15"/>
  <c r="O37" i="15"/>
  <c r="N37" i="15"/>
  <c r="J37" i="15"/>
  <c r="G37" i="15"/>
  <c r="F37" i="15"/>
  <c r="E37" i="15"/>
  <c r="D37" i="15"/>
  <c r="I36" i="15"/>
  <c r="H36" i="15"/>
  <c r="K36" i="15" s="1"/>
  <c r="L36" i="15" s="1"/>
  <c r="I35" i="15"/>
  <c r="H35" i="15"/>
  <c r="K35" i="15" s="1"/>
  <c r="L35" i="15" s="1"/>
  <c r="I34" i="15"/>
  <c r="K34" i="15" s="1"/>
  <c r="L34" i="15" s="1"/>
  <c r="H34" i="15"/>
  <c r="I33" i="15"/>
  <c r="H33" i="15"/>
  <c r="K33" i="15" s="1"/>
  <c r="L33" i="15" s="1"/>
  <c r="I32" i="15"/>
  <c r="K32" i="15" s="1"/>
  <c r="L32" i="15" s="1"/>
  <c r="H32" i="15"/>
  <c r="I31" i="15"/>
  <c r="H31" i="15"/>
  <c r="K31" i="15" s="1"/>
  <c r="L31" i="15" s="1"/>
  <c r="I30" i="15"/>
  <c r="K30" i="15" s="1"/>
  <c r="L30" i="15" s="1"/>
  <c r="H30" i="15"/>
  <c r="I29" i="15"/>
  <c r="H29" i="15"/>
  <c r="K29" i="15" s="1"/>
  <c r="L29" i="15" s="1"/>
  <c r="K28" i="15"/>
  <c r="L28" i="15" s="1"/>
  <c r="I28" i="15"/>
  <c r="H28" i="15"/>
  <c r="I27" i="15"/>
  <c r="I37" i="15" s="1"/>
  <c r="H27" i="15"/>
  <c r="K27" i="15" s="1"/>
  <c r="L27" i="15" s="1"/>
  <c r="I26" i="15"/>
  <c r="K26" i="15" s="1"/>
  <c r="L26" i="15" s="1"/>
  <c r="H26" i="15"/>
  <c r="I25" i="15"/>
  <c r="H25" i="15"/>
  <c r="K25" i="15" s="1"/>
  <c r="L25" i="15" s="1"/>
  <c r="I24" i="15"/>
  <c r="K24" i="15" s="1"/>
  <c r="L24" i="15" s="1"/>
  <c r="H24" i="15"/>
  <c r="I23" i="15"/>
  <c r="H23" i="15"/>
  <c r="I22" i="15"/>
  <c r="H22" i="15"/>
  <c r="I21" i="15"/>
  <c r="H21" i="15"/>
  <c r="I20" i="15"/>
  <c r="H20" i="15"/>
  <c r="I19" i="15"/>
  <c r="H19" i="15"/>
  <c r="P18" i="15"/>
  <c r="O18" i="15"/>
  <c r="N18" i="15"/>
  <c r="J18" i="15"/>
  <c r="G18" i="15"/>
  <c r="D18" i="15"/>
  <c r="I17" i="15"/>
  <c r="H17" i="15"/>
  <c r="I16" i="15"/>
  <c r="H16" i="15"/>
  <c r="I15" i="15"/>
  <c r="H15" i="15"/>
  <c r="I14" i="15"/>
  <c r="H14" i="15"/>
  <c r="I13" i="15"/>
  <c r="I18" i="15" s="1"/>
  <c r="H13" i="15"/>
  <c r="H18" i="15" s="1"/>
  <c r="I12" i="15"/>
  <c r="H12" i="15"/>
  <c r="I11" i="15"/>
  <c r="H11" i="15"/>
  <c r="I46" i="15" l="1"/>
  <c r="I47" i="15" s="1"/>
  <c r="I45" i="15"/>
  <c r="E46" i="15"/>
  <c r="E47" i="15" s="1"/>
  <c r="N46" i="15"/>
  <c r="N47" i="15" s="1"/>
  <c r="D46" i="15"/>
  <c r="D47" i="15" s="1"/>
  <c r="G46" i="15"/>
  <c r="P46" i="15"/>
  <c r="P47" i="15" s="1"/>
  <c r="H37" i="15"/>
  <c r="K37" i="15" s="1"/>
  <c r="L37" i="15" s="1"/>
  <c r="H43" i="15"/>
  <c r="O46" i="15"/>
  <c r="O47" i="15" s="1"/>
  <c r="F45" i="15"/>
  <c r="K43" i="15"/>
  <c r="L43" i="15" s="1"/>
  <c r="H45" i="15" l="1"/>
  <c r="K45" i="15" s="1"/>
  <c r="L45" i="15" s="1"/>
  <c r="H46" i="15"/>
  <c r="H47" i="15" s="1"/>
  <c r="G47" i="15"/>
  <c r="K47" i="15" s="1"/>
  <c r="L47" i="15" s="1"/>
  <c r="K46" i="15"/>
  <c r="L46" i="15" s="1"/>
  <c r="P45" i="14" l="1"/>
  <c r="J45" i="14"/>
  <c r="G45" i="14"/>
  <c r="P43" i="14"/>
  <c r="P46" i="14" s="1"/>
  <c r="P47" i="14" s="1"/>
  <c r="O43" i="14"/>
  <c r="O45" i="14" s="1"/>
  <c r="N43" i="14"/>
  <c r="N45" i="14" s="1"/>
  <c r="J43" i="14"/>
  <c r="J46" i="14" s="1"/>
  <c r="J47" i="14" s="1"/>
  <c r="G43" i="14"/>
  <c r="G46" i="14" s="1"/>
  <c r="F43" i="14"/>
  <c r="F45" i="14" s="1"/>
  <c r="E43" i="14"/>
  <c r="E45" i="14" s="1"/>
  <c r="D43" i="14"/>
  <c r="D46" i="14" s="1"/>
  <c r="D47" i="14" s="1"/>
  <c r="I42" i="14"/>
  <c r="H42" i="14"/>
  <c r="K42" i="14" s="1"/>
  <c r="L42" i="14" s="1"/>
  <c r="I41" i="14"/>
  <c r="H41" i="14"/>
  <c r="K41" i="14" s="1"/>
  <c r="L41" i="14" s="1"/>
  <c r="I40" i="14"/>
  <c r="H40" i="14"/>
  <c r="K40" i="14" s="1"/>
  <c r="L40" i="14" s="1"/>
  <c r="I39" i="14"/>
  <c r="H39" i="14"/>
  <c r="K39" i="14" s="1"/>
  <c r="L39" i="14" s="1"/>
  <c r="I38" i="14"/>
  <c r="I43" i="14" s="1"/>
  <c r="H38" i="14"/>
  <c r="K38" i="14" s="1"/>
  <c r="L38" i="14" s="1"/>
  <c r="P37" i="14"/>
  <c r="O37" i="14"/>
  <c r="N37" i="14"/>
  <c r="J37" i="14"/>
  <c r="G37" i="14"/>
  <c r="F37" i="14"/>
  <c r="E37" i="14"/>
  <c r="D37" i="14"/>
  <c r="I36" i="14"/>
  <c r="H36" i="14"/>
  <c r="K36" i="14" s="1"/>
  <c r="L36" i="14" s="1"/>
  <c r="I35" i="14"/>
  <c r="H35" i="14"/>
  <c r="K35" i="14" s="1"/>
  <c r="L35" i="14" s="1"/>
  <c r="I34" i="14"/>
  <c r="H34" i="14"/>
  <c r="K34" i="14" s="1"/>
  <c r="L34" i="14" s="1"/>
  <c r="I33" i="14"/>
  <c r="H33" i="14"/>
  <c r="K33" i="14" s="1"/>
  <c r="L33" i="14" s="1"/>
  <c r="I32" i="14"/>
  <c r="H32" i="14"/>
  <c r="K32" i="14" s="1"/>
  <c r="L32" i="14" s="1"/>
  <c r="I31" i="14"/>
  <c r="H31" i="14"/>
  <c r="K31" i="14" s="1"/>
  <c r="L31" i="14" s="1"/>
  <c r="I30" i="14"/>
  <c r="H30" i="14"/>
  <c r="K30" i="14" s="1"/>
  <c r="L30" i="14" s="1"/>
  <c r="I29" i="14"/>
  <c r="H29" i="14"/>
  <c r="K29" i="14" s="1"/>
  <c r="L29" i="14" s="1"/>
  <c r="I28" i="14"/>
  <c r="H28" i="14"/>
  <c r="K28" i="14" s="1"/>
  <c r="L28" i="14" s="1"/>
  <c r="I27" i="14"/>
  <c r="I37" i="14" s="1"/>
  <c r="H27" i="14"/>
  <c r="H37" i="14" s="1"/>
  <c r="I26" i="14"/>
  <c r="H26" i="14"/>
  <c r="K26" i="14" s="1"/>
  <c r="L26" i="14" s="1"/>
  <c r="I25" i="14"/>
  <c r="H25" i="14"/>
  <c r="K25" i="14" s="1"/>
  <c r="L25" i="14" s="1"/>
  <c r="I24" i="14"/>
  <c r="H24" i="14"/>
  <c r="K24" i="14" s="1"/>
  <c r="L24" i="14" s="1"/>
  <c r="I23" i="14"/>
  <c r="H23" i="14"/>
  <c r="I22" i="14"/>
  <c r="H22" i="14"/>
  <c r="I21" i="14"/>
  <c r="H21" i="14"/>
  <c r="I20" i="14"/>
  <c r="H20" i="14"/>
  <c r="I19" i="14"/>
  <c r="H19" i="14"/>
  <c r="P18" i="14"/>
  <c r="O18" i="14"/>
  <c r="N18" i="14"/>
  <c r="J18" i="14"/>
  <c r="G18" i="14"/>
  <c r="D18" i="14"/>
  <c r="I17" i="14"/>
  <c r="H17" i="14"/>
  <c r="I16" i="14"/>
  <c r="H16" i="14"/>
  <c r="I15" i="14"/>
  <c r="H15" i="14"/>
  <c r="I14" i="14"/>
  <c r="H14" i="14"/>
  <c r="I13" i="14"/>
  <c r="I18" i="14" s="1"/>
  <c r="H13" i="14"/>
  <c r="H18" i="14" s="1"/>
  <c r="I12" i="14"/>
  <c r="H12" i="14"/>
  <c r="I11" i="14"/>
  <c r="H11" i="14"/>
  <c r="I46" i="14" l="1"/>
  <c r="I47" i="14" s="1"/>
  <c r="I45" i="14"/>
  <c r="G47" i="14"/>
  <c r="K37" i="14"/>
  <c r="L37" i="14" s="1"/>
  <c r="N46" i="14"/>
  <c r="N47" i="14" s="1"/>
  <c r="F46" i="14"/>
  <c r="F47" i="14" s="1"/>
  <c r="O46" i="14"/>
  <c r="O47" i="14" s="1"/>
  <c r="E46" i="14"/>
  <c r="E47" i="14" s="1"/>
  <c r="K27" i="14"/>
  <c r="L27" i="14" s="1"/>
  <c r="H43" i="14"/>
  <c r="D45" i="14"/>
  <c r="K43" i="14" l="1"/>
  <c r="L43" i="14" s="1"/>
  <c r="H45" i="14"/>
  <c r="K45" i="14" s="1"/>
  <c r="L45" i="14" s="1"/>
  <c r="H46" i="14"/>
  <c r="H47" i="14" l="1"/>
  <c r="K47" i="14" s="1"/>
  <c r="L47" i="14" s="1"/>
  <c r="K46" i="14"/>
  <c r="L46" i="14" s="1"/>
  <c r="I45" i="13" l="1"/>
  <c r="O43" i="13"/>
  <c r="O45" i="13" s="1"/>
  <c r="N43" i="13"/>
  <c r="N45" i="13" s="1"/>
  <c r="M43" i="13"/>
  <c r="M45" i="13" s="1"/>
  <c r="I43" i="13"/>
  <c r="I46" i="13" s="1"/>
  <c r="I47" i="13" s="1"/>
  <c r="F43" i="13"/>
  <c r="F45" i="13" s="1"/>
  <c r="E43" i="13"/>
  <c r="E45" i="13" s="1"/>
  <c r="D43" i="13"/>
  <c r="D45" i="13" s="1"/>
  <c r="C43" i="13"/>
  <c r="C45" i="13" s="1"/>
  <c r="H42" i="13"/>
  <c r="G42" i="13"/>
  <c r="J42" i="13" s="1"/>
  <c r="K42" i="13" s="1"/>
  <c r="H41" i="13"/>
  <c r="G41" i="13"/>
  <c r="J41" i="13" s="1"/>
  <c r="K41" i="13" s="1"/>
  <c r="H40" i="13"/>
  <c r="G40" i="13"/>
  <c r="J40" i="13" s="1"/>
  <c r="K40" i="13" s="1"/>
  <c r="H39" i="13"/>
  <c r="H43" i="13" s="1"/>
  <c r="G39" i="13"/>
  <c r="J39" i="13" s="1"/>
  <c r="K39" i="13" s="1"/>
  <c r="H38" i="13"/>
  <c r="G38" i="13"/>
  <c r="J38" i="13" s="1"/>
  <c r="K38" i="13" s="1"/>
  <c r="O37" i="13"/>
  <c r="N37" i="13"/>
  <c r="M37" i="13"/>
  <c r="I37" i="13"/>
  <c r="F37" i="13"/>
  <c r="J37" i="13" s="1"/>
  <c r="K37" i="13" s="1"/>
  <c r="E37" i="13"/>
  <c r="D37" i="13"/>
  <c r="C37" i="13"/>
  <c r="H36" i="13"/>
  <c r="G36" i="13"/>
  <c r="J36" i="13" s="1"/>
  <c r="K36" i="13" s="1"/>
  <c r="H35" i="13"/>
  <c r="G35" i="13"/>
  <c r="J35" i="13" s="1"/>
  <c r="K35" i="13" s="1"/>
  <c r="H34" i="13"/>
  <c r="G34" i="13"/>
  <c r="J34" i="13" s="1"/>
  <c r="K34" i="13" s="1"/>
  <c r="H33" i="13"/>
  <c r="G33" i="13"/>
  <c r="J33" i="13" s="1"/>
  <c r="K33" i="13" s="1"/>
  <c r="H32" i="13"/>
  <c r="G32" i="13"/>
  <c r="J32" i="13" s="1"/>
  <c r="K32" i="13" s="1"/>
  <c r="H31" i="13"/>
  <c r="G31" i="13"/>
  <c r="J31" i="13" s="1"/>
  <c r="K31" i="13" s="1"/>
  <c r="H30" i="13"/>
  <c r="G30" i="13"/>
  <c r="J30" i="13" s="1"/>
  <c r="K30" i="13" s="1"/>
  <c r="H29" i="13"/>
  <c r="G29" i="13"/>
  <c r="J29" i="13" s="1"/>
  <c r="K29" i="13" s="1"/>
  <c r="H28" i="13"/>
  <c r="G28" i="13"/>
  <c r="J28" i="13" s="1"/>
  <c r="K28" i="13" s="1"/>
  <c r="H27" i="13"/>
  <c r="H37" i="13" s="1"/>
  <c r="G27" i="13"/>
  <c r="G37" i="13" s="1"/>
  <c r="H26" i="13"/>
  <c r="G26" i="13"/>
  <c r="J26" i="13" s="1"/>
  <c r="K26" i="13" s="1"/>
  <c r="H25" i="13"/>
  <c r="G25" i="13"/>
  <c r="J25" i="13" s="1"/>
  <c r="K25" i="13" s="1"/>
  <c r="H24" i="13"/>
  <c r="G24" i="13"/>
  <c r="J24" i="13" s="1"/>
  <c r="K24" i="13" s="1"/>
  <c r="H23" i="13"/>
  <c r="G23" i="13"/>
  <c r="H22" i="13"/>
  <c r="G22" i="13"/>
  <c r="H21" i="13"/>
  <c r="G21" i="13"/>
  <c r="H20" i="13"/>
  <c r="G20" i="13"/>
  <c r="H19" i="13"/>
  <c r="G19" i="13"/>
  <c r="O18" i="13"/>
  <c r="I18" i="13" s="1"/>
  <c r="N18" i="13"/>
  <c r="H18" i="13" s="1"/>
  <c r="M18" i="13"/>
  <c r="G18" i="13"/>
  <c r="F18" i="13"/>
  <c r="C18" i="13"/>
  <c r="H17" i="13"/>
  <c r="G17" i="13"/>
  <c r="H16" i="13"/>
  <c r="G16" i="13"/>
  <c r="H15" i="13"/>
  <c r="G15" i="13"/>
  <c r="H14" i="13"/>
  <c r="G14" i="13"/>
  <c r="H13" i="13"/>
  <c r="G13" i="13"/>
  <c r="H12" i="13"/>
  <c r="G12" i="13"/>
  <c r="H11" i="13"/>
  <c r="G11" i="13"/>
  <c r="H46" i="13" l="1"/>
  <c r="H47" i="13" s="1"/>
  <c r="H45" i="13"/>
  <c r="D46" i="13"/>
  <c r="D47" i="13" s="1"/>
  <c r="M46" i="13"/>
  <c r="M47" i="13" s="1"/>
  <c r="J27" i="13"/>
  <c r="K27" i="13" s="1"/>
  <c r="E46" i="13"/>
  <c r="E47" i="13" s="1"/>
  <c r="N46" i="13"/>
  <c r="N47" i="13" s="1"/>
  <c r="C46" i="13"/>
  <c r="C47" i="13" s="1"/>
  <c r="F46" i="13"/>
  <c r="O46" i="13"/>
  <c r="O47" i="13" s="1"/>
  <c r="G43" i="13"/>
  <c r="J43" i="13"/>
  <c r="K43" i="13" s="1"/>
  <c r="G45" i="13" l="1"/>
  <c r="J45" i="13" s="1"/>
  <c r="K45" i="13" s="1"/>
  <c r="G46" i="13"/>
  <c r="G47" i="13" s="1"/>
  <c r="F47" i="13"/>
  <c r="J46" i="13" l="1"/>
  <c r="K46" i="13" s="1"/>
  <c r="J47" i="13"/>
  <c r="K47" i="13" s="1"/>
  <c r="I45" i="12"/>
  <c r="J44" i="12"/>
  <c r="O43" i="12"/>
  <c r="O45" i="12" s="1"/>
  <c r="N43" i="12"/>
  <c r="N45" i="12" s="1"/>
  <c r="M43" i="12"/>
  <c r="M45" i="12" s="1"/>
  <c r="I43" i="12"/>
  <c r="I46" i="12" s="1"/>
  <c r="I47" i="12" s="1"/>
  <c r="F43" i="12"/>
  <c r="F45" i="12" s="1"/>
  <c r="E43" i="12"/>
  <c r="E46" i="12" s="1"/>
  <c r="E47" i="12" s="1"/>
  <c r="D43" i="12"/>
  <c r="D45" i="12" s="1"/>
  <c r="C43" i="12"/>
  <c r="C45" i="12" s="1"/>
  <c r="H42" i="12"/>
  <c r="G42" i="12"/>
  <c r="J42" i="12" s="1"/>
  <c r="K42" i="12" s="1"/>
  <c r="H41" i="12"/>
  <c r="G41" i="12"/>
  <c r="J41" i="12" s="1"/>
  <c r="K41" i="12" s="1"/>
  <c r="M40" i="12"/>
  <c r="H40" i="12" s="1"/>
  <c r="G40" i="12"/>
  <c r="J40" i="12" s="1"/>
  <c r="K40" i="12" s="1"/>
  <c r="H39" i="12"/>
  <c r="J39" i="12" s="1"/>
  <c r="K39" i="12" s="1"/>
  <c r="G39" i="12"/>
  <c r="M38" i="12"/>
  <c r="H38" i="12"/>
  <c r="G38" i="12"/>
  <c r="G43" i="12" s="1"/>
  <c r="O37" i="12"/>
  <c r="N37" i="12"/>
  <c r="I37" i="12"/>
  <c r="F37" i="12"/>
  <c r="E37" i="12"/>
  <c r="D37" i="12"/>
  <c r="C37" i="12"/>
  <c r="H36" i="12"/>
  <c r="G36" i="12"/>
  <c r="J36" i="12" s="1"/>
  <c r="K36" i="12" s="1"/>
  <c r="J35" i="12"/>
  <c r="K35" i="12" s="1"/>
  <c r="H35" i="12"/>
  <c r="G35" i="12"/>
  <c r="M34" i="12"/>
  <c r="H34" i="12"/>
  <c r="G34" i="12"/>
  <c r="J34" i="12" s="1"/>
  <c r="K34" i="12" s="1"/>
  <c r="K33" i="12"/>
  <c r="J33" i="12"/>
  <c r="H33" i="12"/>
  <c r="G33" i="12"/>
  <c r="H32" i="12"/>
  <c r="G32" i="12"/>
  <c r="J32" i="12" s="1"/>
  <c r="K32" i="12" s="1"/>
  <c r="K31" i="12"/>
  <c r="J31" i="12"/>
  <c r="H31" i="12"/>
  <c r="G31" i="12"/>
  <c r="H30" i="12"/>
  <c r="G30" i="12"/>
  <c r="J30" i="12" s="1"/>
  <c r="K30" i="12" s="1"/>
  <c r="M29" i="12"/>
  <c r="M37" i="12" s="1"/>
  <c r="H28" i="12"/>
  <c r="G28" i="12"/>
  <c r="J28" i="12" s="1"/>
  <c r="K28" i="12" s="1"/>
  <c r="H27" i="12"/>
  <c r="J27" i="12" s="1"/>
  <c r="K27" i="12" s="1"/>
  <c r="G27" i="12"/>
  <c r="H26" i="12"/>
  <c r="G26" i="12"/>
  <c r="J26" i="12" s="1"/>
  <c r="K26" i="12" s="1"/>
  <c r="M25" i="12"/>
  <c r="H25" i="12" s="1"/>
  <c r="G25" i="12"/>
  <c r="J25" i="12" s="1"/>
  <c r="K25" i="12" s="1"/>
  <c r="H24" i="12"/>
  <c r="J24" i="12" s="1"/>
  <c r="K24" i="12" s="1"/>
  <c r="G24" i="12"/>
  <c r="M23" i="12"/>
  <c r="H23" i="12"/>
  <c r="G23" i="12"/>
  <c r="H22" i="12"/>
  <c r="G22" i="12"/>
  <c r="H21" i="12"/>
  <c r="G21" i="12"/>
  <c r="H20" i="12"/>
  <c r="G20" i="12"/>
  <c r="H19" i="12"/>
  <c r="G19" i="12"/>
  <c r="O18" i="12"/>
  <c r="N18" i="12"/>
  <c r="I18" i="12"/>
  <c r="F18" i="12"/>
  <c r="H17" i="12"/>
  <c r="G17" i="12"/>
  <c r="H16" i="12"/>
  <c r="G16" i="12"/>
  <c r="M15" i="12"/>
  <c r="G15" i="12" s="1"/>
  <c r="H15" i="12"/>
  <c r="H14" i="12"/>
  <c r="G14" i="12"/>
  <c r="H13" i="12"/>
  <c r="H18" i="12" s="1"/>
  <c r="G13" i="12"/>
  <c r="G18" i="12" s="1"/>
  <c r="H12" i="12"/>
  <c r="G12" i="12"/>
  <c r="H11" i="12"/>
  <c r="G11" i="12"/>
  <c r="G45" i="12" l="1"/>
  <c r="H43" i="12"/>
  <c r="D46" i="12"/>
  <c r="D47" i="12" s="1"/>
  <c r="M46" i="12"/>
  <c r="M47" i="12" s="1"/>
  <c r="G37" i="12"/>
  <c r="J37" i="12" s="1"/>
  <c r="K37" i="12" s="1"/>
  <c r="N46" i="12"/>
  <c r="N47" i="12" s="1"/>
  <c r="C46" i="12"/>
  <c r="C47" i="12" s="1"/>
  <c r="F46" i="12"/>
  <c r="O46" i="12"/>
  <c r="O47" i="12" s="1"/>
  <c r="G29" i="12"/>
  <c r="J38" i="12"/>
  <c r="K38" i="12" s="1"/>
  <c r="H29" i="12"/>
  <c r="H37" i="12" s="1"/>
  <c r="M18" i="12"/>
  <c r="J43" i="12"/>
  <c r="K43" i="12" s="1"/>
  <c r="G46" i="12" l="1"/>
  <c r="G47" i="12" s="1"/>
  <c r="J29" i="12"/>
  <c r="K29" i="12" s="1"/>
  <c r="H46" i="12"/>
  <c r="H47" i="12" s="1"/>
  <c r="H45" i="12"/>
  <c r="J45" i="12" s="1"/>
  <c r="K45" i="12" s="1"/>
  <c r="F47" i="12"/>
  <c r="J47" i="12" s="1"/>
  <c r="K47" i="12" s="1"/>
  <c r="J46" i="12"/>
  <c r="K46" i="12" s="1"/>
  <c r="I46" i="11" l="1"/>
  <c r="I47" i="11" s="1"/>
  <c r="C46" i="11"/>
  <c r="C47" i="11" s="1"/>
  <c r="O45" i="11"/>
  <c r="N45" i="11"/>
  <c r="I45" i="11"/>
  <c r="F45" i="11"/>
  <c r="E45" i="11"/>
  <c r="J44" i="11"/>
  <c r="K44" i="11" s="1"/>
  <c r="H44" i="11"/>
  <c r="O43" i="11"/>
  <c r="O46" i="11" s="1"/>
  <c r="O47" i="11" s="1"/>
  <c r="N43" i="11"/>
  <c r="N46" i="11" s="1"/>
  <c r="N47" i="11" s="1"/>
  <c r="M43" i="11"/>
  <c r="M45" i="11" s="1"/>
  <c r="I43" i="11"/>
  <c r="F43" i="11"/>
  <c r="J43" i="11" s="1"/>
  <c r="K43" i="11" s="1"/>
  <c r="E43" i="11"/>
  <c r="E46" i="11" s="1"/>
  <c r="E47" i="11" s="1"/>
  <c r="D43" i="11"/>
  <c r="D45" i="11" s="1"/>
  <c r="C43" i="11"/>
  <c r="C45" i="11" s="1"/>
  <c r="H42" i="11"/>
  <c r="J42" i="11" s="1"/>
  <c r="K42" i="11" s="1"/>
  <c r="G42" i="11"/>
  <c r="H41" i="11"/>
  <c r="J41" i="11" s="1"/>
  <c r="K41" i="11" s="1"/>
  <c r="G41" i="11"/>
  <c r="H40" i="11"/>
  <c r="J40" i="11" s="1"/>
  <c r="K40" i="11" s="1"/>
  <c r="G40" i="11"/>
  <c r="H39" i="11"/>
  <c r="J39" i="11" s="1"/>
  <c r="K39" i="11" s="1"/>
  <c r="G39" i="11"/>
  <c r="H38" i="11"/>
  <c r="H43" i="11" s="1"/>
  <c r="G38" i="11"/>
  <c r="G43" i="11" s="1"/>
  <c r="O37" i="11"/>
  <c r="N37" i="11"/>
  <c r="M37" i="11"/>
  <c r="I37" i="11"/>
  <c r="F37" i="11"/>
  <c r="J37" i="11" s="1"/>
  <c r="K37" i="11" s="1"/>
  <c r="E37" i="11"/>
  <c r="D37" i="11"/>
  <c r="C37" i="11"/>
  <c r="H36" i="11"/>
  <c r="J36" i="11" s="1"/>
  <c r="K36" i="11" s="1"/>
  <c r="G36" i="11"/>
  <c r="H35" i="11"/>
  <c r="J35" i="11" s="1"/>
  <c r="K35" i="11" s="1"/>
  <c r="G35" i="11"/>
  <c r="H34" i="11"/>
  <c r="J34" i="11" s="1"/>
  <c r="K34" i="11" s="1"/>
  <c r="G34" i="11"/>
  <c r="H33" i="11"/>
  <c r="J33" i="11" s="1"/>
  <c r="K33" i="11" s="1"/>
  <c r="G33" i="11"/>
  <c r="H32" i="11"/>
  <c r="J32" i="11" s="1"/>
  <c r="K32" i="11" s="1"/>
  <c r="G32" i="11"/>
  <c r="H31" i="11"/>
  <c r="J31" i="11" s="1"/>
  <c r="K31" i="11" s="1"/>
  <c r="G31" i="11"/>
  <c r="H30" i="11"/>
  <c r="J30" i="11" s="1"/>
  <c r="K30" i="11" s="1"/>
  <c r="G30" i="11"/>
  <c r="H29" i="11"/>
  <c r="J29" i="11" s="1"/>
  <c r="K29" i="11" s="1"/>
  <c r="G29" i="11"/>
  <c r="H28" i="11"/>
  <c r="J28" i="11" s="1"/>
  <c r="K28" i="11" s="1"/>
  <c r="G28" i="11"/>
  <c r="G37" i="11" s="1"/>
  <c r="H27" i="11"/>
  <c r="H37" i="11" s="1"/>
  <c r="G27" i="11"/>
  <c r="H26" i="11"/>
  <c r="J26" i="11" s="1"/>
  <c r="K26" i="11" s="1"/>
  <c r="G26" i="11"/>
  <c r="H25" i="11"/>
  <c r="J25" i="11" s="1"/>
  <c r="K25" i="11" s="1"/>
  <c r="G25" i="11"/>
  <c r="H24" i="11"/>
  <c r="J24" i="11" s="1"/>
  <c r="K24" i="11" s="1"/>
  <c r="G24" i="11"/>
  <c r="H23" i="11"/>
  <c r="G23" i="11"/>
  <c r="H22" i="11"/>
  <c r="G22" i="11"/>
  <c r="H21" i="11"/>
  <c r="G21" i="11"/>
  <c r="H20" i="11"/>
  <c r="G20" i="11"/>
  <c r="H19" i="11"/>
  <c r="G19" i="11"/>
  <c r="O18" i="11"/>
  <c r="N18" i="11"/>
  <c r="M18" i="11"/>
  <c r="I18" i="11"/>
  <c r="F18" i="11"/>
  <c r="C18" i="11"/>
  <c r="H17" i="11"/>
  <c r="G17" i="11"/>
  <c r="H16" i="11"/>
  <c r="G16" i="11"/>
  <c r="H15" i="11"/>
  <c r="G15" i="11"/>
  <c r="H14" i="11"/>
  <c r="G14" i="11"/>
  <c r="G18" i="11" s="1"/>
  <c r="H13" i="11"/>
  <c r="H18" i="11" s="1"/>
  <c r="G13" i="11"/>
  <c r="H12" i="11"/>
  <c r="G12" i="11"/>
  <c r="H11" i="11"/>
  <c r="G11" i="11"/>
  <c r="G46" i="11" l="1"/>
  <c r="G47" i="11" s="1"/>
  <c r="G45" i="11"/>
  <c r="H46" i="11"/>
  <c r="H47" i="11" s="1"/>
  <c r="H45" i="11"/>
  <c r="J45" i="11" s="1"/>
  <c r="K45" i="11" s="1"/>
  <c r="J27" i="11"/>
  <c r="K27" i="11" s="1"/>
  <c r="D46" i="11"/>
  <c r="D47" i="11" s="1"/>
  <c r="M46" i="11"/>
  <c r="M47" i="11" s="1"/>
  <c r="J38" i="11"/>
  <c r="K38" i="11" s="1"/>
  <c r="F46" i="11"/>
  <c r="J46" i="11" l="1"/>
  <c r="K46" i="11" s="1"/>
  <c r="F47" i="11"/>
  <c r="J47" i="11" s="1"/>
  <c r="K47" i="11" s="1"/>
  <c r="N45" i="10" l="1"/>
  <c r="E45" i="10"/>
  <c r="O43" i="10"/>
  <c r="O45" i="10" s="1"/>
  <c r="N43" i="10"/>
  <c r="N46" i="10" s="1"/>
  <c r="N47" i="10" s="1"/>
  <c r="M43" i="10"/>
  <c r="M45" i="10" s="1"/>
  <c r="I43" i="10"/>
  <c r="I46" i="10" s="1"/>
  <c r="I47" i="10" s="1"/>
  <c r="F43" i="10"/>
  <c r="F45" i="10" s="1"/>
  <c r="E43" i="10"/>
  <c r="E46" i="10" s="1"/>
  <c r="E47" i="10" s="1"/>
  <c r="D43" i="10"/>
  <c r="D45" i="10" s="1"/>
  <c r="C43" i="10"/>
  <c r="C45" i="10" s="1"/>
  <c r="J42" i="10"/>
  <c r="K42" i="10" s="1"/>
  <c r="H42" i="10"/>
  <c r="G42" i="10"/>
  <c r="H41" i="10"/>
  <c r="G41" i="10"/>
  <c r="J41" i="10" s="1"/>
  <c r="K41" i="10" s="1"/>
  <c r="J40" i="10"/>
  <c r="K40" i="10" s="1"/>
  <c r="H40" i="10"/>
  <c r="G40" i="10"/>
  <c r="H39" i="10"/>
  <c r="G39" i="10"/>
  <c r="J39" i="10" s="1"/>
  <c r="K39" i="10" s="1"/>
  <c r="J38" i="10"/>
  <c r="K38" i="10" s="1"/>
  <c r="H38" i="10"/>
  <c r="H43" i="10" s="1"/>
  <c r="G38" i="10"/>
  <c r="G43" i="10" s="1"/>
  <c r="O37" i="10"/>
  <c r="N37" i="10"/>
  <c r="M37" i="10"/>
  <c r="I37" i="10"/>
  <c r="F37" i="10"/>
  <c r="E37" i="10"/>
  <c r="D37" i="10"/>
  <c r="C37" i="10"/>
  <c r="J36" i="10"/>
  <c r="K36" i="10" s="1"/>
  <c r="H36" i="10"/>
  <c r="G36" i="10"/>
  <c r="H35" i="10"/>
  <c r="G35" i="10"/>
  <c r="J35" i="10" s="1"/>
  <c r="K35" i="10" s="1"/>
  <c r="J34" i="10"/>
  <c r="K34" i="10" s="1"/>
  <c r="H34" i="10"/>
  <c r="G34" i="10"/>
  <c r="H33" i="10"/>
  <c r="G33" i="10"/>
  <c r="J33" i="10" s="1"/>
  <c r="K33" i="10" s="1"/>
  <c r="J32" i="10"/>
  <c r="K32" i="10" s="1"/>
  <c r="H32" i="10"/>
  <c r="G32" i="10"/>
  <c r="H31" i="10"/>
  <c r="G31" i="10"/>
  <c r="J31" i="10" s="1"/>
  <c r="K31" i="10" s="1"/>
  <c r="J30" i="10"/>
  <c r="K30" i="10" s="1"/>
  <c r="H30" i="10"/>
  <c r="G30" i="10"/>
  <c r="H29" i="10"/>
  <c r="G29" i="10"/>
  <c r="J29" i="10" s="1"/>
  <c r="K29" i="10" s="1"/>
  <c r="J28" i="10"/>
  <c r="K28" i="10" s="1"/>
  <c r="H28" i="10"/>
  <c r="G28" i="10"/>
  <c r="H27" i="10"/>
  <c r="H37" i="10" s="1"/>
  <c r="G27" i="10"/>
  <c r="G37" i="10" s="1"/>
  <c r="J26" i="10"/>
  <c r="K26" i="10" s="1"/>
  <c r="H26" i="10"/>
  <c r="G26" i="10"/>
  <c r="K25" i="10"/>
  <c r="H25" i="10"/>
  <c r="G25" i="10"/>
  <c r="H24" i="10"/>
  <c r="G24" i="10"/>
  <c r="J24" i="10" s="1"/>
  <c r="K24" i="10" s="1"/>
  <c r="H23" i="10"/>
  <c r="G23" i="10"/>
  <c r="H22" i="10"/>
  <c r="G22" i="10"/>
  <c r="H21" i="10"/>
  <c r="G21" i="10"/>
  <c r="H20" i="10"/>
  <c r="G20" i="10"/>
  <c r="H19" i="10"/>
  <c r="G19" i="10"/>
  <c r="O18" i="10"/>
  <c r="N18" i="10"/>
  <c r="M18" i="10"/>
  <c r="I18" i="10"/>
  <c r="F18" i="10"/>
  <c r="H17" i="10"/>
  <c r="G17" i="10"/>
  <c r="H16" i="10"/>
  <c r="G16" i="10"/>
  <c r="H15" i="10"/>
  <c r="G15" i="10"/>
  <c r="H14" i="10"/>
  <c r="G14" i="10"/>
  <c r="H13" i="10"/>
  <c r="H18" i="10" s="1"/>
  <c r="G13" i="10"/>
  <c r="G18" i="10" s="1"/>
  <c r="H12" i="10"/>
  <c r="G12" i="10"/>
  <c r="H11" i="10"/>
  <c r="G11" i="10"/>
  <c r="G46" i="10" l="1"/>
  <c r="G47" i="10" s="1"/>
  <c r="G45" i="10"/>
  <c r="J45" i="10" s="1"/>
  <c r="K45" i="10" s="1"/>
  <c r="H46" i="10"/>
  <c r="H47" i="10" s="1"/>
  <c r="H45" i="10"/>
  <c r="J37" i="10"/>
  <c r="K37" i="10" s="1"/>
  <c r="D46" i="10"/>
  <c r="D47" i="10" s="1"/>
  <c r="M46" i="10"/>
  <c r="M47" i="10" s="1"/>
  <c r="J27" i="10"/>
  <c r="K27" i="10" s="1"/>
  <c r="I45" i="10"/>
  <c r="F46" i="10"/>
  <c r="O46" i="10"/>
  <c r="O47" i="10" s="1"/>
  <c r="C46" i="10"/>
  <c r="C47" i="10" s="1"/>
  <c r="J43" i="10"/>
  <c r="K43" i="10" s="1"/>
  <c r="F47" i="10" l="1"/>
  <c r="J47" i="10" s="1"/>
  <c r="K47" i="10" s="1"/>
  <c r="J46" i="10"/>
  <c r="K46" i="10" s="1"/>
  <c r="C46" i="9" l="1"/>
  <c r="C47" i="9" s="1"/>
  <c r="O45" i="9"/>
  <c r="G45" i="9"/>
  <c r="F45" i="9"/>
  <c r="H44" i="9"/>
  <c r="O43" i="9"/>
  <c r="N43" i="9"/>
  <c r="N45" i="9" s="1"/>
  <c r="M43" i="9"/>
  <c r="M46" i="9" s="1"/>
  <c r="M47" i="9" s="1"/>
  <c r="I43" i="9"/>
  <c r="I46" i="9" s="1"/>
  <c r="I47" i="9" s="1"/>
  <c r="G43" i="9"/>
  <c r="F43" i="9"/>
  <c r="E43" i="9"/>
  <c r="E45" i="9" s="1"/>
  <c r="D43" i="9"/>
  <c r="D45" i="9" s="1"/>
  <c r="C43" i="9"/>
  <c r="C45" i="9" s="1"/>
  <c r="J42" i="9"/>
  <c r="K42" i="9" s="1"/>
  <c r="H42" i="9"/>
  <c r="H41" i="9"/>
  <c r="J41" i="9" s="1"/>
  <c r="K41" i="9" s="1"/>
  <c r="J40" i="9"/>
  <c r="H40" i="9"/>
  <c r="G40" i="9"/>
  <c r="H39" i="9"/>
  <c r="J39" i="9" s="1"/>
  <c r="K39" i="9" s="1"/>
  <c r="H38" i="9"/>
  <c r="H43" i="9" s="1"/>
  <c r="O37" i="9"/>
  <c r="O46" i="9" s="1"/>
  <c r="O47" i="9" s="1"/>
  <c r="N37" i="9"/>
  <c r="M37" i="9"/>
  <c r="I37" i="9"/>
  <c r="G37" i="9"/>
  <c r="F37" i="9"/>
  <c r="F46" i="9" s="1"/>
  <c r="E37" i="9"/>
  <c r="D37" i="9"/>
  <c r="C37" i="9"/>
  <c r="H36" i="9"/>
  <c r="J36" i="9" s="1"/>
  <c r="K36" i="9" s="1"/>
  <c r="K35" i="9"/>
  <c r="J35" i="9"/>
  <c r="H35" i="9"/>
  <c r="H34" i="9"/>
  <c r="G34" i="9"/>
  <c r="J34" i="9" s="1"/>
  <c r="H33" i="9"/>
  <c r="J33" i="9" s="1"/>
  <c r="K33" i="9" s="1"/>
  <c r="H32" i="9"/>
  <c r="J32" i="9" s="1"/>
  <c r="K32" i="9" s="1"/>
  <c r="J31" i="9"/>
  <c r="K31" i="9" s="1"/>
  <c r="H31" i="9"/>
  <c r="J30" i="9"/>
  <c r="K30" i="9" s="1"/>
  <c r="H30" i="9"/>
  <c r="H29" i="9"/>
  <c r="J29" i="9" s="1"/>
  <c r="G29" i="9"/>
  <c r="H28" i="9"/>
  <c r="H37" i="9" s="1"/>
  <c r="K27" i="9"/>
  <c r="J27" i="9"/>
  <c r="H27" i="9"/>
  <c r="H26" i="9"/>
  <c r="J26" i="9" s="1"/>
  <c r="K26" i="9" s="1"/>
  <c r="H25" i="9"/>
  <c r="G25" i="9"/>
  <c r="J25" i="9" s="1"/>
  <c r="H24" i="9"/>
  <c r="J24" i="9" s="1"/>
  <c r="K24" i="9" s="1"/>
  <c r="H23" i="9"/>
  <c r="G23" i="9"/>
  <c r="H22" i="9"/>
  <c r="H21" i="9"/>
  <c r="G21" i="9"/>
  <c r="H20" i="9"/>
  <c r="H19" i="9"/>
  <c r="O18" i="9"/>
  <c r="N18" i="9"/>
  <c r="M18" i="9"/>
  <c r="I18" i="9"/>
  <c r="H18" i="9"/>
  <c r="G18" i="9"/>
  <c r="F18" i="9"/>
  <c r="H17" i="9"/>
  <c r="H16" i="9"/>
  <c r="H15" i="9"/>
  <c r="H14" i="9"/>
  <c r="H13" i="9"/>
  <c r="H12" i="9"/>
  <c r="H11" i="9"/>
  <c r="H46" i="9" l="1"/>
  <c r="H47" i="9" s="1"/>
  <c r="H45" i="9"/>
  <c r="F47" i="9"/>
  <c r="J46" i="9"/>
  <c r="J43" i="9"/>
  <c r="K43" i="9" s="1"/>
  <c r="J28" i="9"/>
  <c r="K28" i="9" s="1"/>
  <c r="I45" i="9"/>
  <c r="J45" i="9" s="1"/>
  <c r="K45" i="9" s="1"/>
  <c r="E46" i="9"/>
  <c r="E47" i="9" s="1"/>
  <c r="N46" i="9"/>
  <c r="N47" i="9" s="1"/>
  <c r="J37" i="9"/>
  <c r="K37" i="9" s="1"/>
  <c r="J38" i="9"/>
  <c r="K38" i="9" s="1"/>
  <c r="G46" i="9"/>
  <c r="G47" i="9" s="1"/>
  <c r="D46" i="9"/>
  <c r="D47" i="9" s="1"/>
  <c r="M45" i="9"/>
  <c r="J47" i="9" l="1"/>
  <c r="K47" i="9" s="1"/>
  <c r="K46" i="9"/>
  <c r="M46" i="8" l="1"/>
  <c r="M47" i="8" s="1"/>
  <c r="D46" i="8"/>
  <c r="D47" i="8" s="1"/>
  <c r="C46" i="8"/>
  <c r="C47" i="8" s="1"/>
  <c r="H44" i="8"/>
  <c r="J44" i="8" s="1"/>
  <c r="K44" i="8" s="1"/>
  <c r="O43" i="8"/>
  <c r="O45" i="8" s="1"/>
  <c r="N43" i="8"/>
  <c r="N45" i="8" s="1"/>
  <c r="M43" i="8"/>
  <c r="M45" i="8" s="1"/>
  <c r="I43" i="8"/>
  <c r="I46" i="8" s="1"/>
  <c r="I47" i="8" s="1"/>
  <c r="F43" i="8"/>
  <c r="F45" i="8" s="1"/>
  <c r="E43" i="8"/>
  <c r="E45" i="8" s="1"/>
  <c r="D43" i="8"/>
  <c r="D45" i="8" s="1"/>
  <c r="C43" i="8"/>
  <c r="C45" i="8" s="1"/>
  <c r="H42" i="8"/>
  <c r="G42" i="8"/>
  <c r="J42" i="8" s="1"/>
  <c r="K42" i="8" s="1"/>
  <c r="K41" i="8"/>
  <c r="J41" i="8"/>
  <c r="H41" i="8"/>
  <c r="G41" i="8"/>
  <c r="H40" i="8"/>
  <c r="G40" i="8"/>
  <c r="J40" i="8" s="1"/>
  <c r="K40" i="8" s="1"/>
  <c r="K39" i="8"/>
  <c r="J39" i="8"/>
  <c r="H39" i="8"/>
  <c r="G39" i="8"/>
  <c r="H38" i="8"/>
  <c r="H43" i="8" s="1"/>
  <c r="G38" i="8"/>
  <c r="J38" i="8" s="1"/>
  <c r="K38" i="8" s="1"/>
  <c r="O37" i="8"/>
  <c r="N37" i="8"/>
  <c r="M37" i="8"/>
  <c r="I37" i="8"/>
  <c r="F37" i="8"/>
  <c r="J37" i="8" s="1"/>
  <c r="K37" i="8" s="1"/>
  <c r="E37" i="8"/>
  <c r="D37" i="8"/>
  <c r="C37" i="8"/>
  <c r="H36" i="8"/>
  <c r="G36" i="8"/>
  <c r="J36" i="8" s="1"/>
  <c r="K36" i="8" s="1"/>
  <c r="K35" i="8"/>
  <c r="J35" i="8"/>
  <c r="H35" i="8"/>
  <c r="G35" i="8"/>
  <c r="H34" i="8"/>
  <c r="G34" i="8"/>
  <c r="J34" i="8" s="1"/>
  <c r="K34" i="8" s="1"/>
  <c r="K33" i="8"/>
  <c r="J33" i="8"/>
  <c r="H33" i="8"/>
  <c r="G33" i="8"/>
  <c r="H32" i="8"/>
  <c r="G32" i="8"/>
  <c r="J32" i="8" s="1"/>
  <c r="K32" i="8" s="1"/>
  <c r="K31" i="8"/>
  <c r="J31" i="8"/>
  <c r="H31" i="8"/>
  <c r="G31" i="8"/>
  <c r="H30" i="8"/>
  <c r="G30" i="8"/>
  <c r="J30" i="8" s="1"/>
  <c r="K30" i="8" s="1"/>
  <c r="K29" i="8"/>
  <c r="J29" i="8"/>
  <c r="H29" i="8"/>
  <c r="G29" i="8"/>
  <c r="H28" i="8"/>
  <c r="H37" i="8" s="1"/>
  <c r="G28" i="8"/>
  <c r="G37" i="8" s="1"/>
  <c r="K27" i="8"/>
  <c r="J27" i="8"/>
  <c r="H27" i="8"/>
  <c r="G27" i="8"/>
  <c r="H26" i="8"/>
  <c r="G26" i="8"/>
  <c r="J26" i="8" s="1"/>
  <c r="K26" i="8" s="1"/>
  <c r="K25" i="8"/>
  <c r="J25" i="8"/>
  <c r="H25" i="8"/>
  <c r="G25" i="8"/>
  <c r="H24" i="8"/>
  <c r="G24" i="8"/>
  <c r="J24" i="8" s="1"/>
  <c r="K24" i="8" s="1"/>
  <c r="H23" i="8"/>
  <c r="G23" i="8"/>
  <c r="H22" i="8"/>
  <c r="G22" i="8"/>
  <c r="H21" i="8"/>
  <c r="G21" i="8"/>
  <c r="H20" i="8"/>
  <c r="G20" i="8"/>
  <c r="H19" i="8"/>
  <c r="G19" i="8"/>
  <c r="O18" i="8"/>
  <c r="N18" i="8"/>
  <c r="M18" i="8"/>
  <c r="I18" i="8"/>
  <c r="F18" i="8"/>
  <c r="C18" i="8"/>
  <c r="H17" i="8"/>
  <c r="G17" i="8"/>
  <c r="H16" i="8"/>
  <c r="G16" i="8"/>
  <c r="H15" i="8"/>
  <c r="G15" i="8"/>
  <c r="H14" i="8"/>
  <c r="H18" i="8" s="1"/>
  <c r="G14" i="8"/>
  <c r="G18" i="8" s="1"/>
  <c r="H13" i="8"/>
  <c r="G13" i="8"/>
  <c r="H12" i="8"/>
  <c r="G12" i="8"/>
  <c r="H11" i="8"/>
  <c r="G11" i="8"/>
  <c r="H46" i="8" l="1"/>
  <c r="H47" i="8" s="1"/>
  <c r="H45" i="8"/>
  <c r="G43" i="8"/>
  <c r="I45" i="8"/>
  <c r="E46" i="8"/>
  <c r="E47" i="8" s="1"/>
  <c r="N46" i="8"/>
  <c r="N47" i="8" s="1"/>
  <c r="J28" i="8"/>
  <c r="K28" i="8" s="1"/>
  <c r="F46" i="8"/>
  <c r="O46" i="8"/>
  <c r="O47" i="8" s="1"/>
  <c r="G45" i="8" l="1"/>
  <c r="J45" i="8" s="1"/>
  <c r="K45" i="8" s="1"/>
  <c r="G46" i="8"/>
  <c r="G47" i="8" s="1"/>
  <c r="J43" i="8"/>
  <c r="K43" i="8" s="1"/>
  <c r="F47" i="8"/>
  <c r="J47" i="8" s="1"/>
  <c r="K47" i="8" s="1"/>
  <c r="J46" i="8"/>
  <c r="K46" i="8" s="1"/>
  <c r="I45" i="7" l="1"/>
  <c r="J44" i="7"/>
  <c r="K44" i="7" s="1"/>
  <c r="H44" i="7"/>
  <c r="O43" i="7"/>
  <c r="O45" i="7" s="1"/>
  <c r="N43" i="7"/>
  <c r="N45" i="7" s="1"/>
  <c r="M43" i="7"/>
  <c r="M45" i="7" s="1"/>
  <c r="I43" i="7"/>
  <c r="I46" i="7" s="1"/>
  <c r="I47" i="7" s="1"/>
  <c r="H43" i="7"/>
  <c r="H46" i="7" s="1"/>
  <c r="H47" i="7" s="1"/>
  <c r="F43" i="7"/>
  <c r="F45" i="7" s="1"/>
  <c r="E43" i="7"/>
  <c r="E45" i="7" s="1"/>
  <c r="D43" i="7"/>
  <c r="D45" i="7" s="1"/>
  <c r="C43" i="7"/>
  <c r="C45" i="7" s="1"/>
  <c r="G42" i="7"/>
  <c r="J42" i="7" s="1"/>
  <c r="K42" i="7" s="1"/>
  <c r="J41" i="7"/>
  <c r="K41" i="7" s="1"/>
  <c r="G41" i="7"/>
  <c r="H40" i="7"/>
  <c r="G40" i="7"/>
  <c r="J40" i="7" s="1"/>
  <c r="K40" i="7" s="1"/>
  <c r="G39" i="7"/>
  <c r="G43" i="7" s="1"/>
  <c r="H38" i="7"/>
  <c r="G38" i="7"/>
  <c r="J38" i="7" s="1"/>
  <c r="K38" i="7" s="1"/>
  <c r="O37" i="7"/>
  <c r="N37" i="7"/>
  <c r="N46" i="7" s="1"/>
  <c r="N47" i="7" s="1"/>
  <c r="M37" i="7"/>
  <c r="M46" i="7" s="1"/>
  <c r="M47" i="7" s="1"/>
  <c r="I37" i="7"/>
  <c r="F37" i="7"/>
  <c r="E37" i="7"/>
  <c r="E46" i="7" s="1"/>
  <c r="E47" i="7" s="1"/>
  <c r="D37" i="7"/>
  <c r="D46" i="7" s="1"/>
  <c r="D47" i="7" s="1"/>
  <c r="C37" i="7"/>
  <c r="C46" i="7" s="1"/>
  <c r="C47" i="7" s="1"/>
  <c r="G36" i="7"/>
  <c r="J36" i="7" s="1"/>
  <c r="K36" i="7" s="1"/>
  <c r="G35" i="7"/>
  <c r="J35" i="7" s="1"/>
  <c r="K35" i="7" s="1"/>
  <c r="J34" i="7"/>
  <c r="K34" i="7" s="1"/>
  <c r="H34" i="7"/>
  <c r="G34" i="7"/>
  <c r="G33" i="7"/>
  <c r="J33" i="7" s="1"/>
  <c r="K33" i="7" s="1"/>
  <c r="G32" i="7"/>
  <c r="J32" i="7" s="1"/>
  <c r="K32" i="7" s="1"/>
  <c r="G31" i="7"/>
  <c r="J31" i="7" s="1"/>
  <c r="K31" i="7" s="1"/>
  <c r="G30" i="7"/>
  <c r="J30" i="7" s="1"/>
  <c r="K30" i="7" s="1"/>
  <c r="J29" i="7"/>
  <c r="K29" i="7" s="1"/>
  <c r="H29" i="7"/>
  <c r="H37" i="7" s="1"/>
  <c r="G29" i="7"/>
  <c r="G28" i="7"/>
  <c r="J28" i="7" s="1"/>
  <c r="K28" i="7" s="1"/>
  <c r="G27" i="7"/>
  <c r="J27" i="7" s="1"/>
  <c r="K27" i="7" s="1"/>
  <c r="G26" i="7"/>
  <c r="J26" i="7" s="1"/>
  <c r="K26" i="7" s="1"/>
  <c r="H25" i="7"/>
  <c r="G25" i="7"/>
  <c r="J25" i="7" s="1"/>
  <c r="K25" i="7" s="1"/>
  <c r="K24" i="7"/>
  <c r="J24" i="7"/>
  <c r="G24" i="7"/>
  <c r="N23" i="7"/>
  <c r="H23" i="7" s="1"/>
  <c r="G23" i="7"/>
  <c r="G22" i="7"/>
  <c r="N21" i="7"/>
  <c r="H21" i="7"/>
  <c r="G21" i="7"/>
  <c r="G20" i="7"/>
  <c r="G19" i="7"/>
  <c r="O18" i="7"/>
  <c r="N18" i="7"/>
  <c r="M18" i="7"/>
  <c r="I18" i="7"/>
  <c r="G18" i="7"/>
  <c r="F18" i="7"/>
  <c r="G17" i="7"/>
  <c r="G16" i="7"/>
  <c r="G15" i="7"/>
  <c r="G14" i="7"/>
  <c r="G13" i="7"/>
  <c r="G12" i="7"/>
  <c r="G11" i="7"/>
  <c r="G45" i="7" l="1"/>
  <c r="J39" i="7"/>
  <c r="K39" i="7" s="1"/>
  <c r="H45" i="7"/>
  <c r="J45" i="7" s="1"/>
  <c r="K45" i="7" s="1"/>
  <c r="F46" i="7"/>
  <c r="O46" i="7"/>
  <c r="O47" i="7" s="1"/>
  <c r="G37" i="7"/>
  <c r="J37" i="7" s="1"/>
  <c r="K37" i="7" s="1"/>
  <c r="J43" i="7"/>
  <c r="K43" i="7" s="1"/>
  <c r="F47" i="7" l="1"/>
  <c r="J47" i="7" s="1"/>
  <c r="K47" i="7" s="1"/>
  <c r="J46" i="7"/>
  <c r="K46" i="7" s="1"/>
  <c r="G46" i="7"/>
  <c r="G47" i="7" s="1"/>
  <c r="J45" i="6" l="1"/>
  <c r="P43" i="6"/>
  <c r="P45" i="6" s="1"/>
  <c r="O43" i="6"/>
  <c r="O45" i="6" s="1"/>
  <c r="N43" i="6"/>
  <c r="N45" i="6" s="1"/>
  <c r="J43" i="6"/>
  <c r="J46" i="6" s="1"/>
  <c r="J47" i="6" s="1"/>
  <c r="G43" i="6"/>
  <c r="G45" i="6" s="1"/>
  <c r="F43" i="6"/>
  <c r="F45" i="6" s="1"/>
  <c r="E43" i="6"/>
  <c r="E45" i="6" s="1"/>
  <c r="D43" i="6"/>
  <c r="D45" i="6" s="1"/>
  <c r="I42" i="6"/>
  <c r="H42" i="6"/>
  <c r="K42" i="6" s="1"/>
  <c r="L42" i="6" s="1"/>
  <c r="I41" i="6"/>
  <c r="H41" i="6"/>
  <c r="K41" i="6" s="1"/>
  <c r="L41" i="6" s="1"/>
  <c r="I40" i="6"/>
  <c r="H40" i="6"/>
  <c r="K40" i="6" s="1"/>
  <c r="L40" i="6" s="1"/>
  <c r="I39" i="6"/>
  <c r="H39" i="6"/>
  <c r="K39" i="6" s="1"/>
  <c r="L39" i="6" s="1"/>
  <c r="I38" i="6"/>
  <c r="I43" i="6" s="1"/>
  <c r="H38" i="6"/>
  <c r="K38" i="6" s="1"/>
  <c r="L38" i="6" s="1"/>
  <c r="P37" i="6"/>
  <c r="O37" i="6"/>
  <c r="N37" i="6"/>
  <c r="J37" i="6"/>
  <c r="G37" i="6"/>
  <c r="K37" i="6" s="1"/>
  <c r="L37" i="6" s="1"/>
  <c r="F37" i="6"/>
  <c r="E37" i="6"/>
  <c r="D37" i="6"/>
  <c r="I36" i="6"/>
  <c r="H36" i="6"/>
  <c r="K36" i="6" s="1"/>
  <c r="L36" i="6" s="1"/>
  <c r="I35" i="6"/>
  <c r="H35" i="6"/>
  <c r="K35" i="6" s="1"/>
  <c r="L35" i="6" s="1"/>
  <c r="I34" i="6"/>
  <c r="H34" i="6"/>
  <c r="K34" i="6" s="1"/>
  <c r="L34" i="6" s="1"/>
  <c r="I33" i="6"/>
  <c r="H33" i="6"/>
  <c r="K33" i="6" s="1"/>
  <c r="L33" i="6" s="1"/>
  <c r="I32" i="6"/>
  <c r="H32" i="6"/>
  <c r="K32" i="6" s="1"/>
  <c r="L32" i="6" s="1"/>
  <c r="I31" i="6"/>
  <c r="H31" i="6"/>
  <c r="K31" i="6" s="1"/>
  <c r="L31" i="6" s="1"/>
  <c r="I30" i="6"/>
  <c r="H30" i="6"/>
  <c r="K30" i="6" s="1"/>
  <c r="L30" i="6" s="1"/>
  <c r="I29" i="6"/>
  <c r="H29" i="6"/>
  <c r="K29" i="6" s="1"/>
  <c r="L29" i="6" s="1"/>
  <c r="I28" i="6"/>
  <c r="H28" i="6"/>
  <c r="K28" i="6" s="1"/>
  <c r="L28" i="6" s="1"/>
  <c r="I27" i="6"/>
  <c r="I37" i="6" s="1"/>
  <c r="H27" i="6"/>
  <c r="H37" i="6" s="1"/>
  <c r="I26" i="6"/>
  <c r="H26" i="6"/>
  <c r="K26" i="6" s="1"/>
  <c r="L26" i="6" s="1"/>
  <c r="H25" i="6"/>
  <c r="K25" i="6" s="1"/>
  <c r="L25" i="6" s="1"/>
  <c r="L24" i="6"/>
  <c r="K24" i="6"/>
  <c r="I24" i="6"/>
  <c r="H24" i="6"/>
  <c r="I23" i="6"/>
  <c r="H23" i="6"/>
  <c r="I22" i="6"/>
  <c r="H22" i="6"/>
  <c r="I21" i="6"/>
  <c r="H21" i="6"/>
  <c r="I20" i="6"/>
  <c r="H20" i="6"/>
  <c r="I19" i="6"/>
  <c r="H19" i="6"/>
  <c r="P18" i="6"/>
  <c r="O18" i="6"/>
  <c r="N18" i="6"/>
  <c r="J18" i="6"/>
  <c r="G18" i="6"/>
  <c r="D18" i="6"/>
  <c r="I17" i="6"/>
  <c r="H17" i="6"/>
  <c r="I16" i="6"/>
  <c r="H16" i="6"/>
  <c r="I15" i="6"/>
  <c r="H15" i="6"/>
  <c r="I14" i="6"/>
  <c r="H14" i="6"/>
  <c r="I13" i="6"/>
  <c r="I18" i="6" s="1"/>
  <c r="H13" i="6"/>
  <c r="H18" i="6" s="1"/>
  <c r="I12" i="6"/>
  <c r="I11" i="6"/>
  <c r="I46" i="6" l="1"/>
  <c r="I47" i="6" s="1"/>
  <c r="I45" i="6"/>
  <c r="D46" i="6"/>
  <c r="D47" i="6" s="1"/>
  <c r="E46" i="6"/>
  <c r="E47" i="6" s="1"/>
  <c r="N46" i="6"/>
  <c r="N47" i="6" s="1"/>
  <c r="F46" i="6"/>
  <c r="F47" i="6" s="1"/>
  <c r="O46" i="6"/>
  <c r="O47" i="6" s="1"/>
  <c r="G46" i="6"/>
  <c r="P46" i="6"/>
  <c r="P47" i="6" s="1"/>
  <c r="H43" i="6"/>
  <c r="K27" i="6"/>
  <c r="L27" i="6" s="1"/>
  <c r="K43" i="6"/>
  <c r="L43" i="6" s="1"/>
  <c r="H45" i="6" l="1"/>
  <c r="K45" i="6" s="1"/>
  <c r="L45" i="6" s="1"/>
  <c r="H46" i="6"/>
  <c r="H47" i="6" s="1"/>
  <c r="G47" i="6"/>
  <c r="K47" i="6" s="1"/>
  <c r="L47" i="6" s="1"/>
  <c r="K46" i="6"/>
  <c r="L46" i="6" s="1"/>
  <c r="C40" i="5" l="1"/>
  <c r="C33" i="5"/>
  <c r="E33" i="5" s="1"/>
  <c r="C30" i="4"/>
  <c r="C23" i="4"/>
  <c r="G306" i="3" l="1"/>
  <c r="G300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68" i="3"/>
  <c r="G266" i="3"/>
  <c r="G265" i="3"/>
  <c r="G264" i="3"/>
  <c r="G263" i="3"/>
  <c r="G262" i="3"/>
  <c r="G261" i="3"/>
  <c r="G253" i="3"/>
  <c r="G250" i="3"/>
  <c r="G242" i="3"/>
  <c r="G240" i="3"/>
  <c r="G239" i="3"/>
  <c r="G238" i="3"/>
  <c r="G237" i="3"/>
  <c r="G236" i="3"/>
  <c r="G220" i="3"/>
  <c r="G216" i="3"/>
  <c r="G215" i="3"/>
  <c r="G214" i="3"/>
  <c r="G213" i="3"/>
  <c r="G212" i="3"/>
  <c r="G211" i="3"/>
  <c r="G210" i="3"/>
  <c r="G209" i="3"/>
  <c r="G200" i="3"/>
  <c r="G199" i="3"/>
  <c r="G192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58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93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63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H443" i="2"/>
  <c r="H437" i="2"/>
  <c r="H435" i="2"/>
  <c r="H434" i="2"/>
  <c r="H433" i="2"/>
  <c r="H432" i="2"/>
  <c r="H431" i="2"/>
  <c r="H416" i="2"/>
  <c r="H405" i="2"/>
  <c r="H404" i="2"/>
  <c r="H401" i="2"/>
  <c r="H390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42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05" i="2"/>
  <c r="H303" i="2"/>
  <c r="H302" i="2"/>
  <c r="H301" i="2"/>
  <c r="H300" i="2"/>
  <c r="H299" i="2"/>
  <c r="H285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52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25" i="2"/>
  <c r="H223" i="2"/>
  <c r="H222" i="2"/>
  <c r="H221" i="2"/>
  <c r="H215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81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07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54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G107" i="2" l="1"/>
  <c r="E63" i="3" l="1"/>
  <c r="F300" i="3"/>
  <c r="E300" i="3"/>
  <c r="D300" i="3"/>
  <c r="D19" i="1" l="1"/>
  <c r="D15" i="1"/>
  <c r="F405" i="2" l="1"/>
  <c r="E405" i="2"/>
  <c r="G405" i="2" l="1"/>
  <c r="F200" i="3" l="1"/>
  <c r="E200" i="3"/>
  <c r="D200" i="3"/>
  <c r="F285" i="2" l="1"/>
  <c r="F107" i="2"/>
  <c r="G225" i="2"/>
  <c r="E225" i="2"/>
  <c r="F225" i="2"/>
  <c r="G298" i="3" l="1"/>
  <c r="F18" i="1" l="1"/>
  <c r="F14" i="1"/>
  <c r="F13" i="1"/>
  <c r="F12" i="1"/>
  <c r="H250" i="2" l="1"/>
  <c r="H261" i="2" l="1"/>
  <c r="H260" i="2"/>
  <c r="H259" i="2"/>
  <c r="H283" i="2" l="1"/>
  <c r="E15" i="1" l="1"/>
  <c r="F15" i="1" s="1"/>
  <c r="D158" i="3" l="1"/>
  <c r="F63" i="3"/>
  <c r="D63" i="3"/>
  <c r="G297" i="3"/>
  <c r="F268" i="3"/>
  <c r="E268" i="3"/>
  <c r="D268" i="3"/>
  <c r="F253" i="3"/>
  <c r="E253" i="3"/>
  <c r="D253" i="3"/>
  <c r="G251" i="3"/>
  <c r="F242" i="3"/>
  <c r="E242" i="3"/>
  <c r="D242" i="3"/>
  <c r="F220" i="3"/>
  <c r="E220" i="3"/>
  <c r="D220" i="3"/>
  <c r="G218" i="3"/>
  <c r="G217" i="3"/>
  <c r="F192" i="3"/>
  <c r="E192" i="3"/>
  <c r="D192" i="3"/>
  <c r="F158" i="3"/>
  <c r="F93" i="3"/>
  <c r="E93" i="3"/>
  <c r="D93" i="3"/>
  <c r="F60" i="3"/>
  <c r="E60" i="3"/>
  <c r="D60" i="3"/>
  <c r="H10" i="2"/>
  <c r="H11" i="2"/>
  <c r="E54" i="2"/>
  <c r="F54" i="2"/>
  <c r="G54" i="2"/>
  <c r="H62" i="2"/>
  <c r="H63" i="2"/>
  <c r="H64" i="2"/>
  <c r="H65" i="2"/>
  <c r="H66" i="2"/>
  <c r="H67" i="2"/>
  <c r="E107" i="2"/>
  <c r="E181" i="2"/>
  <c r="F181" i="2"/>
  <c r="G181" i="2"/>
  <c r="H192" i="2"/>
  <c r="E215" i="2"/>
  <c r="F215" i="2"/>
  <c r="G215" i="2"/>
  <c r="E252" i="2"/>
  <c r="F252" i="2"/>
  <c r="G252" i="2"/>
  <c r="E285" i="2"/>
  <c r="G285" i="2"/>
  <c r="E305" i="2"/>
  <c r="F305" i="2"/>
  <c r="G305" i="2"/>
  <c r="E342" i="2"/>
  <c r="F342" i="2"/>
  <c r="G342" i="2"/>
  <c r="E390" i="2"/>
  <c r="F390" i="2"/>
  <c r="G390" i="2"/>
  <c r="H436" i="2"/>
  <c r="E437" i="2"/>
  <c r="F437" i="2"/>
  <c r="G437" i="2"/>
  <c r="E442" i="2"/>
  <c r="E445" i="2"/>
  <c r="E451" i="2"/>
  <c r="E457" i="2"/>
  <c r="F457" i="2"/>
  <c r="G457" i="2"/>
  <c r="H457" i="2"/>
  <c r="E458" i="2"/>
  <c r="F458" i="2"/>
  <c r="G458" i="2"/>
  <c r="E459" i="2"/>
  <c r="F459" i="2"/>
  <c r="G459" i="2"/>
  <c r="H459" i="2"/>
  <c r="E460" i="2"/>
  <c r="F460" i="2"/>
  <c r="G460" i="2"/>
  <c r="H460" i="2"/>
  <c r="E463" i="2"/>
  <c r="F463" i="2"/>
  <c r="G463" i="2"/>
  <c r="H463" i="2"/>
  <c r="E464" i="2"/>
  <c r="F464" i="2"/>
  <c r="G464" i="2"/>
  <c r="H464" i="2"/>
  <c r="E465" i="2"/>
  <c r="F465" i="2"/>
  <c r="G465" i="2"/>
  <c r="H465" i="2"/>
  <c r="E466" i="2"/>
  <c r="F466" i="2"/>
  <c r="G466" i="2"/>
  <c r="H466" i="2"/>
  <c r="E469" i="2"/>
  <c r="E472" i="2" s="1"/>
  <c r="F469" i="2"/>
  <c r="F472" i="2" s="1"/>
  <c r="G469" i="2"/>
  <c r="G472" i="2" s="1"/>
  <c r="H469" i="2"/>
  <c r="H472" i="2" s="1"/>
  <c r="E470" i="2"/>
  <c r="F470" i="2"/>
  <c r="G470" i="2"/>
  <c r="H470" i="2"/>
  <c r="C19" i="1"/>
  <c r="E19" i="1"/>
  <c r="F19" i="1" s="1"/>
  <c r="C15" i="1"/>
  <c r="F11" i="1"/>
  <c r="G416" i="2" l="1"/>
  <c r="G443" i="2" s="1"/>
  <c r="D306" i="3"/>
  <c r="F416" i="2"/>
  <c r="F443" i="2" s="1"/>
  <c r="F306" i="3"/>
  <c r="E416" i="2"/>
  <c r="E443" i="2" s="1"/>
  <c r="E158" i="3"/>
  <c r="E306" i="3" s="1"/>
  <c r="G60" i="3"/>
  <c r="H458" i="2"/>
  <c r="F17" i="1"/>
  <c r="G462" i="2" l="1"/>
  <c r="F462" i="2"/>
  <c r="E462" i="2"/>
  <c r="H462" i="2"/>
</calcChain>
</file>

<file path=xl/comments1.xml><?xml version="1.0" encoding="utf-8"?>
<comments xmlns="http://schemas.openxmlformats.org/spreadsheetml/2006/main">
  <authors>
    <author>Kamila Rausová</author>
  </authors>
  <commentList>
    <comment ref="E24" authorId="0" shapeId="0">
      <text>
        <r>
          <rPr>
            <b/>
            <sz val="9"/>
            <color indexed="81"/>
            <rFont val="Tahoma"/>
            <charset val="1"/>
          </rPr>
          <t>Kamila Rausová:</t>
        </r>
        <r>
          <rPr>
            <sz val="9"/>
            <color indexed="81"/>
            <rFont val="Tahoma"/>
            <charset val="1"/>
          </rPr>
          <t xml:space="preserve">
město 26 397
ÚP 1-3/18 - 720</t>
        </r>
      </text>
    </comment>
  </commentList>
</comments>
</file>

<file path=xl/sharedStrings.xml><?xml version="1.0" encoding="utf-8"?>
<sst xmlns="http://schemas.openxmlformats.org/spreadsheetml/2006/main" count="3463" uniqueCount="790">
  <si>
    <t>Kraj: Jihomoravský</t>
  </si>
  <si>
    <t>Okres: Břeclav</t>
  </si>
  <si>
    <t>Město: Břeclav</t>
  </si>
  <si>
    <t>v tis. Kč</t>
  </si>
  <si>
    <t>TEXT</t>
  </si>
  <si>
    <t>Rozpočet schválený</t>
  </si>
  <si>
    <t>Rozpočet upravený</t>
  </si>
  <si>
    <t>Skutečnost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</si>
  <si>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</si>
  <si>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</si>
  <si>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</si>
  <si>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</si>
  <si>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</si>
  <si>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</si>
  <si>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</si>
  <si>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</si>
  <si>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</si>
  <si>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</si>
  <si>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</si>
  <si>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</si>
  <si>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</si>
  <si>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</si>
  <si>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</si>
  <si>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</si>
  <si>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Dotace</t>
  </si>
  <si>
    <t>Kapitálové příjmy</t>
  </si>
  <si>
    <t xml:space="preserve">     Sankční poplatky</t>
  </si>
  <si>
    <t xml:space="preserve">     Pronájmy</t>
  </si>
  <si>
    <t>Nedaňové příjmy</t>
  </si>
  <si>
    <t xml:space="preserve">   </t>
  </si>
  <si>
    <t xml:space="preserve">     Správní poplatky</t>
  </si>
  <si>
    <t xml:space="preserve">     Místní poplatky</t>
  </si>
  <si>
    <t xml:space="preserve">     Sdílené daně</t>
  </si>
  <si>
    <t>Daňové příjmy</t>
  </si>
  <si>
    <t>Nedostatek zdrojů</t>
  </si>
  <si>
    <t>dan</t>
  </si>
  <si>
    <t>Běžné příjmy</t>
  </si>
  <si>
    <t>příjmy celkem + financování celkem = výdaje celkem</t>
  </si>
  <si>
    <t xml:space="preserve">Kontrolní součet </t>
  </si>
  <si>
    <t>dotace</t>
  </si>
  <si>
    <t>Třída 8 - Financování  celkem se nerozpočtuje a neúčtuje - automatizovaný výčet.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</si>
  <si>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</si>
  <si>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</si>
  <si>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</si>
  <si>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</si>
  <si>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</si>
  <si>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</si>
  <si>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</si>
  <si>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</si>
  <si>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</si>
  <si>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</si>
  <si>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%</t>
  </si>
  <si>
    <t>Rozpočet</t>
  </si>
  <si>
    <t>Text</t>
  </si>
  <si>
    <t>Položka</t>
  </si>
  <si>
    <t>Paragraf</t>
  </si>
  <si>
    <t>ORJ</t>
  </si>
  <si>
    <t>PŘÍJMY MĚSTA CELKEM</t>
  </si>
  <si>
    <t>trezorem a připsaný na účet 1. den následujícího měsíce.</t>
  </si>
  <si>
    <t xml:space="preserve">příjem pokladny poslední den v měsíci, odvedený nočním </t>
  </si>
  <si>
    <t>Ostatní nedaňové příjmy jinde nezařazené.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</si>
  <si>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</si>
  <si>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</si>
  <si>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</si>
  <si>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</si>
  <si>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</si>
  <si>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</si>
  <si>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</si>
  <si>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</si>
  <si>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</si>
  <si>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</si>
  <si>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</si>
  <si>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</si>
  <si>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</si>
  <si>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</si>
  <si>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</si>
  <si>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</si>
  <si>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</si>
  <si>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</si>
  <si>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</si>
  <si>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</si>
  <si>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</si>
  <si>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</si>
  <si>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</si>
  <si>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</si>
  <si>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</si>
  <si>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</si>
  <si>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Místní poplatek za komunální odpad (do r. 2011 pol. 1337)</t>
  </si>
  <si>
    <t>Daň z přidané hodnoty</t>
  </si>
  <si>
    <t>Daň z příjmu právnických osob za obce</t>
  </si>
  <si>
    <t>Daň z příjmu právnických osob</t>
  </si>
  <si>
    <t>Daň z příjmu fyz. osob podle zvl. sazby</t>
  </si>
  <si>
    <t>Daň z příjmu fyz. osob ze samostat. výděl. činnosti</t>
  </si>
  <si>
    <t>Daň z příjmu fyz. osob ze závislé činnosti a funkč. pož.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</si>
  <si>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</si>
  <si>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</si>
  <si>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</si>
  <si>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</si>
  <si>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</si>
  <si>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</si>
  <si>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</si>
  <si>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</si>
  <si>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Neinv. přij. dot. od krajů - Projekty prevence kriminality</t>
  </si>
  <si>
    <t>Ostat. neinv. přij. transfery ze státního rozpočtu - Domovníci</t>
  </si>
  <si>
    <t>MĚSTSKÁ POLICIE</t>
  </si>
  <si>
    <t>PŘÍJMY ORJ 80 CELKEM</t>
  </si>
  <si>
    <t>Přijaté nekapitálové příspěvky jinde nezařaz.-ostat. záležitosti v dopravě</t>
  </si>
  <si>
    <t>Neinvestiční přijaté transfery od krajů - ztráta z poskyt. žákovského jízd.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</si>
  <si>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</si>
  <si>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</si>
  <si>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</si>
  <si>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ODBOR SPRÁVNÍCH VĚCÍ A DOPRAVY</t>
  </si>
  <si>
    <t>PŘÍJMY ORJ 60 CELKEM</t>
  </si>
  <si>
    <t xml:space="preserve">Příjmy z pronájmu ostat. nemovit. a jejich částí - Útulek Bulhary </t>
  </si>
  <si>
    <t>Poplatky za odnětí pozemku z lesního půd. fondu</t>
  </si>
  <si>
    <t>Odvody za odnětí zemědělské půdy</t>
  </si>
  <si>
    <t>Poplatek za uložení odpadů</t>
  </si>
  <si>
    <t>Poplatek za vypouštění škodlivých látek do ovzduší</t>
  </si>
  <si>
    <t>ODBOR ŽIVOTNÍHO PROSTŘEDÍ</t>
  </si>
  <si>
    <t>PŘÍJMY ORJ 50 CELKEM</t>
  </si>
  <si>
    <t>Ostatní přijaté vratky transferů - fin. vypořádání minulých let</t>
  </si>
  <si>
    <t>Přijaté sankční poplatky od jiných subjektů</t>
  </si>
  <si>
    <t>Přijaté nekapitálové příspěvky a náhrady - ostat. zál. soc. věcí</t>
  </si>
  <si>
    <t>Odvody příspěvkových organizací - Domov seniorů Břeclav</t>
  </si>
  <si>
    <t xml:space="preserve">Příjmy z poskyt. služeb - ref. mzdy </t>
  </si>
  <si>
    <t>Příjmy z poskytování služeb a výrobků</t>
  </si>
  <si>
    <t>Ostatní přijaté vratky transferů-ost. soc. péče a pomoc  ost. skup.</t>
  </si>
  <si>
    <t>Sociál. péče a pomoc přistěhovalcům a etnikům - přijaté náhrady</t>
  </si>
  <si>
    <t>Přijaté nekapitálové příspěvky-ost. soc. péče a pomoc dětem</t>
  </si>
  <si>
    <t>Ostatní přijaté vratky transferů - ost. soc. péče a pomoc dět.</t>
  </si>
  <si>
    <t>Ostatní příjaté vratky transferů-příspěvek na péči</t>
  </si>
  <si>
    <t>Ostatní přijaté vratky transferů-ost. dávky sociální pomoci</t>
  </si>
  <si>
    <t>Ostatní přijaté vratky transferů-příspěvek na živobytí</t>
  </si>
  <si>
    <t>Přijaté nekapitálové příspěvky a náhrady - Ost. zál. kultury, církví ...</t>
  </si>
  <si>
    <t>Příjmy z pronájmu movitých věcí - Ostat. zál. kultury, církví a sděl. prostř.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</si>
  <si>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</si>
  <si>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</si>
  <si>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</si>
  <si>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 xml:space="preserve">Ost. neinvest.přij. transfery ze SR-JMK-Domov seniorů Břeclav </t>
  </si>
  <si>
    <t>Ost. neinv. přij. transfery od krajů - komunitní plánování</t>
  </si>
  <si>
    <t xml:space="preserve">Ost. neinvest.přij. transfery ze SR-Výkon pěstounské péče </t>
  </si>
  <si>
    <t>Splátky půjčených prostředků od PO (DS Břeclav)</t>
  </si>
  <si>
    <t>ODBOR SOCIÁLNÍCH VĚCÍ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</si>
  <si>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</si>
  <si>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</si>
  <si>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</si>
  <si>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</si>
  <si>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</si>
  <si>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</si>
  <si>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</si>
  <si>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</si>
  <si>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</si>
  <si>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</si>
  <si>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</si>
  <si>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</si>
  <si>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</si>
  <si>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</si>
  <si>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</si>
  <si>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</si>
  <si>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</si>
  <si>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</si>
  <si>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</si>
  <si>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</si>
  <si>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</si>
  <si>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</si>
  <si>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</si>
  <si>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PŘÍJMY ORJ 20 CELKEM</t>
  </si>
  <si>
    <t xml:space="preserve">Ostat. příjmy z fin. vypořádání min. let - Vratka </t>
  </si>
  <si>
    <t>Přijaté neinvestič. dary - využívání a zneškodňování komun. odpadů</t>
  </si>
  <si>
    <t>Příjmy z poskyt. služeb a výrobků - ostat. zál.  bydlení, kom. sl. a rozv.</t>
  </si>
  <si>
    <t>Přijaté příspěvky na poříz. dlouhodobého majetku - územní plánování</t>
  </si>
  <si>
    <t>Přijaté neinvestiční dary - sportovní zařízení v majetku obce</t>
  </si>
  <si>
    <t>Přijaté nekapitálové příspěvky a náhrady</t>
  </si>
  <si>
    <t>Přijaté pojistné náhrady - veřejné osvětlení</t>
  </si>
  <si>
    <t xml:space="preserve">Přijaté dary na pořízení dlouhodobého maj. </t>
  </si>
  <si>
    <t>Ostatní nedaň. příjmy jinde nezařazené</t>
  </si>
  <si>
    <t>Přijaté nekapítál. přísp. a náhrady - ostatní záležit. pozem. komunikací</t>
  </si>
  <si>
    <t>Přijaté neinvestiční dary - ostatní záležit. pozem. komunikací</t>
  </si>
  <si>
    <t>Přijaté nekapitál. přísp. a náhrady - silnice</t>
  </si>
  <si>
    <t>Přijaté pojistné náhrady - doprava</t>
  </si>
  <si>
    <t xml:space="preserve">Investič. přij. transf. od mezinárod. instit. </t>
  </si>
  <si>
    <t xml:space="preserve">Investič. přij. transf. od regionál. rad </t>
  </si>
  <si>
    <t xml:space="preserve">Investiční přijaté transfery od krajů </t>
  </si>
  <si>
    <t>Investiční přijaté transfery od krajů</t>
  </si>
  <si>
    <t>Investič. přij. transf. od krajů</t>
  </si>
  <si>
    <t>Ostat. investič. přij. transf. ze SR</t>
  </si>
  <si>
    <t xml:space="preserve">Ostat. investič. přij. transf. ze SR </t>
  </si>
  <si>
    <t xml:space="preserve">Inv. přij. transfery ze stát. fondů </t>
  </si>
  <si>
    <t>Neinv. přij. transf. od mezinár. institucí</t>
  </si>
  <si>
    <t>Neinv. přij.transf. ze SF</t>
  </si>
  <si>
    <t>Splátky půjčených prostředků - SOJM</t>
  </si>
  <si>
    <t xml:space="preserve">ODBOR ROZVOJE  A SPRÁVY              </t>
  </si>
  <si>
    <t>Město Břeclav</t>
  </si>
  <si>
    <t xml:space="preserve">Město Břeclav </t>
  </si>
  <si>
    <t xml:space="preserve">% </t>
  </si>
  <si>
    <t>čerpání</t>
  </si>
  <si>
    <t xml:space="preserve">ODBOR ROZVOJE A SPRÁVY             </t>
  </si>
  <si>
    <t>Objemy jsou vyčísleny včetně příslušných sledovaných akcí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</si>
  <si>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</si>
  <si>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</si>
  <si>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</si>
  <si>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</si>
  <si>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</si>
  <si>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</si>
  <si>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</si>
  <si>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</si>
  <si>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</si>
  <si>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</si>
  <si>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</si>
  <si>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Kina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</si>
  <si>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</si>
  <si>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</si>
  <si>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</si>
  <si>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</si>
  <si>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</si>
  <si>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</si>
  <si>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</si>
  <si>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</si>
  <si>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</si>
  <si>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</si>
  <si>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</si>
  <si>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</si>
  <si>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</si>
  <si>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</si>
  <si>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</si>
  <si>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</si>
  <si>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</si>
  <si>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</si>
  <si>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</si>
  <si>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</si>
  <si>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</si>
  <si>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</si>
  <si>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 xml:space="preserve">          z toho dotace se SR</t>
  </si>
  <si>
    <t>VÝDAJE ORJ 20 CELKEM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</si>
  <si>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</si>
  <si>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</si>
  <si>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</si>
  <si>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</si>
  <si>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</si>
  <si>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</si>
  <si>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</si>
  <si>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</si>
  <si>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</si>
  <si>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</si>
  <si>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</si>
  <si>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</si>
  <si>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</si>
  <si>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</si>
  <si>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</si>
  <si>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</si>
  <si>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Speciální ZŠ </t>
  </si>
  <si>
    <t xml:space="preserve">Střední odborné školy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</si>
  <si>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</si>
  <si>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</si>
  <si>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</si>
  <si>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</si>
  <si>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</si>
  <si>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</si>
  <si>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</si>
  <si>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</si>
  <si>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</si>
  <si>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</si>
  <si>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</si>
  <si>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</si>
  <si>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</si>
  <si>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</si>
  <si>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</si>
  <si>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</si>
  <si>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</si>
  <si>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</si>
  <si>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</si>
  <si>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</si>
  <si>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</si>
  <si>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</si>
  <si>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</si>
  <si>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</si>
  <si>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</si>
  <si>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</si>
  <si>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Ostatní činnosti j. n. - nespecifikovaná rezerva</t>
  </si>
  <si>
    <t xml:space="preserve"> 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</si>
  <si>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</si>
  <si>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</si>
  <si>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</si>
  <si>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</si>
  <si>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</si>
  <si>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</si>
  <si>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</si>
  <si>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</si>
  <si>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</si>
  <si>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</si>
  <si>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</si>
  <si>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</si>
  <si>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VÝDAJE ORJ 60 CELKEM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</si>
  <si>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</si>
  <si>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</si>
  <si>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</si>
  <si>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</si>
  <si>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>Ostatní činnosti j. n.</t>
  </si>
  <si>
    <t>VÝDAJE ORJ 80 CELKEM</t>
  </si>
  <si>
    <t xml:space="preserve">Bezpečnost a veřejný pořádek </t>
  </si>
  <si>
    <t>VÝDAJE ORJ  90 CELKEM</t>
  </si>
  <si>
    <t>Stavební úřad</t>
  </si>
  <si>
    <t>Činnost místní správy</t>
  </si>
  <si>
    <t>VÝDAJE ORJ 100 CELKEM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</si>
  <si>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</si>
  <si>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</si>
  <si>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</si>
  <si>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</si>
  <si>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Rozpočtová rezerva města</t>
  </si>
  <si>
    <t>VÝDAJE ORJ 110  CELKEM</t>
  </si>
  <si>
    <t>Pitná voda (opravy a udržování,nákup ost. služeb)</t>
  </si>
  <si>
    <t>Bytové hospodářství - "BYT 2000"+náhrady za byt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</si>
  <si>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</si>
  <si>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</si>
  <si>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</si>
  <si>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</si>
  <si>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</si>
  <si>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</si>
  <si>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Prevence kriminality</t>
  </si>
  <si>
    <t>Ostatní činnosti jinde nezařazené</t>
  </si>
  <si>
    <t>VÝDAJE ORJ 120  CELKEM</t>
  </si>
  <si>
    <t>CELKEM VÝDAJE MĚSTA</t>
  </si>
  <si>
    <t>Ostat. neinv. přij. transfery ze SR - OPZ-Veřej. prosp. práce-SR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</si>
  <si>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</si>
  <si>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</si>
  <si>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</si>
  <si>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</si>
  <si>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</si>
  <si>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</si>
  <si>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</si>
  <si>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</t>
  </si>
  <si>
    <t>Ost. neinvest.přij. transfery ze SR-</t>
  </si>
  <si>
    <t>Neinv. přij. transfery od krajů -</t>
  </si>
  <si>
    <t xml:space="preserve">Neinv. přij. transfery od krajů - </t>
  </si>
  <si>
    <t xml:space="preserve">Neinv. přij. transtery od krajů - </t>
  </si>
  <si>
    <t>Odvody příspěvkových organizací - Základní školy</t>
  </si>
  <si>
    <t>Přijaté nekapitálové příspěvky-Ost. čin. ve zdravotnictví</t>
  </si>
  <si>
    <t>Přijaté nekapitálové příspěvky-Sport. zař. v majetku obce (Olympia)</t>
  </si>
  <si>
    <t>Úhr.za dobývání nerostů-změna rozp.skladby (do r.2016 § 2119 pol. 2343)</t>
  </si>
  <si>
    <t>Ostat. neinv. transf. ze SR - Výsadba min. podílu zpev. a melior.dřevin</t>
  </si>
  <si>
    <t>Ostat. neinv. transf. ze SR - Činnost odbor. les. hospodáře</t>
  </si>
  <si>
    <t xml:space="preserve">Neinvestiční přijaté dotace od krajů - </t>
  </si>
  <si>
    <t>Úhrada z vydobývaného prostoru-změna rozp.skladby (od r. 2017 pol. 1356)</t>
  </si>
  <si>
    <t>Ostat. investič. přij. transfery ze SR - Zprac. lesních osnov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</si>
  <si>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</si>
  <si>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</si>
  <si>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</si>
  <si>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</si>
  <si>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nezařazené-Ostat. zál. pozem. komunik.</t>
  </si>
  <si>
    <t>Přijaté nekapitál. příspěvky a náhrady-Ostat. záležitosti v silniční dopravě</t>
  </si>
  <si>
    <t>Sankční poplatky-Ostat. záležitosti v dopravě</t>
  </si>
  <si>
    <t>Ostatní nedaňové příjmy jinde nezařazené-Činnost místní správy</t>
  </si>
  <si>
    <t>Přijaté nekapitálové příspěvky jinde nezařaz.-Činnost místní správy</t>
  </si>
  <si>
    <t>Přijaté sankční poplatky - Činnost vnitřní správy</t>
  </si>
  <si>
    <t>Přijaté nekapitálové příspěvky - Činnost místní správy</t>
  </si>
  <si>
    <t>Příjmy z pronájmu ostatních nemovitostí - Činnost místní správy</t>
  </si>
  <si>
    <t>Přijaté nekapitálové příspěvky a náhrady - Činnost místní správy</t>
  </si>
  <si>
    <t>Příjmy z poskytovaných služeb - místní relace - Činnost místní správy</t>
  </si>
  <si>
    <t>Přijaté nekapitál. přísp. a náhrady - Využív. a zneškod. komun. odpadů</t>
  </si>
  <si>
    <t xml:space="preserve">Ostat. neinv. přij. transfery ze SR - Asistent prev. krim. </t>
  </si>
  <si>
    <t xml:space="preserve">Ostat. neinv. přij. transfery ze SR - </t>
  </si>
  <si>
    <t>Ostat. invest. přij. transf. ze SR - Rozšíření MKDS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</si>
  <si>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</si>
  <si>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</si>
  <si>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</si>
  <si>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</si>
  <si>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</si>
  <si>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</si>
  <si>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</si>
  <si>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</si>
  <si>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</si>
  <si>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</si>
  <si>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</si>
  <si>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</si>
  <si>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</si>
  <si>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</si>
  <si>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</si>
  <si>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Daň z hazardních her (změna rozp. skladby od 1.1.2017- dříve pol. 1351)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</si>
  <si>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</si>
  <si>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</si>
  <si>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</si>
  <si>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</si>
  <si>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</si>
  <si>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</si>
  <si>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</si>
  <si>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</si>
  <si>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</si>
  <si>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</si>
  <si>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</si>
  <si>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</si>
  <si>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</si>
  <si>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</si>
  <si>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</si>
  <si>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poskytování služeb a výrobků-Komunální služby (WC)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</si>
  <si>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</si>
  <si>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</si>
  <si>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</si>
  <si>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</si>
  <si>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</si>
  <si>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</si>
  <si>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</si>
  <si>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</si>
  <si>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</si>
  <si>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</si>
  <si>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</si>
  <si>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</si>
  <si>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</si>
  <si>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</si>
  <si>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>Komunální služby a územní rozvoj j. n.(Tereza-Středisko údržby maj.)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</si>
  <si>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</si>
  <si>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</si>
  <si>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</si>
  <si>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</si>
  <si>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</si>
  <si>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</si>
  <si>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</si>
  <si>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</si>
  <si>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</si>
  <si>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Dopravní oblužnost - změna rozp. skladby (do r. 2016 na § 2221)</t>
  </si>
  <si>
    <t>Činnost místní správy - zálohy vedlejším příjmovým pokladnám</t>
  </si>
  <si>
    <t>Prevence kriminality - projekty APK ,Domovník,SAB,MKDS</t>
  </si>
  <si>
    <t>Čin. míst. správy-poskyt. záloha hlavní pokladně (k poslednímu dni roku =  0)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</si>
  <si>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</si>
  <si>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</si>
  <si>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</si>
  <si>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Neinv. přij. transfery od krajů - Poskyt. sociál. služeb</t>
  </si>
  <si>
    <t>Přijaté pojistné náhrady - Záležitosti pozemních komunikací</t>
  </si>
  <si>
    <t>Krajský úřad JmK Brno - neinves. nedávkové transfery</t>
  </si>
  <si>
    <t>Ostatní nedaňové příjmy - Činnost místní správy</t>
  </si>
  <si>
    <t>Odvod z loterií apod. her kromě z VHP</t>
  </si>
  <si>
    <t>ost. služby a činnosti v oblasti soc. péče</t>
  </si>
  <si>
    <t>Sociální rehabilitace</t>
  </si>
  <si>
    <t>Krizová pomoc</t>
  </si>
  <si>
    <t>Azyl. Domy, nízkoprahová denní centra a noclehárny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</si>
  <si>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</si>
  <si>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</si>
  <si>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</si>
  <si>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Forenz. ident. značení</t>
  </si>
  <si>
    <t>Ostat. neinv. přij. transfery ze SR - Domovníci</t>
  </si>
  <si>
    <t>Ostatní nedaňové příjmy jinde nezařazené - platba kartou</t>
  </si>
  <si>
    <t>PŘÍJMY ORJ 8888 a 9999 CELKEM</t>
  </si>
  <si>
    <t>Využití volného času dětí a mládeže</t>
  </si>
  <si>
    <t>Neinv. přij.transf. od krajů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</si>
  <si>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</si>
  <si>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</si>
  <si>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</si>
  <si>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</si>
  <si>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</si>
  <si>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</si>
  <si>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</si>
  <si>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Investiční přijaté transfery ze státních fondů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</si>
  <si>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</si>
  <si>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</si>
  <si>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</si>
  <si>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</si>
  <si>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Ostatní záležitosti předškolního vzdělávání</t>
  </si>
  <si>
    <t>Ostatní záležitosti vzdělávání</t>
  </si>
  <si>
    <t>Ostat. Nedaňové příjmy - provoz veř. silniční dopravy</t>
  </si>
  <si>
    <t>Ost. inv. přijaté transfery - ZŠ Poštorná</t>
  </si>
  <si>
    <t>Mateřské školy - odvody přísp. org.</t>
  </si>
  <si>
    <t>Sankční platby - rybářství</t>
  </si>
  <si>
    <t>Volby do parlamentu ČR</t>
  </si>
  <si>
    <t>Azyl. domy, nízkoprahové denní centra a noclehárny</t>
  </si>
  <si>
    <t>Příjmy z pronájmu ost. nemovitostí a jejich částí</t>
  </si>
  <si>
    <t>Neidentifikovatelné příjmy</t>
  </si>
  <si>
    <t>Neidentifikované příjmy</t>
  </si>
  <si>
    <t>Ostatní přijaté vratky transferů- ZŠ Slovácká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</si>
  <si>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</si>
  <si>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</si>
  <si>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</si>
  <si>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</si>
  <si>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         ROZPOČET PŘÍJMŮ NA ROK 2018</t>
  </si>
  <si>
    <t>1-9/2018</t>
  </si>
  <si>
    <t xml:space="preserve">                                       ROZPOČET  VÝDAJŮ  NA  ROK  2018</t>
  </si>
  <si>
    <t>Přijaté nekapitál. přísp. a náhrady - veřejné osvětlení</t>
  </si>
  <si>
    <t>Ostatní nedaňové příjmy jinde  nezařazené</t>
  </si>
  <si>
    <t xml:space="preserve">Neinv. přij. transtery od obcí-Veřejnopráv. sml. </t>
  </si>
  <si>
    <t>Neinv. přij. transfery z kraje</t>
  </si>
  <si>
    <t>PŘÍJMY ORJ 70 CELKEM</t>
  </si>
  <si>
    <t xml:space="preserve">ODBOR STAVEBNÍHO ÚŘÁDU </t>
  </si>
  <si>
    <t>ODBOR OBECNÍ ŽIVNOSTENSKÝ ÚŘAD</t>
  </si>
  <si>
    <t>Sankční platby přijaté od jin. subj. -ost. správa v prům.,obch., stav. a službách</t>
  </si>
  <si>
    <t>Přijaté nekapitálové příspěvky  - čin. místní správy</t>
  </si>
  <si>
    <t>Přijaté nekapitálové příspěvky - náklady řízení - čin. místní správy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</si>
  <si>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</si>
  <si>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</si>
  <si>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</si>
  <si>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</si>
  <si>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Ostat. neinv. přij. transfery ze SR - Prevence kriminality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</si>
  <si>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</si>
  <si>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</si>
  <si>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</si>
  <si>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</si>
  <si>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</si>
  <si>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</si>
  <si>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VÝDAJE ORJ 70 CELKEM</t>
  </si>
  <si>
    <t>Ostatní správa v prům.,obch., stav. a službách</t>
  </si>
  <si>
    <t>Dopravní oblužnost - zajišťování autobusů</t>
  </si>
  <si>
    <t>Monitoring ochrany ovzduší</t>
  </si>
  <si>
    <t>Přijaté neinv. dary</t>
  </si>
  <si>
    <t>Sankční poplatky-Ostat. záležitosti pozemních komunikací</t>
  </si>
  <si>
    <t>Ost. výdaje související se soc. poradenstvím</t>
  </si>
  <si>
    <t>Sankční platby přijaté od jiných subjektů -silnice</t>
  </si>
  <si>
    <t>Příjmy z prodeje ost. hmotného dlouhodobého majetku - Činnost místní správy</t>
  </si>
  <si>
    <t>Sociálně-právní ochrana dětí</t>
  </si>
  <si>
    <t>Účelové dotace na rozvoj inf. sítě veřejných knih.</t>
  </si>
  <si>
    <t>Odvody příspěvkovým organizacím - Domov seniorů</t>
  </si>
  <si>
    <t>Úpravy drobných vodních toků</t>
  </si>
  <si>
    <t>Mateřské školy</t>
  </si>
  <si>
    <t>Ostatní přijaté vratky transferů- ZŠ Kupkova1</t>
  </si>
  <si>
    <t>Přijaté nekapitálové příspěvky - Ost. správa v prům., obch.,stav. a službách</t>
  </si>
  <si>
    <t xml:space="preserve">Cestovní ruch  </t>
  </si>
  <si>
    <t>Ostat. neinv. přij. transfery ze SR (Boží muka, CH.n.V.)</t>
  </si>
  <si>
    <t>Ostat. neinv. přij. transfery ze SR + EU (Parkovací dům pro kola)</t>
  </si>
  <si>
    <t>Ostat. investič. přij. transf. ze SR + EU (Parkovací dům pro kla)</t>
  </si>
  <si>
    <t>Výkon sociální práce</t>
  </si>
  <si>
    <t xml:space="preserve">                    Tabulka doplňujících ukazatelů za období 9/2018</t>
  </si>
  <si>
    <t>Volby do zastupitelstev ÚSC</t>
  </si>
  <si>
    <t>Ost. neinvest. přij. transfery ze SR - OPZ-VPP</t>
  </si>
  <si>
    <t>Ost. neinvest. přij. transfery ze SR-prior. osa 3</t>
  </si>
  <si>
    <t>Přijaté nekapitál. přísp. a náhrady - péče o vzhled obcí a veř. Zeleň</t>
  </si>
  <si>
    <t>Ost. inv. příjmy - domovy pro osoby se zdr. post. a se zvl. režimem</t>
  </si>
  <si>
    <t>Příjmy z prodeje krát. a drobného dlouhod. majetku - Činnost místní správy</t>
  </si>
  <si>
    <t>Příjmy z prodeje akcií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</si>
  <si>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</si>
  <si>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</si>
  <si>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</si>
  <si>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</si>
  <si>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</si>
  <si>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</si>
  <si>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</si>
  <si>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</si>
  <si>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Provozní náklady pro SPOD a sociální práci</t>
  </si>
  <si>
    <t>050 OSVŠ</t>
  </si>
  <si>
    <t xml:space="preserve">Vrácení zapůjčené rezervy na provozní náklady pro SPOD </t>
  </si>
  <si>
    <t>MSK Břeclav s.r.o. peněžitý příplatek k zákl. kapitálu (ZM č. 26 - 11.6.2018)</t>
  </si>
  <si>
    <t>Stezky hráze splav-Stará Břeclav-Vídeňský most-Bratislavský most</t>
  </si>
  <si>
    <t>020 ORS</t>
  </si>
  <si>
    <t>Automatické parkovací zař. pro kola</t>
  </si>
  <si>
    <t>Výměna vzduchotechniky MŠ Osvobození</t>
  </si>
  <si>
    <t>Navýšení závazného ukazatele na provoz (na mzdové prostředky - školní psycholožka) ZŠ a MŠ Kupkova 1  -  RM.č. 84</t>
  </si>
  <si>
    <t>Projekt ,,Asistent prevence kriminality" - pokrytí provozních nákladů</t>
  </si>
  <si>
    <t>090 MP</t>
  </si>
  <si>
    <t>Úprava závazného ukazatele dle rozpisu JmK- souhrnný fin. vztah - snížení rozpočtu příjmu</t>
  </si>
  <si>
    <t>Projekt ,,Forenzní identifikační značení kol 2018" nákup značících sad + roční poplatek Refiz</t>
  </si>
  <si>
    <t>Navýšení závazného ukazatele na provoz u p.o. Tereza - (ZM č. 26 ze dne 11.6.2018)</t>
  </si>
  <si>
    <t>Nákup inventáře (skříní) do budovy KD ve Staré Břeclavi</t>
  </si>
  <si>
    <t>Inv. akce Břeclav – ul. Pěšina,Herbenova, chodník a obnova veřejného osvětlení</t>
  </si>
  <si>
    <t>Projekt ,,Komplexní podpora soc. začleňování města Břeclav" (RM č. 93)</t>
  </si>
  <si>
    <t>vrácení zapůjčené rezervy na provozní náklady soc. práce</t>
  </si>
  <si>
    <t>Finanční dar na realizaci projektu soc. automobil pro REMEDIA PLUS, z.ú.(ZM č. 28, 10.9.2018)</t>
  </si>
  <si>
    <t>Stav k 30.9.2018</t>
  </si>
  <si>
    <t>Dosud neprovedené změny rozpočtu - rezervováno</t>
  </si>
  <si>
    <t>Navýšení závazného ukazatele rozpočtu na provoz (krytí navýšených odpisů NDHIM - PO Tereza Břeclav) RM č. 94</t>
  </si>
  <si>
    <t>Prohloubení studny u zámečku Pohansko</t>
  </si>
  <si>
    <t>Kalibrace parkovacích automatů</t>
  </si>
  <si>
    <t>ZAPOJENÍ PROSTŘEDKŮ TŘ. 8 - FINANCOVÁNÍ (pol. 8115 u ORJ 110 OEK)</t>
  </si>
  <si>
    <t xml:space="preserve">    (v tis. Kč)</t>
  </si>
  <si>
    <t>Poznámka</t>
  </si>
  <si>
    <t xml:space="preserve">Schválený rozpočet 2018 - změna stavu peněž. prostř. na bank. účtech - zapojení do rozpočtu </t>
  </si>
  <si>
    <t>1.</t>
  </si>
  <si>
    <t>Vratka nevyčerpaných účel. prostř. (výkon sociální práce, OSPOD,volba prezidenta, volby do Posl. sněmovny)</t>
  </si>
  <si>
    <t>030 OKT</t>
  </si>
  <si>
    <t>Vratka nevyčerpaných účel. prostř. (projekt Asistent Prevence Kriminality a Domovník-Preventista)</t>
  </si>
  <si>
    <t>Nedofinancované akce r. 2017</t>
  </si>
  <si>
    <t>Prostředky převedené z návrhu rozpočtu 2018 p.o. Tereza Břeclav</t>
  </si>
  <si>
    <t>Přívěsný vozík pro JSDH, diskové pole, IP telefony, el. energie a teplo (kino Koruna)</t>
  </si>
  <si>
    <t>Nákup komponent pro servrovnu MP</t>
  </si>
  <si>
    <t>Financování dotací v rámci vyhlášeného dotačního titulu r. 2018</t>
  </si>
  <si>
    <t>Snížení závazného ukazatele rozpočtu (tech. služby) PO Tereza břeclav (ZM. č. 25)</t>
  </si>
  <si>
    <t>nákup hlídkového automobilu pro Městskou Policii Břeclav</t>
  </si>
  <si>
    <t>Platba daní a poplatků státnímu rozpočtu - navýšení DPH</t>
  </si>
  <si>
    <t>Financování inv. akcí (zámeček Pohansko, saunové centrum, úprava předprostoru Českých drah)</t>
  </si>
  <si>
    <t>Stezky hráze Vídeňský - Bratislavský most a autobusové přístřešky - dotace z JmK r.z 2017,</t>
  </si>
  <si>
    <t>DPS - výměna van v bytech za sprchové kouty</t>
  </si>
  <si>
    <t>Zpracování dopr. části zadávací dokumentace pro výběr. řízení na výběr dopravce - městská dopr. ve městě Břeclavi.</t>
  </si>
  <si>
    <t xml:space="preserve">Snížení provozních prostředků na platy zaměstnanců </t>
  </si>
  <si>
    <t>Oprava a ostranění havarijního stavu odvodu dešťové vody</t>
  </si>
  <si>
    <t>Projekt ,,Domovník-preventista" - pokrytí provozních nákladů</t>
  </si>
  <si>
    <t>Inv. akce Automatické parkovací zař. pro kola (ZM č. 11, RM č. 71)</t>
  </si>
  <si>
    <t>Odvod do rozpočtu zřizovatele - Domov seniorů (RM č. 88 ze dne 13.6.2018)</t>
  </si>
  <si>
    <t>Kamerový systém - parkoviště za nemocnicí (RM č. 90 ze dne 11.7.2018)</t>
  </si>
  <si>
    <t>Odvod do rozpočtu zřizovatele - Domov seniorů (RM č. 86 ze dne 16.5.2018)</t>
  </si>
  <si>
    <t>Zřízení optických vláken v rámci projektu rozšíření MKDS 2018</t>
  </si>
  <si>
    <t>Inv. akce - Břeclav – ul. Pěšina,Herbenova, chodník a obnova veřejného osvětlení (RM č. 89 ze dne 27.6.2018)</t>
  </si>
  <si>
    <t>Inv. akce - oprava lapolu na na odtoku z výdejny jídla MěÚ Břeclav (ZM č. 26)</t>
  </si>
  <si>
    <t>Domov seniorů - přístavba kuchyně - demolice stávajicích objektů (RM č. 91)</t>
  </si>
  <si>
    <t xml:space="preserve">Platba daní a poplatků státnímu rozpočtu - navýšení DPH (přenesená daňová povinnost) </t>
  </si>
  <si>
    <t>DS-demolice stávajiích objektů (vrácení z částky roz. krytí z  8115 - 6 967,30 byla vysoutěžena nižší částky)</t>
  </si>
  <si>
    <t>Projekt ,, Komplexní podpora soc. začleňování města Břeclav 2018-2021" (RM č. 81)</t>
  </si>
  <si>
    <t>Odvod do rozpočtu zřizovatele - ZŠ a MŠ Kupkova 1 (RM č. 89 ze dne 27.6.2018)</t>
  </si>
  <si>
    <t xml:space="preserve"> Projekt Rozšíření MKDS 2018 (RM č. 95 - po obdržení dotace 339,50 bude vráceno zpět na 8115)</t>
  </si>
  <si>
    <t>0902 MP</t>
  </si>
  <si>
    <t>Součet dosud neprovedených změn</t>
  </si>
  <si>
    <t>Pasport vybraných rozvahových a výsledovkových položek - HODNOCENÍ - rok 2018 - aktualizace k 30.9.2018</t>
  </si>
  <si>
    <t xml:space="preserve">Příspěvková organizace:   </t>
  </si>
  <si>
    <t>Městské muzeum a galerie Břeclav, příspěvková organizace</t>
  </si>
  <si>
    <t>v  tisicích Kč, bez des.míst</t>
  </si>
  <si>
    <t>Účet</t>
  </si>
  <si>
    <t>Schvál. R.</t>
  </si>
  <si>
    <t>Uprav. R.</t>
  </si>
  <si>
    <t>měsíc</t>
  </si>
  <si>
    <t>r. 2018</t>
  </si>
  <si>
    <t>Plnění</t>
  </si>
  <si>
    <t xml:space="preserve">Závěrka </t>
  </si>
  <si>
    <t>Závěrka</t>
  </si>
  <si>
    <t>řádek</t>
  </si>
  <si>
    <t>r. 2017</t>
  </si>
  <si>
    <t>březen</t>
  </si>
  <si>
    <t>červen</t>
  </si>
  <si>
    <t>září</t>
  </si>
  <si>
    <t>prosinec</t>
  </si>
  <si>
    <t>celkem</t>
  </si>
  <si>
    <t>roční v %</t>
  </si>
  <si>
    <t>k 30.06.2018</t>
  </si>
  <si>
    <t>k 30.09.2018</t>
  </si>
  <si>
    <t>k 31.12.2018</t>
  </si>
  <si>
    <t>Počet pracovníků - fyzický stav</t>
  </si>
  <si>
    <t>x</t>
  </si>
  <si>
    <t>Počet pracovníků - přepočtený stav</t>
  </si>
  <si>
    <t>Dlouhodobý hmotný a nehm.majetek</t>
  </si>
  <si>
    <t>A II, sl.1</t>
  </si>
  <si>
    <t>01xa02x</t>
  </si>
  <si>
    <t>Oprávky k DHM a NHM</t>
  </si>
  <si>
    <t>A II, sl.2</t>
  </si>
  <si>
    <t>07xa08x</t>
  </si>
  <si>
    <t>Zásoby</t>
  </si>
  <si>
    <t>B I, sl.1</t>
  </si>
  <si>
    <t>1xx</t>
  </si>
  <si>
    <t>Pohledávky</t>
  </si>
  <si>
    <t>A IV+B II, sl.1</t>
  </si>
  <si>
    <t>Finanční majetek</t>
  </si>
  <si>
    <t>B III, sl.1</t>
  </si>
  <si>
    <t>2xx</t>
  </si>
  <si>
    <t>AKTIVA CELKEM</t>
  </si>
  <si>
    <t>Jmění</t>
  </si>
  <si>
    <t>C I, sl.1</t>
  </si>
  <si>
    <t>Fondy</t>
  </si>
  <si>
    <t>C II, sl.1</t>
  </si>
  <si>
    <t>41x</t>
  </si>
  <si>
    <t>Dlouhodobé závazky</t>
  </si>
  <si>
    <t>D II, sl.1</t>
  </si>
  <si>
    <t>Krátkodobé závazky</t>
  </si>
  <si>
    <t>D III, sl.1</t>
  </si>
  <si>
    <t>Bankovní úvěry</t>
  </si>
  <si>
    <t>D II.1+D III.1</t>
  </si>
  <si>
    <t>Dotace a výpomoci celkem</t>
  </si>
  <si>
    <t>IV.</t>
  </si>
  <si>
    <t xml:space="preserve">      z toho z rozpočtu ÚSC - investiční</t>
  </si>
  <si>
    <t>xxx</t>
  </si>
  <si>
    <t xml:space="preserve">      z toho z rozpočtu ÚSC - provozní</t>
  </si>
  <si>
    <t>Spotřeba materiálu</t>
  </si>
  <si>
    <t>A I,ř.1</t>
  </si>
  <si>
    <t>Spotřeba energií</t>
  </si>
  <si>
    <t>A I, ř.2</t>
  </si>
  <si>
    <t>Prodané zboží</t>
  </si>
  <si>
    <t>A I, ř.4</t>
  </si>
  <si>
    <t>Opravy a udržování</t>
  </si>
  <si>
    <t>A I, ř.5</t>
  </si>
  <si>
    <t>Ostatní služby</t>
  </si>
  <si>
    <t>A I, ř.8</t>
  </si>
  <si>
    <t xml:space="preserve">Mzdové náklady </t>
  </si>
  <si>
    <t>A I, ř.9</t>
  </si>
  <si>
    <t>Zákonné a ostatní odvody</t>
  </si>
  <si>
    <t>A I, ř.14-17</t>
  </si>
  <si>
    <t>524-8</t>
  </si>
  <si>
    <t>Odpis pohledávek</t>
  </si>
  <si>
    <t>A I, ř.31</t>
  </si>
  <si>
    <t>Odpisy dlouhodobého majetku</t>
  </si>
  <si>
    <t>A I, ř.25</t>
  </si>
  <si>
    <t>Ostatní náklady</t>
  </si>
  <si>
    <t>5xx</t>
  </si>
  <si>
    <t xml:space="preserve">Náklady celkem </t>
  </si>
  <si>
    <t>A I+A II+A III</t>
  </si>
  <si>
    <t>Tržby za vlastní výrobky</t>
  </si>
  <si>
    <t>B I, ř.1</t>
  </si>
  <si>
    <t>Tržby z prodeje služeb</t>
  </si>
  <si>
    <t>B I, ř.2</t>
  </si>
  <si>
    <t>Tržby za prodané zboží</t>
  </si>
  <si>
    <t>B I, ř.4</t>
  </si>
  <si>
    <t>Provozní dotace</t>
  </si>
  <si>
    <t>B IV</t>
  </si>
  <si>
    <t>67x</t>
  </si>
  <si>
    <t>Ostatní výnosy</t>
  </si>
  <si>
    <t>6xx</t>
  </si>
  <si>
    <t>Výnosy celkem (ÚT 6)</t>
  </si>
  <si>
    <t>B I+B II+B IV</t>
  </si>
  <si>
    <t>Výnosy bez dotací</t>
  </si>
  <si>
    <t>Hospodářský výsledek</t>
  </si>
  <si>
    <t>VI.</t>
  </si>
  <si>
    <t>Modifikovaný HV</t>
  </si>
  <si>
    <t xml:space="preserve">Postup vyplnění:  </t>
  </si>
  <si>
    <t>Vyplnit sloupec březen (měsíc 1-3),  červen  (měsíc 4-6), září (měsíc 7-9), prosinec (měsíc 10-12). Zelené buňky nevyplňovat, jsou zavzorcované, vypočte se samo.</t>
  </si>
  <si>
    <t xml:space="preserve">Vyplnit také počty pracovníků - fyzický i přepočtený stav </t>
  </si>
  <si>
    <t>Vypracovat stručný komentář mimořádných vlivů, pohledávek a závazků majících podstatný vliv na průběžné hospodaření.</t>
  </si>
  <si>
    <t>Zpracovala: Ing. Naděžda Lupačová, 10.10.2018</t>
  </si>
  <si>
    <t>Schválil: Ing. Petr Dlouhý</t>
  </si>
  <si>
    <t>Příl. 7</t>
  </si>
  <si>
    <t>Pasport vybraných rozvahových a výsledovkových položek - HODNOCENÍ - rok 2018</t>
  </si>
  <si>
    <t>216 Městská knihovna Břeclav, příspěvková organizace</t>
  </si>
  <si>
    <t>r.2018</t>
  </si>
  <si>
    <t>účet</t>
  </si>
  <si>
    <t>r.2017</t>
  </si>
  <si>
    <t>k 30.6.</t>
  </si>
  <si>
    <t>k 30.9.</t>
  </si>
  <si>
    <t>k 31.12.</t>
  </si>
  <si>
    <t>Počet pracovníků- fyzický stav</t>
  </si>
  <si>
    <t>Počet pracovníků- přepočtený stav</t>
  </si>
  <si>
    <t>Dlouhodobý hmotný majetek (DHM)</t>
  </si>
  <si>
    <t>02x</t>
  </si>
  <si>
    <t>Oprávky k DHM</t>
  </si>
  <si>
    <t>08x</t>
  </si>
  <si>
    <t>Budeme žádat o částečný přesun "Příspěvku na provoz" do "FONDU INVESTIC" na pořízení 9 ks klimatizačních jednotek. Realizace proběhne v roce 2019.</t>
  </si>
  <si>
    <t>Zpracoval:  Klučková Iveta</t>
  </si>
  <si>
    <t>Schválil:   Mgr. Marek Uhlíř</t>
  </si>
  <si>
    <t xml:space="preserve">226 Tereza Břeclav, příspěvková organizace </t>
  </si>
  <si>
    <t>Dlouhodobý majetek</t>
  </si>
  <si>
    <t>Oprávky k majetku</t>
  </si>
  <si>
    <t xml:space="preserve">Zpracoval: Kamila Rausová </t>
  </si>
  <si>
    <t>Schválil: Ing. Dymo Piškula</t>
  </si>
  <si>
    <t>Pasport vybraných rozvahových a výsledkových položek - HODNOCENÍ - rok 2018</t>
  </si>
  <si>
    <t>227 Domov seniorů Břeclav, příspěvková organizace</t>
  </si>
  <si>
    <t>r.20xx</t>
  </si>
  <si>
    <t>Zpracoval:  Ing. Pardovská M.</t>
  </si>
  <si>
    <t>Schválil: PhDr. Malinkovič D.</t>
  </si>
  <si>
    <t xml:space="preserve">  </t>
  </si>
  <si>
    <t>4002 Mateřská škola Břeclav, Břetislavova 6, příspěvá organizace</t>
  </si>
  <si>
    <t>Mzdové náklady</t>
  </si>
  <si>
    <t>Náklady celkem</t>
  </si>
  <si>
    <t>Vyplnit také počty pracovníků - fyzický i přepočtený stav</t>
  </si>
  <si>
    <t>Zpracoval: Veronika Třetinová</t>
  </si>
  <si>
    <t>Schválil: Lenka Čudová</t>
  </si>
  <si>
    <t>4004 Mateřská škola Břeclav, Hřbitovní 8, příspěvková organizace</t>
  </si>
  <si>
    <t>Zpracoval: Trněná</t>
  </si>
  <si>
    <t>Schválil: Mgr. Jitka Kocábová</t>
  </si>
  <si>
    <t>4005 Mateřská škola Břeclav, Na Valtické 727, příspěvková organizace</t>
  </si>
  <si>
    <t xml:space="preserve"> Stručný komentář tvoří přílohu tohoto dokumentu.</t>
  </si>
  <si>
    <t>Zpracoval: Alena Olejníková, Olga Strachová</t>
  </si>
  <si>
    <t>Schválil: Marta Kaufová</t>
  </si>
  <si>
    <t>4007 Mateřská škola Břeclav, U Splavu 2765, příspěvková organizace</t>
  </si>
  <si>
    <t xml:space="preserve"> Stručný komentář tvoří přílohu tohoto dokumentu</t>
  </si>
  <si>
    <t>Zpracoval:  Ing. Krejčiříková, Olejníková</t>
  </si>
  <si>
    <t>Schválil:  Krutišová</t>
  </si>
  <si>
    <t>4010 Mateřská škola Břeclav, Okružní 7, příspěvková organizace</t>
  </si>
  <si>
    <t>Komentář:  V řádku "Jmění" je součet účtu 401 - Změní účetní jednotky ve výši 187 tis. a účetu 408 - Opravy přecházejících účetních období ve výši -47 tis. Kč</t>
  </si>
  <si>
    <t>Zpracovala: Ing. Markéta Hladká, 15.10.2018</t>
  </si>
  <si>
    <t>Schválila: Mgr. Zdeňka Stanická</t>
  </si>
  <si>
    <t>4011 Mateřská škola Břeclav, Osvobození 1, příspěvková organizace</t>
  </si>
  <si>
    <t>Schválila: Bc. Eva Čevelová</t>
  </si>
  <si>
    <t>4204 Základní škola Břeclav, Komenského 2, příspěvková organizace</t>
  </si>
  <si>
    <t>Zpracoval: Hlávková Renata</t>
  </si>
  <si>
    <t>Schválil: Mgr. Polanská Yveta</t>
  </si>
  <si>
    <t>4205 Základní škola a mateřská škola Břeclav, Kpt. Nálepky 7, příspěvková organizace</t>
  </si>
  <si>
    <t>r.2000</t>
  </si>
  <si>
    <t>r.2001</t>
  </si>
  <si>
    <t>Zpracoval: Ing. Olga Rajnochová</t>
  </si>
  <si>
    <t>Schválil: Mgr. Jitka Šaierová</t>
  </si>
  <si>
    <t>Pasport vybraných rozvahových a výsledovkových položek - 30.9.2018</t>
  </si>
  <si>
    <t>4206 Základní škola a Mateřská škola Břeclav, Kupkova 1, příspěvková organizace</t>
  </si>
  <si>
    <t xml:space="preserve">  Ve II.čtvrtletí 2018 došlo k navýšení závazného ukazatele rozpočtu roku 2018 o Kč 288 tis. (určeno na mzdové prostředky) a dále k navýšení rozpočtu KÚ JmK v souladu s rozpočtovými změnami</t>
  </si>
  <si>
    <t xml:space="preserve">  č. 196 ze dne 24.4.2018, č. 219 ze dne 29.5.2018 a č. 285 ze dne 26.6.2018.</t>
  </si>
  <si>
    <t>Komentář k úpravě rozpočtu 2018:</t>
  </si>
  <si>
    <t>Schválený rozpočet pro rok 2018 byl upraven v položce "Odpisy dlouhodobého majetku" o částku navýšení odpisů s ohledem na nově pořízený dlouhodobý majetek. Změna odpisového plánu pro rok 2018</t>
  </si>
  <si>
    <t>byla zaslána k odsouhlasení.</t>
  </si>
  <si>
    <t xml:space="preserve">Dále došlo ke změně rozpočtu oproti plánu v položkách mzdových nákladů a zákonných a ostatních odvodů v souladu se schváleným rozpočtem Krajského úřadu Jihomoravskéh kraje  a rozpočtovými změnami </t>
  </si>
  <si>
    <t xml:space="preserve">  č. 43 ze dne 30.1.2018, č. 91 ze dne 27.2.2018  a č. 150 ze dne 27.3.2018</t>
  </si>
  <si>
    <r>
      <t xml:space="preserve">Ve </t>
    </r>
    <r>
      <rPr>
        <u/>
        <sz val="10"/>
        <rFont val="Arial"/>
        <family val="2"/>
        <charset val="238"/>
      </rPr>
      <t>II.čtvrtletí 2018</t>
    </r>
    <r>
      <rPr>
        <sz val="10"/>
        <rFont val="Arial"/>
        <family val="2"/>
        <charset val="238"/>
      </rPr>
      <t xml:space="preserve"> došlo k navýšení závazného ukazatele rozpočtu roku 2018 o Kč 288 tis. (určeno na mzdové prostředky) a dále k navýšení rozpočtu KÚ JmK v souladu s rozpočtovými změnami</t>
    </r>
  </si>
  <si>
    <t>č. 196 ze dne 24.4.2018, č. 219 ze dne 29.5.2018 a č. 285 ze dne 26.6.2018.</t>
  </si>
  <si>
    <r>
      <t xml:space="preserve">Ve </t>
    </r>
    <r>
      <rPr>
        <u/>
        <sz val="10"/>
        <rFont val="Arial"/>
        <family val="2"/>
        <charset val="238"/>
      </rPr>
      <t>III.čtvrtletí 2018</t>
    </r>
    <r>
      <rPr>
        <sz val="10"/>
        <rFont val="Arial"/>
        <family val="2"/>
        <charset val="238"/>
      </rPr>
      <t xml:space="preserve"> byly zohledněny rozpočtové změny KÚ JmKraje č. 416 a 418 ze dne 25.9.2018 (viz. příloha). Taktéž byly upraveny hodnoty některých nákladových a výnosových položky  v závislosti</t>
    </r>
  </si>
  <si>
    <t>na dosavadním průběhu hospodaření organizace a předpokládaných hodnotách plnění ve IV.Q 2018.</t>
  </si>
  <si>
    <t xml:space="preserve">   Komentář k řádku "Opravy a udržování - 511": Organizace plánuje do konce roku 2018 zrealizovat opravy v celkovém objemu cca 600 tis.Kč. Z důvodu časové a administrativní náročnosti bohužel nebylo možné všechny plánované</t>
  </si>
  <si>
    <t>opravy v roce 2018 realizovat. Proto je pravděpodobné, že organizace všechny prostředky určené pro rok 2018 na opravy a udržování nevyčerpá a bude po dohodě s vedoucím ekonomického oddělení žádat zřizovatele</t>
  </si>
  <si>
    <t>o převod nevyčerpaných prostředků do investičního fondu k následnému čerpání v roce 2019.</t>
  </si>
  <si>
    <t>Komentář k položkám z rozvahy za I.Q 2018:</t>
  </si>
  <si>
    <t>V průběhu I.Q 2018 došlo k výraznému nárůstu krátkodobých pohledávek a krátkodobých závazků z důvodu nového způsobu účtování o přijatých dotacích.</t>
  </si>
  <si>
    <t>Zpracovala: Ing. Wozarová</t>
  </si>
  <si>
    <t>Schválil: PaedDr. Igor Huleja</t>
  </si>
  <si>
    <t>Datum vyhotovení: 12.10.2018</t>
  </si>
  <si>
    <t>4207 Základní škola Břeclav, Na Valtické 31 A, příspěvková organizace</t>
  </si>
  <si>
    <t>Zpracoval: I. Frýbertová</t>
  </si>
  <si>
    <t>Schválil: Mgr. I. Hemalová</t>
  </si>
  <si>
    <t>Pasport vybraných rozvahových a výsledovkových položek  rok 2018  - k 30.09.2018</t>
  </si>
  <si>
    <t xml:space="preserve">Příspěvková organizace:  </t>
  </si>
  <si>
    <t>4209 Základní škola Břeclav, Slovácká 40, příspěvková organizace</t>
  </si>
  <si>
    <t xml:space="preserve">Zpracoval:  Menšíková Jana </t>
  </si>
  <si>
    <t>Schválil: Mgr. Iva Jobánková</t>
  </si>
  <si>
    <t>4211 Základní škola Jana Noháče, Břeclav, Školní 16, příspěvková organizace</t>
  </si>
  <si>
    <t>Schválila: Mgr.  Iva Karlínová</t>
  </si>
  <si>
    <t>4306 Základní umělecká škola Břeclav, Křížkovského 4, příspěvková organizace</t>
  </si>
  <si>
    <t>Schválil: Radek Pudelka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</si>
</sst>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[$-405]General"/>
    <numFmt numFmtId="167" formatCode="[$-405]#,##0"/>
    <numFmt numFmtId="168" formatCode="[$-405]#,##0.00"/>
  </numFmts>
  <fonts count="9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1"/>
      <name val="Arial"/>
      <family val="2"/>
      <charset val="238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  <font>
      <i/>
      <sz val="12"/>
      <color rgb="FFFF0000"/>
      <name val="Arial"/>
      <family val="2"/>
    </font>
    <font>
      <b/>
      <sz val="12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i/>
      <sz val="14"/>
      <name val="Arial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b/>
      <sz val="12"/>
      <name val="Arial CE"/>
      <family val="2"/>
      <charset val="238"/>
    </font>
    <font>
      <b/>
      <sz val="12"/>
      <color indexed="22"/>
      <name val="Arial CE"/>
      <charset val="238"/>
    </font>
    <font>
      <sz val="14"/>
      <name val="Arial"/>
      <family val="2"/>
      <charset val="238"/>
    </font>
    <font>
      <b/>
      <i/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u/>
      <sz val="11"/>
      <name val="Arial CE"/>
      <family val="2"/>
      <charset val="238"/>
    </font>
    <font>
      <b/>
      <i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rgb="FFFF0000"/>
      <name val="Arial CE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4"/>
      <color rgb="FF000000"/>
      <name val="Arial"/>
      <family val="2"/>
      <charset val="238"/>
    </font>
    <font>
      <b/>
      <sz val="10"/>
      <color rgb="FF000000"/>
      <name val="Arial CE"/>
      <family val="2"/>
      <charset val="238"/>
    </font>
    <font>
      <b/>
      <sz val="14"/>
      <color rgb="FF000000"/>
      <name val="Arial CE"/>
      <family val="2"/>
      <charset val="238"/>
    </font>
    <font>
      <b/>
      <sz val="14"/>
      <color rgb="FF000000"/>
      <name val="Arial CE1"/>
      <charset val="238"/>
    </font>
    <font>
      <b/>
      <sz val="12"/>
      <color rgb="FFC0C0C0"/>
      <name val="Arial CE1"/>
      <charset val="238"/>
    </font>
    <font>
      <sz val="14"/>
      <color rgb="FF000000"/>
      <name val="Arial"/>
      <family val="2"/>
      <charset val="238"/>
    </font>
    <font>
      <b/>
      <i/>
      <sz val="10"/>
      <color rgb="FF000000"/>
      <name val="Arial CE"/>
      <family val="2"/>
      <charset val="238"/>
    </font>
    <font>
      <sz val="10"/>
      <color rgb="FF000000"/>
      <name val="Arial CE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Arial CE"/>
      <family val="2"/>
      <charset val="238"/>
    </font>
    <font>
      <sz val="11"/>
      <color rgb="FF000000"/>
      <name val="Arial CE"/>
      <family val="2"/>
      <charset val="238"/>
    </font>
    <font>
      <sz val="11"/>
      <color rgb="FF000000"/>
      <name val="Arial CE1"/>
      <charset val="238"/>
    </font>
    <font>
      <b/>
      <i/>
      <sz val="11"/>
      <color rgb="FF000000"/>
      <name val="Arial CE"/>
      <family val="2"/>
      <charset val="238"/>
    </font>
    <font>
      <b/>
      <i/>
      <u/>
      <sz val="11"/>
      <color rgb="FF000000"/>
      <name val="Arial CE"/>
      <family val="2"/>
      <charset val="238"/>
    </font>
    <font>
      <b/>
      <i/>
      <sz val="11"/>
      <color rgb="FF000000"/>
      <name val="Arial"/>
      <family val="2"/>
      <charset val="238"/>
    </font>
    <font>
      <i/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 CE1"/>
      <charset val="238"/>
    </font>
    <font>
      <b/>
      <sz val="14"/>
      <color rgb="FF000000"/>
      <name val="Arial CE11"/>
      <charset val="238"/>
    </font>
    <font>
      <b/>
      <sz val="12"/>
      <color rgb="FFC0C0C0"/>
      <name val="Arial CE11"/>
      <charset val="238"/>
    </font>
    <font>
      <b/>
      <sz val="11"/>
      <color rgb="FF000000"/>
      <name val="Arial"/>
      <family val="2"/>
      <charset val="238"/>
    </font>
    <font>
      <b/>
      <i/>
      <sz val="10"/>
      <color rgb="FF000000"/>
      <name val="Arial CE1"/>
      <charset val="238"/>
    </font>
    <font>
      <sz val="10"/>
      <color rgb="FF000000"/>
      <name val="Arial CE1"/>
      <charset val="238"/>
    </font>
    <font>
      <sz val="10"/>
      <color rgb="FF000000"/>
      <name val="Arial CE"/>
      <charset val="238"/>
    </font>
    <font>
      <b/>
      <sz val="11"/>
      <color rgb="FF000000"/>
      <name val="Arial CE1"/>
      <charset val="238"/>
    </font>
    <font>
      <sz val="11"/>
      <color rgb="FF000000"/>
      <name val="Arial CE"/>
      <charset val="238"/>
    </font>
    <font>
      <sz val="11"/>
      <color rgb="FF000000"/>
      <name val="Arial CE11"/>
      <charset val="238"/>
    </font>
    <font>
      <b/>
      <i/>
      <sz val="11"/>
      <color rgb="FF000000"/>
      <name val="Arial CE1"/>
      <charset val="238"/>
    </font>
    <font>
      <b/>
      <sz val="11"/>
      <color rgb="FF000000"/>
      <name val="Arial CE"/>
      <charset val="238"/>
    </font>
    <font>
      <b/>
      <sz val="11"/>
      <color rgb="FFFF0000"/>
      <name val="Arial CE"/>
      <charset val="238"/>
    </font>
    <font>
      <b/>
      <sz val="11"/>
      <color rgb="FFFF0000"/>
      <name val="Arial CE1"/>
      <charset val="238"/>
    </font>
    <font>
      <b/>
      <i/>
      <u/>
      <sz val="11"/>
      <color rgb="FF000000"/>
      <name val="Arial CE1"/>
      <charset val="238"/>
    </font>
    <font>
      <i/>
      <sz val="10"/>
      <color rgb="FF000000"/>
      <name val="Arial"/>
      <family val="2"/>
      <charset val="238"/>
    </font>
    <font>
      <b/>
      <sz val="12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color indexed="22"/>
      <name val="Arial CE"/>
      <family val="2"/>
      <charset val="238"/>
    </font>
    <font>
      <u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indexed="64"/>
      </patternFill>
    </fill>
  </fills>
  <borders count="1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0" fontId="13" fillId="0" borderId="0"/>
    <xf numFmtId="0" fontId="3" fillId="0" borderId="0"/>
    <xf numFmtId="0" fontId="13" fillId="0" borderId="0"/>
    <xf numFmtId="0" fontId="2" fillId="0" borderId="0"/>
    <xf numFmtId="0" fontId="13" fillId="0" borderId="0"/>
    <xf numFmtId="0" fontId="13" fillId="0" borderId="0" applyProtection="0"/>
    <xf numFmtId="0" fontId="1" fillId="0" borderId="0"/>
    <xf numFmtId="0" fontId="55" fillId="0" borderId="0"/>
    <xf numFmtId="166" fontId="56" fillId="0" borderId="0"/>
    <xf numFmtId="166" fontId="56" fillId="0" borderId="0"/>
    <xf numFmtId="166" fontId="58" fillId="0" borderId="0"/>
    <xf numFmtId="0" fontId="75" fillId="0" borderId="0"/>
    <xf numFmtId="166" fontId="56" fillId="0" borderId="0" applyBorder="0" applyProtection="0"/>
    <xf numFmtId="166" fontId="56" fillId="0" borderId="0" applyBorder="0" applyProtection="0"/>
    <xf numFmtId="166" fontId="58" fillId="0" borderId="0" applyBorder="0" applyProtection="0"/>
  </cellStyleXfs>
  <cellXfs count="170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0" fillId="0" borderId="0" xfId="0" applyBorder="1"/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5" fillId="0" borderId="7" xfId="0" applyFont="1" applyBorder="1"/>
    <xf numFmtId="4" fontId="5" fillId="0" borderId="8" xfId="0" applyNumberFormat="1" applyFont="1" applyBorder="1"/>
    <xf numFmtId="4" fontId="13" fillId="0" borderId="9" xfId="0" applyNumberFormat="1" applyFont="1" applyFill="1" applyBorder="1"/>
    <xf numFmtId="0" fontId="5" fillId="0" borderId="10" xfId="0" applyFont="1" applyBorder="1"/>
    <xf numFmtId="4" fontId="5" fillId="0" borderId="11" xfId="0" applyNumberFormat="1" applyFont="1" applyBorder="1"/>
    <xf numFmtId="4" fontId="13" fillId="0" borderId="12" xfId="0" applyNumberFormat="1" applyFont="1" applyFill="1" applyBorder="1"/>
    <xf numFmtId="0" fontId="5" fillId="0" borderId="13" xfId="0" applyFont="1" applyBorder="1"/>
    <xf numFmtId="0" fontId="6" fillId="0" borderId="14" xfId="0" applyFont="1" applyBorder="1"/>
    <xf numFmtId="4" fontId="6" fillId="0" borderId="15" xfId="0" applyNumberFormat="1" applyFont="1" applyBorder="1"/>
    <xf numFmtId="0" fontId="5" fillId="0" borderId="16" xfId="0" applyFont="1" applyBorder="1"/>
    <xf numFmtId="4" fontId="5" fillId="0" borderId="17" xfId="0" applyNumberFormat="1" applyFont="1" applyBorder="1"/>
    <xf numFmtId="0" fontId="13" fillId="0" borderId="9" xfId="0" applyFont="1" applyBorder="1"/>
    <xf numFmtId="0" fontId="0" fillId="0" borderId="18" xfId="0" applyBorder="1"/>
    <xf numFmtId="0" fontId="6" fillId="0" borderId="19" xfId="0" applyFont="1" applyBorder="1"/>
    <xf numFmtId="4" fontId="6" fillId="0" borderId="8" xfId="0" applyNumberFormat="1" applyFont="1" applyBorder="1"/>
    <xf numFmtId="0" fontId="0" fillId="0" borderId="9" xfId="0" applyBorder="1"/>
    <xf numFmtId="0" fontId="6" fillId="0" borderId="20" xfId="0" applyFont="1" applyFill="1" applyBorder="1"/>
    <xf numFmtId="4" fontId="5" fillId="0" borderId="17" xfId="0" applyNumberFormat="1" applyFont="1" applyFill="1" applyBorder="1"/>
    <xf numFmtId="0" fontId="0" fillId="0" borderId="21" xfId="0" applyBorder="1"/>
    <xf numFmtId="4" fontId="6" fillId="0" borderId="17" xfId="0" applyNumberFormat="1" applyFont="1" applyFill="1" applyBorder="1"/>
    <xf numFmtId="0" fontId="0" fillId="0" borderId="22" xfId="0" applyBorder="1"/>
    <xf numFmtId="0" fontId="6" fillId="0" borderId="23" xfId="0" applyFont="1" applyBorder="1"/>
    <xf numFmtId="4" fontId="6" fillId="0" borderId="24" xfId="0" applyNumberFormat="1" applyFont="1" applyFill="1" applyBorder="1"/>
    <xf numFmtId="0" fontId="0" fillId="0" borderId="25" xfId="0" applyBorder="1"/>
    <xf numFmtId="0" fontId="13" fillId="0" borderId="0" xfId="0" applyFont="1"/>
    <xf numFmtId="14" fontId="14" fillId="0" borderId="0" xfId="0" applyNumberFormat="1" applyFont="1" applyAlignment="1">
      <alignment horizontal="left"/>
    </xf>
    <xf numFmtId="0" fontId="13" fillId="0" borderId="0" xfId="0" applyFont="1" applyFill="1"/>
    <xf numFmtId="4" fontId="13" fillId="0" borderId="0" xfId="0" applyNumberFormat="1" applyFont="1" applyFill="1"/>
    <xf numFmtId="4" fontId="14" fillId="0" borderId="0" xfId="0" applyNumberFormat="1" applyFont="1" applyFill="1"/>
    <xf numFmtId="0" fontId="14" fillId="0" borderId="0" xfId="0" applyFont="1" applyFill="1"/>
    <xf numFmtId="4" fontId="9" fillId="0" borderId="0" xfId="0" applyNumberFormat="1" applyFont="1" applyFill="1"/>
    <xf numFmtId="0" fontId="8" fillId="0" borderId="0" xfId="0" applyFont="1" applyFill="1"/>
    <xf numFmtId="4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Border="1"/>
    <xf numFmtId="4" fontId="14" fillId="0" borderId="0" xfId="0" applyNumberFormat="1" applyFont="1" applyFill="1" applyBorder="1"/>
    <xf numFmtId="0" fontId="14" fillId="0" borderId="0" xfId="0" applyFont="1" applyFill="1" applyBorder="1" applyAlignment="1">
      <alignment horizontal="center"/>
    </xf>
    <xf numFmtId="4" fontId="15" fillId="0" borderId="26" xfId="0" applyNumberFormat="1" applyFont="1" applyFill="1" applyBorder="1"/>
    <xf numFmtId="4" fontId="15" fillId="0" borderId="0" xfId="0" applyNumberFormat="1" applyFont="1" applyFill="1"/>
    <xf numFmtId="0" fontId="15" fillId="0" borderId="0" xfId="0" applyFont="1" applyFill="1"/>
    <xf numFmtId="0" fontId="15" fillId="0" borderId="0" xfId="0" applyFont="1" applyFill="1" applyBorder="1"/>
    <xf numFmtId="4" fontId="16" fillId="0" borderId="0" xfId="0" applyNumberFormat="1" applyFont="1" applyFill="1"/>
    <xf numFmtId="4" fontId="9" fillId="0" borderId="0" xfId="0" applyNumberFormat="1" applyFont="1" applyFill="1" applyBorder="1"/>
    <xf numFmtId="4" fontId="17" fillId="0" borderId="0" xfId="0" applyNumberFormat="1" applyFont="1" applyFill="1" applyBorder="1"/>
    <xf numFmtId="0" fontId="9" fillId="0" borderId="0" xfId="0" applyFont="1" applyFill="1" applyBorder="1"/>
    <xf numFmtId="4" fontId="9" fillId="0" borderId="27" xfId="0" applyNumberFormat="1" applyFont="1" applyFill="1" applyBorder="1"/>
    <xf numFmtId="4" fontId="9" fillId="3" borderId="27" xfId="0" applyNumberFormat="1" applyFont="1" applyFill="1" applyBorder="1"/>
    <xf numFmtId="4" fontId="9" fillId="4" borderId="27" xfId="0" applyNumberFormat="1" applyFont="1" applyFill="1" applyBorder="1"/>
    <xf numFmtId="0" fontId="9" fillId="0" borderId="24" xfId="0" applyFont="1" applyFill="1" applyBorder="1"/>
    <xf numFmtId="0" fontId="15" fillId="0" borderId="27" xfId="0" applyFont="1" applyFill="1" applyBorder="1"/>
    <xf numFmtId="4" fontId="15" fillId="0" borderId="28" xfId="0" applyNumberFormat="1" applyFont="1" applyFill="1" applyBorder="1"/>
    <xf numFmtId="4" fontId="15" fillId="3" borderId="28" xfId="0" applyNumberFormat="1" applyFont="1" applyFill="1" applyBorder="1"/>
    <xf numFmtId="4" fontId="15" fillId="4" borderId="28" xfId="0" applyNumberFormat="1" applyFont="1" applyFill="1" applyBorder="1"/>
    <xf numFmtId="0" fontId="15" fillId="0" borderId="15" xfId="0" applyFont="1" applyFill="1" applyBorder="1"/>
    <xf numFmtId="0" fontId="15" fillId="0" borderId="28" xfId="0" applyFont="1" applyFill="1" applyBorder="1"/>
    <xf numFmtId="4" fontId="15" fillId="3" borderId="26" xfId="0" applyNumberFormat="1" applyFont="1" applyFill="1" applyBorder="1"/>
    <xf numFmtId="4" fontId="15" fillId="4" borderId="26" xfId="0" applyNumberFormat="1" applyFont="1" applyFill="1" applyBorder="1"/>
    <xf numFmtId="0" fontId="15" fillId="0" borderId="11" xfId="0" applyFont="1" applyFill="1" applyBorder="1"/>
    <xf numFmtId="0" fontId="15" fillId="0" borderId="26" xfId="0" applyFont="1" applyFill="1" applyBorder="1"/>
    <xf numFmtId="4" fontId="15" fillId="0" borderId="29" xfId="0" applyNumberFormat="1" applyFont="1" applyFill="1" applyBorder="1"/>
    <xf numFmtId="4" fontId="15" fillId="3" borderId="30" xfId="0" applyNumberFormat="1" applyFont="1" applyFill="1" applyBorder="1"/>
    <xf numFmtId="4" fontId="15" fillId="4" borderId="30" xfId="0" applyNumberFormat="1" applyFont="1" applyFill="1" applyBorder="1"/>
    <xf numFmtId="4" fontId="15" fillId="0" borderId="30" xfId="0" applyNumberFormat="1" applyFont="1" applyFill="1" applyBorder="1"/>
    <xf numFmtId="0" fontId="15" fillId="0" borderId="17" xfId="0" applyFont="1" applyFill="1" applyBorder="1"/>
    <xf numFmtId="0" fontId="15" fillId="0" borderId="30" xfId="0" applyFont="1" applyFill="1" applyBorder="1"/>
    <xf numFmtId="4" fontId="15" fillId="3" borderId="31" xfId="0" applyNumberFormat="1" applyFont="1" applyFill="1" applyBorder="1" applyAlignment="1">
      <alignment horizontal="right"/>
    </xf>
    <xf numFmtId="4" fontId="15" fillId="3" borderId="29" xfId="0" applyNumberFormat="1" applyFont="1" applyFill="1" applyBorder="1"/>
    <xf numFmtId="4" fontId="15" fillId="4" borderId="29" xfId="0" applyNumberFormat="1" applyFont="1" applyFill="1" applyBorder="1"/>
    <xf numFmtId="0" fontId="15" fillId="0" borderId="32" xfId="0" applyFont="1" applyFill="1" applyBorder="1"/>
    <xf numFmtId="4" fontId="15" fillId="4" borderId="31" xfId="0" applyNumberFormat="1" applyFont="1" applyFill="1" applyBorder="1" applyAlignment="1">
      <alignment horizontal="right"/>
    </xf>
    <xf numFmtId="4" fontId="9" fillId="0" borderId="26" xfId="0" applyNumberFormat="1" applyFont="1" applyFill="1" applyBorder="1" applyAlignment="1">
      <alignment horizontal="center"/>
    </xf>
    <xf numFmtId="4" fontId="9" fillId="3" borderId="26" xfId="0" applyNumberFormat="1" applyFont="1" applyFill="1" applyBorder="1" applyAlignment="1">
      <alignment horizontal="center"/>
    </xf>
    <xf numFmtId="4" fontId="9" fillId="4" borderId="26" xfId="0" applyNumberFormat="1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18" xfId="0" applyFont="1" applyFill="1" applyBorder="1"/>
    <xf numFmtId="0" fontId="9" fillId="0" borderId="26" xfId="0" applyFont="1" applyFill="1" applyBorder="1" applyAlignment="1">
      <alignment horizontal="center"/>
    </xf>
    <xf numFmtId="4" fontId="8" fillId="5" borderId="33" xfId="1" applyNumberFormat="1" applyFont="1" applyFill="1" applyBorder="1" applyAlignment="1">
      <alignment horizontal="center"/>
    </xf>
    <xf numFmtId="49" fontId="8" fillId="5" borderId="33" xfId="1" applyNumberFormat="1" applyFont="1" applyFill="1" applyBorder="1" applyAlignment="1">
      <alignment horizontal="center"/>
    </xf>
    <xf numFmtId="0" fontId="9" fillId="5" borderId="34" xfId="0" applyFont="1" applyFill="1" applyBorder="1"/>
    <xf numFmtId="0" fontId="9" fillId="5" borderId="33" xfId="0" applyFont="1" applyFill="1" applyBorder="1" applyAlignment="1">
      <alignment horizontal="center"/>
    </xf>
    <xf numFmtId="4" fontId="8" fillId="5" borderId="35" xfId="1" applyNumberFormat="1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/>
    </xf>
    <xf numFmtId="0" fontId="9" fillId="5" borderId="35" xfId="0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vertical="center"/>
    </xf>
    <xf numFmtId="4" fontId="9" fillId="0" borderId="27" xfId="0" applyNumberFormat="1" applyFont="1" applyFill="1" applyBorder="1" applyAlignment="1">
      <alignment vertical="center"/>
    </xf>
    <xf numFmtId="4" fontId="9" fillId="3" borderId="27" xfId="0" applyNumberFormat="1" applyFont="1" applyFill="1" applyBorder="1" applyAlignment="1">
      <alignment vertical="center"/>
    </xf>
    <xf numFmtId="4" fontId="9" fillId="4" borderId="27" xfId="0" applyNumberFormat="1" applyFont="1" applyFill="1" applyBorder="1" applyAlignment="1">
      <alignment vertical="center"/>
    </xf>
    <xf numFmtId="4" fontId="9" fillId="0" borderId="24" xfId="0" applyNumberFormat="1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center"/>
    </xf>
    <xf numFmtId="0" fontId="9" fillId="0" borderId="37" xfId="0" applyFont="1" applyFill="1" applyBorder="1" applyAlignment="1">
      <alignment vertical="center"/>
    </xf>
    <xf numFmtId="0" fontId="9" fillId="0" borderId="27" xfId="0" applyFont="1" applyFill="1" applyBorder="1"/>
    <xf numFmtId="4" fontId="15" fillId="0" borderId="0" xfId="0" applyNumberFormat="1" applyFont="1" applyFill="1" applyBorder="1"/>
    <xf numFmtId="4" fontId="9" fillId="0" borderId="37" xfId="0" applyNumberFormat="1" applyFont="1" applyFill="1" applyBorder="1"/>
    <xf numFmtId="4" fontId="15" fillId="3" borderId="26" xfId="0" applyNumberFormat="1" applyFont="1" applyFill="1" applyBorder="1" applyAlignment="1">
      <alignment horizontal="right"/>
    </xf>
    <xf numFmtId="4" fontId="15" fillId="0" borderId="31" xfId="0" applyNumberFormat="1" applyFont="1" applyFill="1" applyBorder="1"/>
    <xf numFmtId="4" fontId="15" fillId="3" borderId="31" xfId="0" applyNumberFormat="1" applyFont="1" applyFill="1" applyBorder="1"/>
    <xf numFmtId="4" fontId="15" fillId="4" borderId="31" xfId="0" applyNumberFormat="1" applyFont="1" applyFill="1" applyBorder="1"/>
    <xf numFmtId="0" fontId="9" fillId="0" borderId="31" xfId="0" applyFont="1" applyFill="1" applyBorder="1"/>
    <xf numFmtId="0" fontId="9" fillId="0" borderId="31" xfId="0" applyFont="1" applyFill="1" applyBorder="1" applyAlignment="1">
      <alignment horizontal="center"/>
    </xf>
    <xf numFmtId="4" fontId="18" fillId="0" borderId="0" xfId="0" applyNumberFormat="1" applyFont="1" applyFill="1" applyAlignment="1">
      <alignment horizontal="right"/>
    </xf>
    <xf numFmtId="4" fontId="15" fillId="0" borderId="33" xfId="0" applyNumberFormat="1" applyFont="1" applyFill="1" applyBorder="1"/>
    <xf numFmtId="4" fontId="15" fillId="3" borderId="33" xfId="0" applyNumberFormat="1" applyFont="1" applyFill="1" applyBorder="1"/>
    <xf numFmtId="4" fontId="15" fillId="4" borderId="33" xfId="0" applyNumberFormat="1" applyFont="1" applyFill="1" applyBorder="1"/>
    <xf numFmtId="0" fontId="15" fillId="0" borderId="33" xfId="0" applyFont="1" applyFill="1" applyBorder="1"/>
    <xf numFmtId="0" fontId="15" fillId="0" borderId="31" xfId="0" applyFont="1" applyFill="1" applyBorder="1"/>
    <xf numFmtId="0" fontId="15" fillId="0" borderId="29" xfId="0" applyFont="1" applyFill="1" applyBorder="1"/>
    <xf numFmtId="4" fontId="15" fillId="6" borderId="26" xfId="0" applyNumberFormat="1" applyFont="1" applyFill="1" applyBorder="1"/>
    <xf numFmtId="0" fontId="9" fillId="0" borderId="26" xfId="0" applyFont="1" applyFill="1" applyBorder="1"/>
    <xf numFmtId="4" fontId="9" fillId="0" borderId="28" xfId="0" applyNumberFormat="1" applyFont="1" applyFill="1" applyBorder="1"/>
    <xf numFmtId="4" fontId="9" fillId="3" borderId="28" xfId="0" applyNumberFormat="1" applyFont="1" applyFill="1" applyBorder="1"/>
    <xf numFmtId="4" fontId="9" fillId="4" borderId="28" xfId="0" applyNumberFormat="1" applyFont="1" applyFill="1" applyBorder="1"/>
    <xf numFmtId="4" fontId="14" fillId="3" borderId="31" xfId="0" applyNumberFormat="1" applyFont="1" applyFill="1" applyBorder="1"/>
    <xf numFmtId="4" fontId="15" fillId="4" borderId="11" xfId="0" applyNumberFormat="1" applyFont="1" applyFill="1" applyBorder="1"/>
    <xf numFmtId="4" fontId="14" fillId="4" borderId="26" xfId="0" applyNumberFormat="1" applyFont="1" applyFill="1" applyBorder="1"/>
    <xf numFmtId="4" fontId="14" fillId="0" borderId="26" xfId="0" applyNumberFormat="1" applyFont="1" applyFill="1" applyBorder="1"/>
    <xf numFmtId="4" fontId="14" fillId="4" borderId="31" xfId="0" applyNumberFormat="1" applyFont="1" applyFill="1" applyBorder="1"/>
    <xf numFmtId="4" fontId="14" fillId="0" borderId="31" xfId="0" applyNumberFormat="1" applyFont="1" applyFill="1" applyBorder="1"/>
    <xf numFmtId="4" fontId="15" fillId="6" borderId="31" xfId="0" applyNumberFormat="1" applyFont="1" applyFill="1" applyBorder="1"/>
    <xf numFmtId="0" fontId="14" fillId="0" borderId="26" xfId="0" applyFont="1" applyFill="1" applyBorder="1"/>
    <xf numFmtId="0" fontId="14" fillId="0" borderId="11" xfId="0" applyFont="1" applyFill="1" applyBorder="1"/>
    <xf numFmtId="0" fontId="9" fillId="0" borderId="11" xfId="0" applyFont="1" applyFill="1" applyBorder="1"/>
    <xf numFmtId="4" fontId="19" fillId="0" borderId="31" xfId="0" applyNumberFormat="1" applyFont="1" applyFill="1" applyBorder="1"/>
    <xf numFmtId="0" fontId="8" fillId="0" borderId="26" xfId="0" applyFont="1" applyFill="1" applyBorder="1"/>
    <xf numFmtId="4" fontId="15" fillId="3" borderId="26" xfId="0" applyNumberFormat="1" applyFont="1" applyFill="1" applyBorder="1" applyAlignment="1"/>
    <xf numFmtId="4" fontId="15" fillId="4" borderId="26" xfId="0" applyNumberFormat="1" applyFont="1" applyFill="1" applyBorder="1" applyAlignment="1"/>
    <xf numFmtId="4" fontId="15" fillId="0" borderId="26" xfId="0" applyNumberFormat="1" applyFont="1" applyFill="1" applyBorder="1" applyAlignment="1"/>
    <xf numFmtId="0" fontId="15" fillId="0" borderId="0" xfId="0" applyFont="1" applyFill="1" applyBorder="1" applyAlignment="1">
      <alignment horizontal="center"/>
    </xf>
    <xf numFmtId="0" fontId="15" fillId="0" borderId="24" xfId="0" applyFont="1" applyFill="1" applyBorder="1"/>
    <xf numFmtId="0" fontId="15" fillId="0" borderId="8" xfId="0" applyFont="1" applyFill="1" applyBorder="1"/>
    <xf numFmtId="4" fontId="15" fillId="0" borderId="38" xfId="0" applyNumberFormat="1" applyFont="1" applyFill="1" applyBorder="1"/>
    <xf numFmtId="4" fontId="15" fillId="3" borderId="38" xfId="0" applyNumberFormat="1" applyFont="1" applyFill="1" applyBorder="1"/>
    <xf numFmtId="4" fontId="15" fillId="4" borderId="38" xfId="0" applyNumberFormat="1" applyFont="1" applyFill="1" applyBorder="1"/>
    <xf numFmtId="0" fontId="9" fillId="0" borderId="8" xfId="0" applyFont="1" applyFill="1" applyBorder="1" applyAlignment="1">
      <alignment horizontal="center"/>
    </xf>
    <xf numFmtId="4" fontId="9" fillId="3" borderId="37" xfId="0" applyNumberFormat="1" applyFont="1" applyFill="1" applyBorder="1"/>
    <xf numFmtId="4" fontId="9" fillId="4" borderId="37" xfId="0" applyNumberFormat="1" applyFont="1" applyFill="1" applyBorder="1"/>
    <xf numFmtId="0" fontId="9" fillId="0" borderId="37" xfId="0" applyFont="1" applyFill="1" applyBorder="1"/>
    <xf numFmtId="0" fontId="15" fillId="0" borderId="37" xfId="0" applyFont="1" applyFill="1" applyBorder="1"/>
    <xf numFmtId="0" fontId="15" fillId="0" borderId="39" xfId="0" applyFont="1" applyFill="1" applyBorder="1"/>
    <xf numFmtId="0" fontId="15" fillId="0" borderId="17" xfId="0" applyFont="1" applyFill="1" applyBorder="1" applyAlignment="1">
      <alignment horizontal="right"/>
    </xf>
    <xf numFmtId="0" fontId="14" fillId="0" borderId="26" xfId="1" applyFont="1" applyFill="1" applyBorder="1" applyAlignment="1">
      <alignment horizontal="left"/>
    </xf>
    <xf numFmtId="0" fontId="15" fillId="0" borderId="26" xfId="0" applyFont="1" applyFill="1" applyBorder="1" applyAlignment="1">
      <alignment horizontal="right"/>
    </xf>
    <xf numFmtId="0" fontId="14" fillId="0" borderId="26" xfId="1" applyFont="1" applyFill="1" applyBorder="1" applyAlignment="1">
      <alignment horizontal="right"/>
    </xf>
    <xf numFmtId="0" fontId="14" fillId="0" borderId="11" xfId="1" applyFont="1" applyFill="1" applyBorder="1" applyAlignment="1">
      <alignment horizontal="right"/>
    </xf>
    <xf numFmtId="0" fontId="15" fillId="0" borderId="11" xfId="0" applyFont="1" applyFill="1" applyBorder="1" applyAlignment="1">
      <alignment horizontal="right"/>
    </xf>
    <xf numFmtId="0" fontId="14" fillId="0" borderId="29" xfId="1" applyFont="1" applyFill="1" applyBorder="1" applyAlignment="1">
      <alignment horizontal="right"/>
    </xf>
    <xf numFmtId="0" fontId="14" fillId="0" borderId="32" xfId="1" applyFont="1" applyFill="1" applyBorder="1" applyAlignment="1">
      <alignment horizontal="right"/>
    </xf>
    <xf numFmtId="0" fontId="15" fillId="0" borderId="30" xfId="0" applyFont="1" applyFill="1" applyBorder="1" applyAlignment="1">
      <alignment horizontal="right"/>
    </xf>
    <xf numFmtId="0" fontId="14" fillId="0" borderId="8" xfId="0" applyFont="1" applyFill="1" applyBorder="1" applyAlignment="1">
      <alignment horizontal="right"/>
    </xf>
    <xf numFmtId="0" fontId="14" fillId="0" borderId="31" xfId="0" applyFont="1" applyFill="1" applyBorder="1"/>
    <xf numFmtId="0" fontId="14" fillId="0" borderId="31" xfId="0" applyFont="1" applyFill="1" applyBorder="1" applyAlignment="1">
      <alignment horizontal="right"/>
    </xf>
    <xf numFmtId="4" fontId="10" fillId="0" borderId="0" xfId="0" applyNumberFormat="1" applyFont="1" applyFill="1" applyAlignment="1">
      <alignment horizontal="center"/>
    </xf>
    <xf numFmtId="0" fontId="20" fillId="0" borderId="0" xfId="0" applyFont="1" applyFill="1"/>
    <xf numFmtId="4" fontId="20" fillId="0" borderId="0" xfId="0" applyNumberFormat="1" applyFont="1" applyFill="1" applyAlignment="1">
      <alignment horizontal="right"/>
    </xf>
    <xf numFmtId="0" fontId="21" fillId="0" borderId="0" xfId="0" applyFont="1" applyFill="1" applyAlignment="1">
      <alignment horizontal="left"/>
    </xf>
    <xf numFmtId="4" fontId="0" fillId="0" borderId="0" xfId="0" applyNumberFormat="1" applyAlignment="1"/>
    <xf numFmtId="4" fontId="20" fillId="0" borderId="0" xfId="0" applyNumberFormat="1" applyFont="1" applyFill="1"/>
    <xf numFmtId="0" fontId="22" fillId="0" borderId="0" xfId="0" applyFont="1" applyFill="1"/>
    <xf numFmtId="0" fontId="23" fillId="0" borderId="0" xfId="0" applyFont="1" applyFill="1"/>
    <xf numFmtId="0" fontId="22" fillId="0" borderId="0" xfId="0" applyFont="1" applyFill="1" applyAlignment="1">
      <alignment horizont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0" fillId="0" borderId="0" xfId="0" applyFill="1"/>
    <xf numFmtId="0" fontId="9" fillId="0" borderId="0" xfId="0" applyFont="1" applyFill="1"/>
    <xf numFmtId="4" fontId="0" fillId="0" borderId="0" xfId="0" applyNumberFormat="1" applyFill="1"/>
    <xf numFmtId="0" fontId="21" fillId="0" borderId="0" xfId="0" applyFont="1" applyFill="1" applyAlignment="1"/>
    <xf numFmtId="0" fontId="0" fillId="0" borderId="0" xfId="0" applyFill="1" applyAlignment="1"/>
    <xf numFmtId="4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8" fillId="0" borderId="0" xfId="0" applyFont="1" applyFill="1" applyBorder="1"/>
    <xf numFmtId="4" fontId="8" fillId="0" borderId="0" xfId="0" applyNumberFormat="1" applyFont="1" applyFill="1" applyBorder="1"/>
    <xf numFmtId="0" fontId="14" fillId="0" borderId="0" xfId="0" applyFont="1" applyFill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3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5" borderId="33" xfId="0" applyFont="1" applyFill="1" applyBorder="1"/>
    <xf numFmtId="49" fontId="8" fillId="5" borderId="33" xfId="0" applyNumberFormat="1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4" fontId="14" fillId="3" borderId="26" xfId="0" applyNumberFormat="1" applyFont="1" applyFill="1" applyBorder="1"/>
    <xf numFmtId="0" fontId="14" fillId="0" borderId="11" xfId="0" applyFont="1" applyFill="1" applyBorder="1" applyAlignment="1">
      <alignment horizontal="center"/>
    </xf>
    <xf numFmtId="0" fontId="14" fillId="0" borderId="8" xfId="0" applyFont="1" applyFill="1" applyBorder="1"/>
    <xf numFmtId="0" fontId="8" fillId="0" borderId="31" xfId="0" applyFont="1" applyFill="1" applyBorder="1"/>
    <xf numFmtId="0" fontId="14" fillId="0" borderId="26" xfId="0" applyFont="1" applyFill="1" applyBorder="1" applyAlignment="1">
      <alignment horizontal="center"/>
    </xf>
    <xf numFmtId="0" fontId="25" fillId="6" borderId="26" xfId="0" applyFont="1" applyFill="1" applyBorder="1" applyAlignment="1">
      <alignment horizontal="center"/>
    </xf>
    <xf numFmtId="0" fontId="15" fillId="0" borderId="26" xfId="0" applyFont="1" applyBorder="1"/>
    <xf numFmtId="0" fontId="9" fillId="0" borderId="11" xfId="0" applyFont="1" applyFill="1" applyBorder="1" applyAlignment="1">
      <alignment horizontal="center"/>
    </xf>
    <xf numFmtId="4" fontId="9" fillId="0" borderId="26" xfId="0" applyNumberFormat="1" applyFont="1" applyFill="1" applyBorder="1"/>
    <xf numFmtId="4" fontId="9" fillId="4" borderId="26" xfId="0" applyNumberFormat="1" applyFont="1" applyFill="1" applyBorder="1"/>
    <xf numFmtId="4" fontId="9" fillId="3" borderId="26" xfId="0" applyNumberFormat="1" applyFont="1" applyFill="1" applyBorder="1"/>
    <xf numFmtId="0" fontId="8" fillId="0" borderId="30" xfId="0" applyFont="1" applyFill="1" applyBorder="1"/>
    <xf numFmtId="0" fontId="8" fillId="0" borderId="17" xfId="0" applyFont="1" applyFill="1" applyBorder="1" applyAlignment="1">
      <alignment horizontal="center"/>
    </xf>
    <xf numFmtId="0" fontId="8" fillId="0" borderId="17" xfId="0" applyFont="1" applyFill="1" applyBorder="1"/>
    <xf numFmtId="4" fontId="8" fillId="0" borderId="30" xfId="0" applyNumberFormat="1" applyFont="1" applyFill="1" applyBorder="1"/>
    <xf numFmtId="4" fontId="8" fillId="4" borderId="30" xfId="0" applyNumberFormat="1" applyFont="1" applyFill="1" applyBorder="1"/>
    <xf numFmtId="4" fontId="8" fillId="3" borderId="30" xfId="0" applyNumberFormat="1" applyFont="1" applyFill="1" applyBorder="1"/>
    <xf numFmtId="0" fontId="14" fillId="0" borderId="37" xfId="0" applyFont="1" applyFill="1" applyBorder="1"/>
    <xf numFmtId="0" fontId="14" fillId="0" borderId="39" xfId="0" applyFont="1" applyFill="1" applyBorder="1" applyAlignment="1">
      <alignment horizontal="center"/>
    </xf>
    <xf numFmtId="0" fontId="8" fillId="0" borderId="39" xfId="0" applyFont="1" applyFill="1" applyBorder="1"/>
    <xf numFmtId="4" fontId="8" fillId="0" borderId="37" xfId="0" applyNumberFormat="1" applyFont="1" applyFill="1" applyBorder="1"/>
    <xf numFmtId="4" fontId="8" fillId="4" borderId="37" xfId="0" applyNumberFormat="1" applyFont="1" applyFill="1" applyBorder="1"/>
    <xf numFmtId="4" fontId="8" fillId="3" borderId="37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8" fillId="0" borderId="26" xfId="0" applyFont="1" applyFill="1" applyBorder="1" applyAlignment="1">
      <alignment horizontal="center"/>
    </xf>
    <xf numFmtId="4" fontId="14" fillId="0" borderId="29" xfId="0" applyNumberFormat="1" applyFont="1" applyFill="1" applyBorder="1"/>
    <xf numFmtId="4" fontId="14" fillId="4" borderId="29" xfId="0" applyNumberFormat="1" applyFont="1" applyFill="1" applyBorder="1"/>
    <xf numFmtId="0" fontId="8" fillId="0" borderId="28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/>
    </xf>
    <xf numFmtId="0" fontId="14" fillId="0" borderId="28" xfId="0" applyFont="1" applyFill="1" applyBorder="1"/>
    <xf numFmtId="4" fontId="14" fillId="3" borderId="29" xfId="0" applyNumberFormat="1" applyFont="1" applyFill="1" applyBorder="1"/>
    <xf numFmtId="0" fontId="14" fillId="0" borderId="37" xfId="0" applyFont="1" applyFill="1" applyBorder="1" applyAlignment="1">
      <alignment horizontal="center"/>
    </xf>
    <xf numFmtId="0" fontId="8" fillId="0" borderId="40" xfId="0" applyFont="1" applyFill="1" applyBorder="1"/>
    <xf numFmtId="4" fontId="27" fillId="0" borderId="0" xfId="0" applyNumberFormat="1" applyFont="1" applyFill="1" applyBorder="1" applyAlignment="1">
      <alignment horizontal="center"/>
    </xf>
    <xf numFmtId="0" fontId="14" fillId="0" borderId="29" xfId="0" applyFont="1" applyFill="1" applyBorder="1"/>
    <xf numFmtId="0" fontId="14" fillId="0" borderId="32" xfId="0" applyFont="1" applyFill="1" applyBorder="1" applyAlignment="1">
      <alignment horizontal="center"/>
    </xf>
    <xf numFmtId="0" fontId="15" fillId="0" borderId="29" xfId="0" applyFont="1" applyBorder="1"/>
    <xf numFmtId="0" fontId="14" fillId="0" borderId="11" xfId="0" applyFont="1" applyFill="1" applyBorder="1" applyAlignment="1">
      <alignment horizontal="left"/>
    </xf>
    <xf numFmtId="0" fontId="8" fillId="0" borderId="37" xfId="0" applyFont="1" applyFill="1" applyBorder="1"/>
    <xf numFmtId="3" fontId="8" fillId="0" borderId="0" xfId="0" applyNumberFormat="1" applyFont="1" applyFill="1" applyBorder="1"/>
    <xf numFmtId="0" fontId="14" fillId="0" borderId="33" xfId="0" applyFont="1" applyFill="1" applyBorder="1"/>
    <xf numFmtId="0" fontId="14" fillId="0" borderId="5" xfId="0" applyFont="1" applyFill="1" applyBorder="1" applyAlignment="1">
      <alignment horizontal="center"/>
    </xf>
    <xf numFmtId="0" fontId="14" fillId="0" borderId="27" xfId="0" applyFont="1" applyFill="1" applyBorder="1"/>
    <xf numFmtId="0" fontId="14" fillId="0" borderId="24" xfId="0" applyFont="1" applyFill="1" applyBorder="1" applyAlignment="1">
      <alignment horizontal="center"/>
    </xf>
    <xf numFmtId="0" fontId="8" fillId="0" borderId="27" xfId="0" applyFont="1" applyFill="1" applyBorder="1"/>
    <xf numFmtId="0" fontId="14" fillId="0" borderId="29" xfId="0" applyFont="1" applyFill="1" applyBorder="1" applyAlignment="1">
      <alignment horizontal="center"/>
    </xf>
    <xf numFmtId="4" fontId="14" fillId="0" borderId="30" xfId="0" applyNumberFormat="1" applyFont="1" applyFill="1" applyBorder="1"/>
    <xf numFmtId="4" fontId="14" fillId="4" borderId="30" xfId="0" applyNumberFormat="1" applyFont="1" applyFill="1" applyBorder="1"/>
    <xf numFmtId="4" fontId="14" fillId="3" borderId="30" xfId="0" applyNumberFormat="1" applyFont="1" applyFill="1" applyBorder="1"/>
    <xf numFmtId="0" fontId="14" fillId="0" borderId="27" xfId="0" applyFont="1" applyFill="1" applyBorder="1" applyAlignment="1">
      <alignment horizontal="center"/>
    </xf>
    <xf numFmtId="0" fontId="8" fillId="0" borderId="28" xfId="0" applyFont="1" applyFill="1" applyBorder="1"/>
    <xf numFmtId="4" fontId="14" fillId="0" borderId="33" xfId="0" applyNumberFormat="1" applyFont="1" applyFill="1" applyBorder="1"/>
    <xf numFmtId="4" fontId="14" fillId="4" borderId="33" xfId="0" applyNumberFormat="1" applyFont="1" applyFill="1" applyBorder="1"/>
    <xf numFmtId="4" fontId="14" fillId="3" borderId="33" xfId="0" applyNumberFormat="1" applyFont="1" applyFill="1" applyBorder="1"/>
    <xf numFmtId="0" fontId="25" fillId="6" borderId="28" xfId="0" applyFont="1" applyFill="1" applyBorder="1" applyAlignment="1">
      <alignment horizontal="center"/>
    </xf>
    <xf numFmtId="0" fontId="15" fillId="0" borderId="33" xfId="0" applyFont="1" applyBorder="1"/>
    <xf numFmtId="4" fontId="15" fillId="6" borderId="33" xfId="0" applyNumberFormat="1" applyFont="1" applyFill="1" applyBorder="1"/>
    <xf numFmtId="4" fontId="14" fillId="0" borderId="28" xfId="0" applyNumberFormat="1" applyFont="1" applyFill="1" applyBorder="1"/>
    <xf numFmtId="4" fontId="14" fillId="4" borderId="28" xfId="0" applyNumberFormat="1" applyFont="1" applyFill="1" applyBorder="1"/>
    <xf numFmtId="4" fontId="14" fillId="3" borderId="28" xfId="0" applyNumberFormat="1" applyFont="1" applyFill="1" applyBorder="1"/>
    <xf numFmtId="4" fontId="8" fillId="0" borderId="27" xfId="0" applyNumberFormat="1" applyFont="1" applyFill="1" applyBorder="1"/>
    <xf numFmtId="4" fontId="8" fillId="4" borderId="27" xfId="0" applyNumberFormat="1" applyFont="1" applyFill="1" applyBorder="1"/>
    <xf numFmtId="4" fontId="8" fillId="3" borderId="27" xfId="0" applyNumberFormat="1" applyFont="1" applyFill="1" applyBorder="1"/>
    <xf numFmtId="0" fontId="8" fillId="0" borderId="27" xfId="0" applyFont="1" applyFill="1" applyBorder="1" applyAlignment="1">
      <alignment horizontal="center"/>
    </xf>
    <xf numFmtId="0" fontId="8" fillId="0" borderId="41" xfId="0" applyFont="1" applyFill="1" applyBorder="1" applyAlignment="1">
      <alignment vertical="center"/>
    </xf>
    <xf numFmtId="4" fontId="8" fillId="0" borderId="27" xfId="0" applyNumberFormat="1" applyFont="1" applyFill="1" applyBorder="1" applyAlignment="1">
      <alignment vertical="center"/>
    </xf>
    <xf numFmtId="0" fontId="15" fillId="0" borderId="26" xfId="0" applyFont="1" applyFill="1" applyBorder="1" applyAlignment="1">
      <alignment wrapText="1"/>
    </xf>
    <xf numFmtId="4" fontId="15" fillId="7" borderId="26" xfId="0" applyNumberFormat="1" applyFont="1" applyFill="1" applyBorder="1"/>
    <xf numFmtId="4" fontId="19" fillId="0" borderId="30" xfId="0" applyNumberFormat="1" applyFont="1" applyFill="1" applyBorder="1"/>
    <xf numFmtId="4" fontId="14" fillId="0" borderId="26" xfId="0" applyNumberFormat="1" applyFont="1" applyFill="1" applyBorder="1" applyAlignment="1">
      <alignment horizontal="right" vertical="center"/>
    </xf>
    <xf numFmtId="0" fontId="13" fillId="0" borderId="0" xfId="3" applyFont="1"/>
    <xf numFmtId="0" fontId="10" fillId="0" borderId="0" xfId="3" applyFont="1" applyAlignment="1">
      <alignment horizontal="center"/>
    </xf>
    <xf numFmtId="0" fontId="10" fillId="5" borderId="26" xfId="3" applyFont="1" applyFill="1" applyBorder="1" applyAlignment="1">
      <alignment horizontal="center"/>
    </xf>
    <xf numFmtId="0" fontId="10" fillId="2" borderId="26" xfId="3" applyFont="1" applyFill="1" applyBorder="1" applyAlignment="1">
      <alignment horizontal="center"/>
    </xf>
    <xf numFmtId="1" fontId="13" fillId="0" borderId="26" xfId="3" applyNumberFormat="1" applyFont="1" applyBorder="1"/>
    <xf numFmtId="0" fontId="13" fillId="0" borderId="26" xfId="3" applyFont="1" applyBorder="1"/>
    <xf numFmtId="4" fontId="10" fillId="0" borderId="26" xfId="3" applyNumberFormat="1" applyFont="1" applyBorder="1"/>
    <xf numFmtId="0" fontId="10" fillId="0" borderId="26" xfId="3" applyFont="1" applyBorder="1"/>
    <xf numFmtId="0" fontId="10" fillId="0" borderId="26" xfId="3" applyFont="1" applyBorder="1" applyAlignment="1">
      <alignment horizontal="left"/>
    </xf>
    <xf numFmtId="4" fontId="13" fillId="0" borderId="26" xfId="3" applyNumberFormat="1" applyFont="1" applyBorder="1"/>
    <xf numFmtId="14" fontId="13" fillId="0" borderId="26" xfId="3" applyNumberFormat="1" applyFont="1" applyBorder="1"/>
    <xf numFmtId="0" fontId="13" fillId="0" borderId="26" xfId="3" applyFont="1" applyBorder="1" applyAlignment="1">
      <alignment horizontal="left"/>
    </xf>
    <xf numFmtId="0" fontId="28" fillId="0" borderId="26" xfId="4" applyFont="1" applyBorder="1" applyAlignment="1">
      <alignment horizontal="left"/>
    </xf>
    <xf numFmtId="4" fontId="13" fillId="0" borderId="26" xfId="3" applyNumberFormat="1" applyFont="1" applyBorder="1" applyAlignment="1">
      <alignment horizontal="right"/>
    </xf>
    <xf numFmtId="4" fontId="13" fillId="0" borderId="11" xfId="3" applyNumberFormat="1" applyFont="1" applyBorder="1"/>
    <xf numFmtId="0" fontId="10" fillId="0" borderId="0" xfId="3" applyFont="1"/>
    <xf numFmtId="0" fontId="13" fillId="0" borderId="29" xfId="3" applyFont="1" applyBorder="1" applyAlignment="1">
      <alignment horizontal="left"/>
    </xf>
    <xf numFmtId="0" fontId="28" fillId="0" borderId="0" xfId="4" applyFont="1"/>
    <xf numFmtId="0" fontId="29" fillId="5" borderId="26" xfId="4" applyFont="1" applyFill="1" applyBorder="1" applyAlignment="1">
      <alignment horizontal="center"/>
    </xf>
    <xf numFmtId="4" fontId="29" fillId="5" borderId="26" xfId="4" applyNumberFormat="1" applyFont="1" applyFill="1" applyBorder="1" applyAlignment="1">
      <alignment horizontal="center"/>
    </xf>
    <xf numFmtId="0" fontId="29" fillId="0" borderId="0" xfId="4" applyFont="1"/>
    <xf numFmtId="0" fontId="28" fillId="0" borderId="26" xfId="4" applyFont="1" applyBorder="1" applyAlignment="1">
      <alignment horizontal="center"/>
    </xf>
    <xf numFmtId="14" fontId="28" fillId="0" borderId="26" xfId="4" applyNumberFormat="1" applyFont="1" applyBorder="1" applyAlignment="1">
      <alignment horizontal="center"/>
    </xf>
    <xf numFmtId="4" fontId="29" fillId="0" borderId="26" xfId="4" applyNumberFormat="1" applyFont="1" applyBorder="1"/>
    <xf numFmtId="0" fontId="28" fillId="0" borderId="26" xfId="4" applyFont="1" applyBorder="1"/>
    <xf numFmtId="4" fontId="28" fillId="0" borderId="26" xfId="4" applyNumberFormat="1" applyFont="1" applyBorder="1"/>
    <xf numFmtId="0" fontId="13" fillId="0" borderId="31" xfId="3" applyFont="1" applyBorder="1"/>
    <xf numFmtId="0" fontId="13" fillId="0" borderId="43" xfId="4" applyFont="1" applyBorder="1" applyProtection="1">
      <protection locked="0"/>
    </xf>
    <xf numFmtId="0" fontId="28" fillId="0" borderId="0" xfId="4" applyFont="1" applyAlignment="1">
      <alignment wrapText="1"/>
    </xf>
    <xf numFmtId="4" fontId="28" fillId="0" borderId="11" xfId="4" applyNumberFormat="1" applyFont="1" applyBorder="1"/>
    <xf numFmtId="0" fontId="28" fillId="0" borderId="11" xfId="4" applyFont="1" applyBorder="1" applyAlignment="1">
      <alignment horizontal="left"/>
    </xf>
    <xf numFmtId="0" fontId="29" fillId="0" borderId="26" xfId="4" applyFont="1" applyBorder="1" applyAlignment="1">
      <alignment horizontal="right"/>
    </xf>
    <xf numFmtId="4" fontId="29" fillId="0" borderId="26" xfId="4" applyNumberFormat="1" applyFont="1" applyBorder="1" applyAlignment="1">
      <alignment horizontal="right"/>
    </xf>
    <xf numFmtId="0" fontId="29" fillId="0" borderId="26" xfId="4" applyFont="1" applyBorder="1" applyAlignment="1">
      <alignment horizontal="left"/>
    </xf>
    <xf numFmtId="4" fontId="28" fillId="0" borderId="26" xfId="4" applyNumberFormat="1" applyFont="1" applyBorder="1" applyAlignment="1">
      <alignment horizontal="right"/>
    </xf>
    <xf numFmtId="164" fontId="29" fillId="0" borderId="26" xfId="4" applyNumberFormat="1" applyFont="1" applyBorder="1" applyAlignment="1">
      <alignment horizontal="left"/>
    </xf>
    <xf numFmtId="4" fontId="28" fillId="0" borderId="26" xfId="4" applyNumberFormat="1" applyFont="1" applyBorder="1" applyAlignment="1">
      <alignment horizontal="left"/>
    </xf>
    <xf numFmtId="4" fontId="29" fillId="0" borderId="26" xfId="4" applyNumberFormat="1" applyFont="1" applyBorder="1" applyAlignment="1">
      <alignment horizontal="left"/>
    </xf>
    <xf numFmtId="164" fontId="28" fillId="0" borderId="26" xfId="4" applyNumberFormat="1" applyFont="1" applyBorder="1" applyAlignment="1">
      <alignment horizontal="left"/>
    </xf>
    <xf numFmtId="0" fontId="29" fillId="0" borderId="26" xfId="4" applyFont="1" applyBorder="1" applyAlignment="1">
      <alignment horizontal="center"/>
    </xf>
    <xf numFmtId="14" fontId="29" fillId="0" borderId="26" xfId="4" applyNumberFormat="1" applyFont="1" applyBorder="1" applyAlignment="1">
      <alignment horizontal="center"/>
    </xf>
    <xf numFmtId="0" fontId="29" fillId="0" borderId="26" xfId="4" applyFont="1" applyBorder="1"/>
    <xf numFmtId="0" fontId="28" fillId="0" borderId="0" xfId="4" applyFont="1" applyAlignment="1">
      <alignment horizontal="left"/>
    </xf>
    <xf numFmtId="0" fontId="29" fillId="0" borderId="0" xfId="4" applyFont="1" applyAlignment="1">
      <alignment horizontal="left"/>
    </xf>
    <xf numFmtId="1" fontId="28" fillId="0" borderId="26" xfId="4" applyNumberFormat="1" applyFont="1" applyBorder="1" applyAlignment="1">
      <alignment horizontal="center"/>
    </xf>
    <xf numFmtId="14" fontId="28" fillId="0" borderId="26" xfId="4" applyNumberFormat="1" applyFont="1" applyBorder="1" applyAlignment="1">
      <alignment horizontal="left"/>
    </xf>
    <xf numFmtId="0" fontId="28" fillId="5" borderId="26" xfId="4" applyFont="1" applyFill="1" applyBorder="1" applyAlignment="1">
      <alignment horizontal="center"/>
    </xf>
    <xf numFmtId="4" fontId="29" fillId="5" borderId="26" xfId="4" applyNumberFormat="1" applyFont="1" applyFill="1" applyBorder="1"/>
    <xf numFmtId="0" fontId="29" fillId="5" borderId="26" xfId="4" applyFont="1" applyFill="1" applyBorder="1" applyAlignment="1">
      <alignment horizontal="right"/>
    </xf>
    <xf numFmtId="0" fontId="28" fillId="5" borderId="26" xfId="4" applyFont="1" applyFill="1" applyBorder="1"/>
    <xf numFmtId="0" fontId="28" fillId="0" borderId="0" xfId="4" applyFont="1" applyAlignment="1"/>
    <xf numFmtId="0" fontId="28" fillId="0" borderId="0" xfId="4" applyFont="1" applyAlignment="1">
      <alignment horizontal="center"/>
    </xf>
    <xf numFmtId="4" fontId="28" fillId="0" borderId="0" xfId="4" applyNumberFormat="1" applyFont="1"/>
    <xf numFmtId="0" fontId="7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Alignment="1"/>
    <xf numFmtId="0" fontId="12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2" fillId="0" borderId="0" xfId="0" applyFont="1" applyFill="1" applyAlignment="1"/>
    <xf numFmtId="0" fontId="21" fillId="0" borderId="0" xfId="1" applyFont="1" applyFill="1" applyAlignment="1"/>
    <xf numFmtId="0" fontId="10" fillId="0" borderId="0" xfId="3" applyFont="1" applyAlignment="1">
      <alignment horizontal="center"/>
    </xf>
    <xf numFmtId="0" fontId="10" fillId="0" borderId="42" xfId="3" applyFont="1" applyBorder="1" applyAlignment="1">
      <alignment horizontal="right"/>
    </xf>
    <xf numFmtId="0" fontId="28" fillId="0" borderId="0" xfId="4" applyFont="1" applyAlignment="1">
      <alignment horizontal="left"/>
    </xf>
    <xf numFmtId="0" fontId="29" fillId="0" borderId="0" xfId="4" applyFont="1" applyAlignment="1">
      <alignment horizontal="center"/>
    </xf>
    <xf numFmtId="0" fontId="28" fillId="0" borderId="0" xfId="4" applyFont="1" applyAlignment="1"/>
    <xf numFmtId="0" fontId="31" fillId="0" borderId="0" xfId="5" applyFont="1" applyAlignment="1">
      <alignment horizontal="right" vertical="center"/>
    </xf>
    <xf numFmtId="0" fontId="13" fillId="0" borderId="0" xfId="5" applyAlignment="1">
      <alignment horizontal="right" vertical="center"/>
    </xf>
    <xf numFmtId="0" fontId="32" fillId="0" borderId="0" xfId="6" applyFont="1" applyAlignment="1">
      <alignment horizontal="right" vertical="center"/>
    </xf>
    <xf numFmtId="0" fontId="13" fillId="0" borderId="0" xfId="5" applyAlignment="1">
      <alignment vertical="center"/>
    </xf>
    <xf numFmtId="0" fontId="13" fillId="0" borderId="0" xfId="5" applyAlignment="1">
      <alignment horizontal="left" vertical="center" indent="1"/>
    </xf>
    <xf numFmtId="0" fontId="13" fillId="0" borderId="0" xfId="5" applyAlignment="1">
      <alignment horizontal="center" vertical="center"/>
    </xf>
    <xf numFmtId="3" fontId="13" fillId="0" borderId="0" xfId="5" applyNumberFormat="1" applyAlignment="1">
      <alignment vertical="center"/>
    </xf>
    <xf numFmtId="0" fontId="13" fillId="7" borderId="0" xfId="7" applyFont="1" applyFill="1" applyAlignment="1" applyProtection="1">
      <alignment horizontal="right" vertical="center" wrapText="1"/>
      <protection locked="0"/>
    </xf>
    <xf numFmtId="0" fontId="33" fillId="0" borderId="0" xfId="5" applyFont="1" applyAlignment="1">
      <alignment horizontal="left" vertical="center" indent="1"/>
    </xf>
    <xf numFmtId="3" fontId="34" fillId="0" borderId="0" xfId="5" applyNumberFormat="1" applyFont="1" applyAlignment="1">
      <alignment vertical="center"/>
    </xf>
    <xf numFmtId="0" fontId="35" fillId="0" borderId="0" xfId="5" applyFont="1" applyFill="1" applyAlignment="1">
      <alignment horizontal="left" vertical="center" indent="1"/>
    </xf>
    <xf numFmtId="0" fontId="13" fillId="0" borderId="0" xfId="5" applyAlignment="1">
      <alignment horizontal="right" vertical="center"/>
    </xf>
    <xf numFmtId="0" fontId="34" fillId="0" borderId="0" xfId="5" applyFont="1" applyAlignment="1">
      <alignment horizontal="left" vertical="center" indent="1"/>
    </xf>
    <xf numFmtId="0" fontId="13" fillId="0" borderId="0" xfId="5" applyBorder="1" applyAlignment="1">
      <alignment vertical="center"/>
    </xf>
    <xf numFmtId="0" fontId="13" fillId="0" borderId="0" xfId="5" applyBorder="1" applyAlignment="1">
      <alignment horizontal="center" vertical="center"/>
    </xf>
    <xf numFmtId="0" fontId="36" fillId="0" borderId="0" xfId="5" applyFont="1" applyAlignment="1">
      <alignment horizontal="left" vertical="center" indent="1"/>
    </xf>
    <xf numFmtId="0" fontId="37" fillId="0" borderId="0" xfId="5" applyFont="1" applyFill="1" applyBorder="1" applyAlignment="1">
      <alignment horizontal="left" vertical="center"/>
    </xf>
    <xf numFmtId="0" fontId="38" fillId="0" borderId="0" xfId="5" applyFont="1" applyFill="1" applyBorder="1" applyAlignment="1">
      <alignment horizontal="left" vertical="center"/>
    </xf>
    <xf numFmtId="0" fontId="39" fillId="8" borderId="44" xfId="5" applyFont="1" applyFill="1" applyBorder="1" applyAlignment="1">
      <alignment horizontal="left" vertical="center" indent="1"/>
    </xf>
    <xf numFmtId="0" fontId="39" fillId="8" borderId="45" xfId="5" applyFont="1" applyFill="1" applyBorder="1" applyAlignment="1">
      <alignment horizontal="left" vertical="center" indent="1"/>
    </xf>
    <xf numFmtId="0" fontId="1" fillId="0" borderId="45" xfId="7" applyBorder="1" applyAlignment="1">
      <alignment horizontal="left" vertical="center" indent="1"/>
    </xf>
    <xf numFmtId="0" fontId="1" fillId="0" borderId="46" xfId="7" applyBorder="1" applyAlignment="1">
      <alignment horizontal="left" vertical="center" indent="1"/>
    </xf>
    <xf numFmtId="0" fontId="11" fillId="0" borderId="0" xfId="5" applyFont="1" applyAlignment="1">
      <alignment vertical="center"/>
    </xf>
    <xf numFmtId="0" fontId="40" fillId="9" borderId="47" xfId="5" applyFont="1" applyFill="1" applyBorder="1" applyAlignment="1">
      <alignment horizontal="left" vertical="center" indent="1"/>
    </xf>
    <xf numFmtId="0" fontId="13" fillId="9" borderId="47" xfId="5" applyFill="1" applyBorder="1" applyAlignment="1">
      <alignment vertical="center"/>
    </xf>
    <xf numFmtId="0" fontId="13" fillId="9" borderId="47" xfId="5" applyFill="1" applyBorder="1" applyAlignment="1">
      <alignment horizontal="center" vertical="center"/>
    </xf>
    <xf numFmtId="0" fontId="13" fillId="9" borderId="36" xfId="5" applyFont="1" applyFill="1" applyBorder="1" applyAlignment="1">
      <alignment horizontal="center" vertical="center"/>
    </xf>
    <xf numFmtId="0" fontId="34" fillId="10" borderId="47" xfId="5" applyFont="1" applyFill="1" applyBorder="1" applyAlignment="1">
      <alignment horizontal="center" vertical="center"/>
    </xf>
    <xf numFmtId="0" fontId="34" fillId="10" borderId="48" xfId="5" applyFont="1" applyFill="1" applyBorder="1" applyAlignment="1">
      <alignment horizontal="center" vertical="center"/>
    </xf>
    <xf numFmtId="3" fontId="34" fillId="9" borderId="44" xfId="5" applyNumberFormat="1" applyFont="1" applyFill="1" applyBorder="1" applyAlignment="1">
      <alignment horizontal="center" vertical="center"/>
    </xf>
    <xf numFmtId="0" fontId="13" fillId="0" borderId="45" xfId="5" applyBorder="1" applyAlignment="1">
      <alignment vertical="center"/>
    </xf>
    <xf numFmtId="0" fontId="13" fillId="0" borderId="46" xfId="5" applyBorder="1" applyAlignment="1">
      <alignment vertical="center"/>
    </xf>
    <xf numFmtId="0" fontId="34" fillId="11" borderId="47" xfId="5" applyFont="1" applyFill="1" applyBorder="1" applyAlignment="1">
      <alignment horizontal="center" vertical="center"/>
    </xf>
    <xf numFmtId="0" fontId="34" fillId="11" borderId="48" xfId="5" applyFont="1" applyFill="1" applyBorder="1" applyAlignment="1">
      <alignment horizontal="center" vertical="center"/>
    </xf>
    <xf numFmtId="0" fontId="10" fillId="9" borderId="47" xfId="5" applyFont="1" applyFill="1" applyBorder="1" applyAlignment="1">
      <alignment horizontal="center" vertical="center"/>
    </xf>
    <xf numFmtId="0" fontId="1" fillId="0" borderId="49" xfId="7" applyBorder="1" applyAlignment="1">
      <alignment horizontal="left" vertical="center" indent="1"/>
    </xf>
    <xf numFmtId="0" fontId="13" fillId="9" borderId="49" xfId="5" applyFill="1" applyBorder="1" applyAlignment="1">
      <alignment horizontal="center" vertical="center"/>
    </xf>
    <xf numFmtId="0" fontId="1" fillId="0" borderId="49" xfId="7" applyBorder="1" applyAlignment="1">
      <alignment horizontal="center" vertical="center"/>
    </xf>
    <xf numFmtId="0" fontId="13" fillId="9" borderId="50" xfId="5" applyFont="1" applyFill="1" applyBorder="1" applyAlignment="1">
      <alignment horizontal="center" vertical="center"/>
    </xf>
    <xf numFmtId="0" fontId="34" fillId="10" borderId="49" xfId="5" applyFont="1" applyFill="1" applyBorder="1" applyAlignment="1">
      <alignment horizontal="center" vertical="center"/>
    </xf>
    <xf numFmtId="0" fontId="34" fillId="10" borderId="50" xfId="5" applyFont="1" applyFill="1" applyBorder="1" applyAlignment="1">
      <alignment horizontal="center" vertical="center"/>
    </xf>
    <xf numFmtId="3" fontId="34" fillId="9" borderId="51" xfId="5" applyNumberFormat="1" applyFont="1" applyFill="1" applyBorder="1" applyAlignment="1">
      <alignment horizontal="center" vertical="center"/>
    </xf>
    <xf numFmtId="3" fontId="10" fillId="9" borderId="47" xfId="5" applyNumberFormat="1" applyFont="1" applyFill="1" applyBorder="1" applyAlignment="1">
      <alignment horizontal="center" vertical="center"/>
    </xf>
    <xf numFmtId="3" fontId="10" fillId="9" borderId="0" xfId="5" applyNumberFormat="1" applyFont="1" applyFill="1" applyBorder="1" applyAlignment="1">
      <alignment horizontal="center" vertical="center"/>
    </xf>
    <xf numFmtId="0" fontId="34" fillId="11" borderId="49" xfId="5" applyFont="1" applyFill="1" applyBorder="1" applyAlignment="1">
      <alignment horizontal="center" vertical="center"/>
    </xf>
    <xf numFmtId="0" fontId="34" fillId="11" borderId="50" xfId="5" applyFont="1" applyFill="1" applyBorder="1" applyAlignment="1">
      <alignment horizontal="center" vertical="center"/>
    </xf>
    <xf numFmtId="0" fontId="10" fillId="9" borderId="52" xfId="5" applyFont="1" applyFill="1" applyBorder="1" applyAlignment="1">
      <alignment horizontal="center" vertical="center"/>
    </xf>
    <xf numFmtId="0" fontId="10" fillId="9" borderId="49" xfId="5" applyFont="1" applyFill="1" applyBorder="1" applyAlignment="1">
      <alignment horizontal="center" vertical="center"/>
    </xf>
    <xf numFmtId="0" fontId="40" fillId="0" borderId="47" xfId="5" applyFont="1" applyBorder="1" applyAlignment="1">
      <alignment horizontal="left" vertical="center" indent="1"/>
    </xf>
    <xf numFmtId="0" fontId="13" fillId="0" borderId="53" xfId="5" applyBorder="1" applyAlignment="1">
      <alignment vertical="center"/>
    </xf>
    <xf numFmtId="165" fontId="13" fillId="0" borderId="47" xfId="5" applyNumberFormat="1" applyFill="1" applyBorder="1" applyAlignment="1">
      <alignment horizontal="center" vertical="center"/>
    </xf>
    <xf numFmtId="4" fontId="34" fillId="0" borderId="48" xfId="5" applyNumberFormat="1" applyFont="1" applyFill="1" applyBorder="1" applyAlignment="1">
      <alignment horizontal="right" vertical="center"/>
    </xf>
    <xf numFmtId="4" fontId="34" fillId="10" borderId="54" xfId="5" applyNumberFormat="1" applyFont="1" applyFill="1" applyBorder="1" applyAlignment="1">
      <alignment horizontal="right" vertical="center"/>
    </xf>
    <xf numFmtId="4" fontId="10" fillId="0" borderId="55" xfId="5" applyNumberFormat="1" applyFont="1" applyBorder="1" applyAlignment="1">
      <alignment vertical="center"/>
    </xf>
    <xf numFmtId="4" fontId="10" fillId="0" borderId="56" xfId="5" applyNumberFormat="1" applyFont="1" applyFill="1" applyBorder="1" applyAlignment="1" applyProtection="1">
      <alignment horizontal="right" vertical="center"/>
      <protection locked="0"/>
    </xf>
    <xf numFmtId="4" fontId="10" fillId="0" borderId="54" xfId="5" applyNumberFormat="1" applyFont="1" applyFill="1" applyBorder="1" applyAlignment="1" applyProtection="1">
      <alignment horizontal="right" vertical="center"/>
      <protection locked="0"/>
    </xf>
    <xf numFmtId="4" fontId="10" fillId="0" borderId="57" xfId="5" applyNumberFormat="1" applyFont="1" applyFill="1" applyBorder="1" applyAlignment="1" applyProtection="1">
      <alignment horizontal="right" vertical="center"/>
      <protection locked="0"/>
    </xf>
    <xf numFmtId="165" fontId="34" fillId="11" borderId="58" xfId="5" applyNumberFormat="1" applyFont="1" applyFill="1" applyBorder="1" applyAlignment="1">
      <alignment horizontal="right" vertical="center"/>
    </xf>
    <xf numFmtId="3" fontId="34" fillId="11" borderId="58" xfId="5" applyNumberFormat="1" applyFont="1" applyFill="1" applyBorder="1" applyAlignment="1">
      <alignment horizontal="right" vertical="center"/>
    </xf>
    <xf numFmtId="4" fontId="10" fillId="0" borderId="54" xfId="5" applyNumberFormat="1" applyFont="1" applyBorder="1" applyAlignment="1">
      <alignment horizontal="right" vertical="center"/>
    </xf>
    <xf numFmtId="0" fontId="40" fillId="0" borderId="59" xfId="5" applyFont="1" applyBorder="1" applyAlignment="1">
      <alignment horizontal="left" vertical="center" indent="1"/>
    </xf>
    <xf numFmtId="0" fontId="13" fillId="0" borderId="59" xfId="5" applyBorder="1" applyAlignment="1">
      <alignment vertical="center"/>
    </xf>
    <xf numFmtId="165" fontId="13" fillId="0" borderId="59" xfId="5" applyNumberFormat="1" applyBorder="1" applyAlignment="1">
      <alignment horizontal="center" vertical="center"/>
    </xf>
    <xf numFmtId="4" fontId="34" fillId="0" borderId="60" xfId="5" applyNumberFormat="1" applyFont="1" applyFill="1" applyBorder="1" applyAlignment="1">
      <alignment horizontal="right" vertical="center"/>
    </xf>
    <xf numFmtId="4" fontId="34" fillId="10" borderId="59" xfId="5" applyNumberFormat="1" applyFont="1" applyFill="1" applyBorder="1" applyAlignment="1">
      <alignment horizontal="right" vertical="center"/>
    </xf>
    <xf numFmtId="4" fontId="34" fillId="0" borderId="61" xfId="5" applyNumberFormat="1" applyFont="1" applyFill="1" applyBorder="1" applyAlignment="1">
      <alignment horizontal="right" vertical="center"/>
    </xf>
    <xf numFmtId="4" fontId="10" fillId="0" borderId="61" xfId="5" applyNumberFormat="1" applyFont="1" applyFill="1" applyBorder="1" applyAlignment="1" applyProtection="1">
      <alignment horizontal="right" vertical="center"/>
      <protection locked="0"/>
    </xf>
    <xf numFmtId="4" fontId="10" fillId="0" borderId="59" xfId="5" applyNumberFormat="1" applyFont="1" applyFill="1" applyBorder="1" applyAlignment="1" applyProtection="1">
      <alignment horizontal="right" vertical="center"/>
      <protection locked="0"/>
    </xf>
    <xf numFmtId="4" fontId="10" fillId="0" borderId="62" xfId="5" applyNumberFormat="1" applyFont="1" applyFill="1" applyBorder="1" applyAlignment="1" applyProtection="1">
      <alignment horizontal="right" vertical="center"/>
      <protection locked="0"/>
    </xf>
    <xf numFmtId="165" fontId="34" fillId="11" borderId="60" xfId="5" applyNumberFormat="1" applyFont="1" applyFill="1" applyBorder="1" applyAlignment="1">
      <alignment horizontal="right" vertical="center"/>
    </xf>
    <xf numFmtId="3" fontId="34" fillId="11" borderId="60" xfId="5" applyNumberFormat="1" applyFont="1" applyFill="1" applyBorder="1" applyAlignment="1">
      <alignment horizontal="right" vertical="center"/>
    </xf>
    <xf numFmtId="4" fontId="10" fillId="0" borderId="63" xfId="5" applyNumberFormat="1" applyFont="1" applyBorder="1" applyAlignment="1">
      <alignment horizontal="right" vertical="center"/>
    </xf>
    <xf numFmtId="4" fontId="10" fillId="0" borderId="63" xfId="5" applyNumberFormat="1" applyFont="1" applyFill="1" applyBorder="1" applyAlignment="1" applyProtection="1">
      <alignment horizontal="right" vertical="center"/>
      <protection locked="0"/>
    </xf>
    <xf numFmtId="0" fontId="40" fillId="0" borderId="53" xfId="5" applyFont="1" applyBorder="1" applyAlignment="1">
      <alignment horizontal="left" vertical="center" indent="1"/>
    </xf>
    <xf numFmtId="0" fontId="13" fillId="0" borderId="53" xfId="5" applyBorder="1" applyAlignment="1">
      <alignment horizontal="center" vertical="center"/>
    </xf>
    <xf numFmtId="3" fontId="41" fillId="0" borderId="54" xfId="5" applyNumberFormat="1" applyFont="1" applyBorder="1" applyAlignment="1">
      <alignment horizontal="center" vertical="center"/>
    </xf>
    <xf numFmtId="3" fontId="34" fillId="0" borderId="43" xfId="5" applyNumberFormat="1" applyFont="1" applyFill="1" applyBorder="1" applyAlignment="1">
      <alignment horizontal="right" vertical="center"/>
    </xf>
    <xf numFmtId="3" fontId="34" fillId="10" borderId="19" xfId="5" applyNumberFormat="1" applyFont="1" applyFill="1" applyBorder="1" applyAlignment="1">
      <alignment horizontal="right" vertical="center"/>
    </xf>
    <xf numFmtId="3" fontId="42" fillId="0" borderId="19" xfId="5" applyNumberFormat="1" applyFont="1" applyFill="1" applyBorder="1" applyAlignment="1">
      <alignment horizontal="right" vertical="center"/>
    </xf>
    <xf numFmtId="3" fontId="13" fillId="0" borderId="56" xfId="5" applyNumberFormat="1" applyFill="1" applyBorder="1" applyAlignment="1" applyProtection="1">
      <alignment horizontal="right" vertical="center"/>
      <protection locked="0"/>
    </xf>
    <xf numFmtId="3" fontId="13" fillId="0" borderId="31" xfId="5" applyNumberFormat="1" applyFill="1" applyBorder="1" applyAlignment="1" applyProtection="1">
      <alignment horizontal="right" vertical="center"/>
      <protection locked="0"/>
    </xf>
    <xf numFmtId="3" fontId="13" fillId="0" borderId="57" xfId="5" applyNumberFormat="1" applyFill="1" applyBorder="1" applyAlignment="1" applyProtection="1">
      <alignment horizontal="right" vertical="center"/>
      <protection locked="0"/>
    </xf>
    <xf numFmtId="3" fontId="34" fillId="11" borderId="43" xfId="5" applyNumberFormat="1" applyFont="1" applyFill="1" applyBorder="1" applyAlignment="1">
      <alignment horizontal="right" vertical="center"/>
    </xf>
    <xf numFmtId="3" fontId="13" fillId="0" borderId="54" xfId="5" applyNumberFormat="1" applyFont="1" applyBorder="1" applyAlignment="1">
      <alignment horizontal="right" vertical="center"/>
    </xf>
    <xf numFmtId="3" fontId="13" fillId="0" borderId="54" xfId="5" applyNumberFormat="1" applyFill="1" applyBorder="1" applyAlignment="1" applyProtection="1">
      <alignment horizontal="right" vertical="center"/>
      <protection locked="0"/>
    </xf>
    <xf numFmtId="0" fontId="40" fillId="0" borderId="64" xfId="5" applyFont="1" applyBorder="1" applyAlignment="1">
      <alignment horizontal="left" vertical="center" indent="1"/>
    </xf>
    <xf numFmtId="0" fontId="13" fillId="0" borderId="64" xfId="5" applyBorder="1" applyAlignment="1">
      <alignment horizontal="center" vertical="center"/>
    </xf>
    <xf numFmtId="3" fontId="41" fillId="0" borderId="64" xfId="5" applyNumberFormat="1" applyFont="1" applyBorder="1" applyAlignment="1">
      <alignment horizontal="center" vertical="center"/>
    </xf>
    <xf numFmtId="3" fontId="34" fillId="10" borderId="65" xfId="5" applyNumberFormat="1" applyFont="1" applyFill="1" applyBorder="1" applyAlignment="1">
      <alignment horizontal="right" vertical="center"/>
    </xf>
    <xf numFmtId="3" fontId="13" fillId="0" borderId="65" xfId="5" applyNumberFormat="1" applyFill="1" applyBorder="1" applyAlignment="1" applyProtection="1">
      <alignment horizontal="right" vertical="center"/>
      <protection locked="0"/>
    </xf>
    <xf numFmtId="3" fontId="13" fillId="0" borderId="26" xfId="5" applyNumberFormat="1" applyFill="1" applyBorder="1" applyAlignment="1" applyProtection="1">
      <alignment horizontal="right" vertical="center"/>
      <protection locked="0"/>
    </xf>
    <xf numFmtId="3" fontId="13" fillId="0" borderId="43" xfId="5" applyNumberFormat="1" applyFill="1" applyBorder="1" applyAlignment="1" applyProtection="1">
      <alignment horizontal="right" vertical="center"/>
      <protection locked="0"/>
    </xf>
    <xf numFmtId="3" fontId="13" fillId="0" borderId="64" xfId="5" applyNumberFormat="1" applyFont="1" applyBorder="1" applyAlignment="1">
      <alignment horizontal="right" vertical="center"/>
    </xf>
    <xf numFmtId="3" fontId="13" fillId="0" borderId="64" xfId="5" applyNumberFormat="1" applyFill="1" applyBorder="1" applyAlignment="1" applyProtection="1">
      <alignment horizontal="right" vertical="center"/>
      <protection locked="0"/>
    </xf>
    <xf numFmtId="3" fontId="13" fillId="0" borderId="64" xfId="5" applyNumberFormat="1" applyBorder="1" applyAlignment="1">
      <alignment horizontal="center" vertical="center"/>
    </xf>
    <xf numFmtId="0" fontId="40" fillId="0" borderId="52" xfId="5" applyFont="1" applyBorder="1" applyAlignment="1">
      <alignment horizontal="left" vertical="center" indent="1"/>
    </xf>
    <xf numFmtId="0" fontId="13" fillId="0" borderId="63" xfId="5" applyFont="1" applyBorder="1" applyAlignment="1">
      <alignment horizontal="center" vertical="center"/>
    </xf>
    <xf numFmtId="3" fontId="13" fillId="0" borderId="49" xfId="5" applyNumberFormat="1" applyFill="1" applyBorder="1" applyAlignment="1">
      <alignment horizontal="center" vertical="center"/>
    </xf>
    <xf numFmtId="3" fontId="34" fillId="0" borderId="58" xfId="5" applyNumberFormat="1" applyFont="1" applyFill="1" applyBorder="1" applyAlignment="1">
      <alignment horizontal="right" vertical="center"/>
    </xf>
    <xf numFmtId="3" fontId="34" fillId="10" borderId="66" xfId="5" applyNumberFormat="1" applyFont="1" applyFill="1" applyBorder="1" applyAlignment="1">
      <alignment horizontal="right" vertical="center"/>
    </xf>
    <xf numFmtId="3" fontId="13" fillId="0" borderId="66" xfId="5" applyNumberFormat="1" applyFill="1" applyBorder="1" applyAlignment="1" applyProtection="1">
      <alignment horizontal="right" vertical="center"/>
      <protection locked="0"/>
    </xf>
    <xf numFmtId="3" fontId="13" fillId="0" borderId="29" xfId="5" applyNumberFormat="1" applyFill="1" applyBorder="1" applyAlignment="1" applyProtection="1">
      <alignment horizontal="right" vertical="center"/>
      <protection locked="0"/>
    </xf>
    <xf numFmtId="3" fontId="13" fillId="0" borderId="60" xfId="5" applyNumberFormat="1" applyFill="1" applyBorder="1" applyAlignment="1" applyProtection="1">
      <alignment horizontal="right" vertical="center"/>
      <protection locked="0"/>
    </xf>
    <xf numFmtId="3" fontId="13" fillId="0" borderId="59" xfId="5" applyNumberFormat="1" applyBorder="1" applyAlignment="1">
      <alignment horizontal="right" vertical="center"/>
    </xf>
    <xf numFmtId="3" fontId="13" fillId="0" borderId="59" xfId="5" applyNumberFormat="1" applyFill="1" applyBorder="1" applyAlignment="1" applyProtection="1">
      <alignment horizontal="right" vertical="center"/>
      <protection locked="0"/>
    </xf>
    <xf numFmtId="0" fontId="40" fillId="11" borderId="67" xfId="5" applyFont="1" applyFill="1" applyBorder="1" applyAlignment="1">
      <alignment horizontal="left" vertical="center" indent="1"/>
    </xf>
    <xf numFmtId="0" fontId="34" fillId="11" borderId="67" xfId="5" applyFont="1" applyFill="1" applyBorder="1" applyAlignment="1">
      <alignment horizontal="center" vertical="center"/>
    </xf>
    <xf numFmtId="3" fontId="34" fillId="11" borderId="45" xfId="5" applyNumberFormat="1" applyFont="1" applyFill="1" applyBorder="1" applyAlignment="1">
      <alignment horizontal="center" vertical="center"/>
    </xf>
    <xf numFmtId="3" fontId="10" fillId="0" borderId="67" xfId="5" applyNumberFormat="1" applyFont="1" applyBorder="1" applyAlignment="1">
      <alignment horizontal="right" vertical="center"/>
    </xf>
    <xf numFmtId="3" fontId="34" fillId="10" borderId="44" xfId="5" applyNumberFormat="1" applyFont="1" applyFill="1" applyBorder="1" applyAlignment="1">
      <alignment horizontal="right" vertical="center"/>
    </xf>
    <xf numFmtId="3" fontId="34" fillId="0" borderId="44" xfId="5" applyNumberFormat="1" applyFont="1" applyFill="1" applyBorder="1" applyAlignment="1">
      <alignment horizontal="right" vertical="center"/>
    </xf>
    <xf numFmtId="3" fontId="34" fillId="0" borderId="67" xfId="5" applyNumberFormat="1" applyFont="1" applyFill="1" applyBorder="1" applyAlignment="1">
      <alignment horizontal="right" vertical="center"/>
    </xf>
    <xf numFmtId="3" fontId="34" fillId="11" borderId="46" xfId="5" applyNumberFormat="1" applyFont="1" applyFill="1" applyBorder="1" applyAlignment="1">
      <alignment horizontal="right" vertical="center"/>
    </xf>
    <xf numFmtId="3" fontId="13" fillId="0" borderId="47" xfId="5" applyNumberFormat="1" applyFill="1" applyBorder="1" applyAlignment="1">
      <alignment horizontal="center" vertical="center"/>
    </xf>
    <xf numFmtId="3" fontId="42" fillId="0" borderId="20" xfId="5" applyNumberFormat="1" applyFont="1" applyFill="1" applyBorder="1" applyAlignment="1">
      <alignment horizontal="right" vertical="center"/>
    </xf>
    <xf numFmtId="3" fontId="13" fillId="0" borderId="19" xfId="5" applyNumberFormat="1" applyFill="1" applyBorder="1" applyAlignment="1" applyProtection="1">
      <alignment horizontal="right" vertical="center"/>
      <protection locked="0"/>
    </xf>
    <xf numFmtId="3" fontId="13" fillId="0" borderId="68" xfId="5" applyNumberFormat="1" applyFill="1" applyBorder="1" applyAlignment="1" applyProtection="1">
      <alignment horizontal="right" vertical="center"/>
      <protection locked="0"/>
    </xf>
    <xf numFmtId="3" fontId="13" fillId="0" borderId="69" xfId="5" applyNumberFormat="1" applyFill="1" applyBorder="1" applyAlignment="1" applyProtection="1">
      <alignment horizontal="right" vertical="center"/>
      <protection locked="0"/>
    </xf>
    <xf numFmtId="3" fontId="13" fillId="0" borderId="53" xfId="5" applyNumberFormat="1" applyBorder="1" applyAlignment="1">
      <alignment horizontal="right" vertical="center"/>
    </xf>
    <xf numFmtId="3" fontId="43" fillId="0" borderId="58" xfId="5" applyNumberFormat="1" applyFont="1" applyFill="1" applyBorder="1" applyAlignment="1">
      <alignment horizontal="right" vertical="center"/>
    </xf>
    <xf numFmtId="3" fontId="42" fillId="0" borderId="65" xfId="5" applyNumberFormat="1" applyFont="1" applyFill="1" applyBorder="1" applyAlignment="1">
      <alignment horizontal="right" vertical="center"/>
    </xf>
    <xf numFmtId="3" fontId="13" fillId="0" borderId="13" xfId="5" applyNumberFormat="1" applyFill="1" applyBorder="1" applyAlignment="1" applyProtection="1">
      <alignment horizontal="right" vertical="center"/>
      <protection locked="0"/>
    </xf>
    <xf numFmtId="3" fontId="13" fillId="0" borderId="12" xfId="5" applyNumberFormat="1" applyFill="1" applyBorder="1" applyAlignment="1" applyProtection="1">
      <alignment horizontal="right" vertical="center"/>
      <protection locked="0"/>
    </xf>
    <xf numFmtId="3" fontId="13" fillId="0" borderId="64" xfId="5" applyNumberFormat="1" applyBorder="1" applyAlignment="1">
      <alignment horizontal="right" vertical="center"/>
    </xf>
    <xf numFmtId="3" fontId="43" fillId="0" borderId="43" xfId="5" applyNumberFormat="1" applyFont="1" applyFill="1" applyBorder="1" applyAlignment="1">
      <alignment horizontal="right" vertical="center"/>
    </xf>
    <xf numFmtId="0" fontId="13" fillId="0" borderId="64" xfId="5" applyFont="1" applyBorder="1" applyAlignment="1">
      <alignment horizontal="center" vertical="center"/>
    </xf>
    <xf numFmtId="0" fontId="13" fillId="0" borderId="59" xfId="5" applyFont="1" applyBorder="1" applyAlignment="1">
      <alignment horizontal="center" vertical="center"/>
    </xf>
    <xf numFmtId="3" fontId="13" fillId="0" borderId="59" xfId="5" applyNumberFormat="1" applyBorder="1" applyAlignment="1">
      <alignment horizontal="center" vertical="center"/>
    </xf>
    <xf numFmtId="3" fontId="34" fillId="0" borderId="62" xfId="5" applyNumberFormat="1" applyFont="1" applyFill="1" applyBorder="1" applyAlignment="1">
      <alignment horizontal="right" vertical="center"/>
    </xf>
    <xf numFmtId="3" fontId="42" fillId="0" borderId="66" xfId="5" applyNumberFormat="1" applyFont="1" applyFill="1" applyBorder="1" applyAlignment="1">
      <alignment horizontal="right" vertical="center"/>
    </xf>
    <xf numFmtId="3" fontId="13" fillId="0" borderId="70" xfId="5" applyNumberFormat="1" applyFill="1" applyBorder="1" applyAlignment="1" applyProtection="1">
      <alignment horizontal="right" vertical="center"/>
      <protection locked="0"/>
    </xf>
    <xf numFmtId="3" fontId="13" fillId="0" borderId="21" xfId="5" applyNumberFormat="1" applyFill="1" applyBorder="1" applyAlignment="1" applyProtection="1">
      <alignment horizontal="right" vertical="center"/>
      <protection locked="0"/>
    </xf>
    <xf numFmtId="3" fontId="34" fillId="11" borderId="62" xfId="5" applyNumberFormat="1" applyFont="1" applyFill="1" applyBorder="1" applyAlignment="1">
      <alignment horizontal="right" vertical="center"/>
    </xf>
    <xf numFmtId="3" fontId="13" fillId="0" borderId="63" xfId="5" applyNumberFormat="1" applyBorder="1" applyAlignment="1">
      <alignment horizontal="right" vertical="center"/>
    </xf>
    <xf numFmtId="3" fontId="44" fillId="0" borderId="62" xfId="5" applyNumberFormat="1" applyFont="1" applyFill="1" applyBorder="1" applyAlignment="1">
      <alignment horizontal="right" vertical="center"/>
    </xf>
    <xf numFmtId="3" fontId="45" fillId="0" borderId="53" xfId="5" applyNumberFormat="1" applyFont="1" applyFill="1" applyBorder="1" applyAlignment="1">
      <alignment horizontal="center" vertical="center"/>
    </xf>
    <xf numFmtId="3" fontId="46" fillId="0" borderId="54" xfId="5" applyNumberFormat="1" applyFont="1" applyFill="1" applyBorder="1" applyAlignment="1">
      <alignment horizontal="right" vertical="center"/>
    </xf>
    <xf numFmtId="3" fontId="47" fillId="10" borderId="56" xfId="5" applyNumberFormat="1" applyFont="1" applyFill="1" applyBorder="1" applyAlignment="1" applyProtection="1">
      <alignment horizontal="right" vertical="center"/>
      <protection locked="0"/>
    </xf>
    <xf numFmtId="3" fontId="45" fillId="0" borderId="56" xfId="5" applyNumberFormat="1" applyFont="1" applyFill="1" applyBorder="1" applyAlignment="1" applyProtection="1">
      <alignment horizontal="right" vertical="center"/>
      <protection locked="0"/>
    </xf>
    <xf numFmtId="3" fontId="13" fillId="0" borderId="47" xfId="5" applyNumberFormat="1" applyFill="1" applyBorder="1" applyAlignment="1" applyProtection="1">
      <alignment horizontal="right" vertical="center"/>
      <protection locked="0"/>
    </xf>
    <xf numFmtId="3" fontId="13" fillId="0" borderId="71" xfId="5" applyNumberFormat="1" applyFill="1" applyBorder="1" applyAlignment="1" applyProtection="1">
      <alignment horizontal="right" vertical="center"/>
      <protection locked="0"/>
    </xf>
    <xf numFmtId="3" fontId="47" fillId="11" borderId="57" xfId="5" applyNumberFormat="1" applyFont="1" applyFill="1" applyBorder="1" applyAlignment="1">
      <alignment horizontal="right" vertical="center"/>
    </xf>
    <xf numFmtId="164" fontId="47" fillId="11" borderId="54" xfId="5" applyNumberFormat="1" applyFont="1" applyFill="1" applyBorder="1" applyAlignment="1">
      <alignment horizontal="right" vertical="center"/>
    </xf>
    <xf numFmtId="3" fontId="43" fillId="0" borderId="57" xfId="5" applyNumberFormat="1" applyFont="1" applyFill="1" applyBorder="1" applyAlignment="1">
      <alignment horizontal="right" vertical="center"/>
    </xf>
    <xf numFmtId="3" fontId="45" fillId="0" borderId="64" xfId="5" applyNumberFormat="1" applyFont="1" applyFill="1" applyBorder="1" applyAlignment="1">
      <alignment horizontal="center" vertical="center"/>
    </xf>
    <xf numFmtId="3" fontId="47" fillId="0" borderId="64" xfId="5" applyNumberFormat="1" applyFont="1" applyFill="1" applyBorder="1" applyAlignment="1">
      <alignment horizontal="right" vertical="center"/>
    </xf>
    <xf numFmtId="3" fontId="47" fillId="10" borderId="65" xfId="5" applyNumberFormat="1" applyFont="1" applyFill="1" applyBorder="1" applyAlignment="1" applyProtection="1">
      <alignment horizontal="right" vertical="center"/>
      <protection locked="0"/>
    </xf>
    <xf numFmtId="3" fontId="45" fillId="0" borderId="65" xfId="5" applyNumberFormat="1" applyFont="1" applyFill="1" applyBorder="1" applyAlignment="1" applyProtection="1">
      <alignment horizontal="right" vertical="center"/>
      <protection locked="0"/>
    </xf>
    <xf numFmtId="3" fontId="13" fillId="0" borderId="42" xfId="5" applyNumberFormat="1" applyFill="1" applyBorder="1" applyAlignment="1" applyProtection="1">
      <alignment horizontal="right" vertical="center"/>
      <protection locked="0"/>
    </xf>
    <xf numFmtId="3" fontId="47" fillId="11" borderId="43" xfId="5" applyNumberFormat="1" applyFont="1" applyFill="1" applyBorder="1" applyAlignment="1">
      <alignment horizontal="right" vertical="center"/>
    </xf>
    <xf numFmtId="164" fontId="47" fillId="11" borderId="64" xfId="5" applyNumberFormat="1" applyFont="1" applyFill="1" applyBorder="1" applyAlignment="1">
      <alignment horizontal="right" vertical="center"/>
    </xf>
    <xf numFmtId="0" fontId="13" fillId="0" borderId="59" xfId="5" applyBorder="1" applyAlignment="1">
      <alignment horizontal="center" vertical="center"/>
    </xf>
    <xf numFmtId="3" fontId="45" fillId="0" borderId="59" xfId="5" applyNumberFormat="1" applyFont="1" applyFill="1" applyBorder="1" applyAlignment="1">
      <alignment horizontal="center" vertical="center"/>
    </xf>
    <xf numFmtId="3" fontId="47" fillId="0" borderId="59" xfId="5" applyNumberFormat="1" applyFont="1" applyFill="1" applyBorder="1" applyAlignment="1">
      <alignment horizontal="right" vertical="center"/>
    </xf>
    <xf numFmtId="3" fontId="47" fillId="10" borderId="61" xfId="5" applyNumberFormat="1" applyFont="1" applyFill="1" applyBorder="1" applyAlignment="1" applyProtection="1">
      <alignment horizontal="right" vertical="center"/>
      <protection locked="0"/>
    </xf>
    <xf numFmtId="3" fontId="45" fillId="0" borderId="72" xfId="5" applyNumberFormat="1" applyFont="1" applyFill="1" applyBorder="1" applyAlignment="1" applyProtection="1">
      <alignment horizontal="right" vertical="center"/>
      <protection locked="0"/>
    </xf>
    <xf numFmtId="3" fontId="13" fillId="0" borderId="53" xfId="5" applyNumberFormat="1" applyFill="1" applyBorder="1" applyAlignment="1" applyProtection="1">
      <alignment horizontal="right" vertical="center"/>
      <protection locked="0"/>
    </xf>
    <xf numFmtId="3" fontId="13" fillId="0" borderId="51" xfId="5" applyNumberFormat="1" applyFill="1" applyBorder="1" applyAlignment="1" applyProtection="1">
      <alignment horizontal="right" vertical="center"/>
      <protection locked="0"/>
    </xf>
    <xf numFmtId="3" fontId="47" fillId="11" borderId="60" xfId="5" applyNumberFormat="1" applyFont="1" applyFill="1" applyBorder="1" applyAlignment="1">
      <alignment horizontal="right" vertical="center"/>
    </xf>
    <xf numFmtId="164" fontId="47" fillId="11" borderId="59" xfId="5" applyNumberFormat="1" applyFont="1" applyFill="1" applyBorder="1" applyAlignment="1">
      <alignment horizontal="right" vertical="center"/>
    </xf>
    <xf numFmtId="3" fontId="13" fillId="0" borderId="59" xfId="5" applyNumberFormat="1" applyFont="1" applyBorder="1" applyAlignment="1">
      <alignment horizontal="right" vertical="center"/>
    </xf>
    <xf numFmtId="3" fontId="43" fillId="0" borderId="60" xfId="5" applyNumberFormat="1" applyFont="1" applyFill="1" applyBorder="1" applyAlignment="1">
      <alignment horizontal="right" vertical="center"/>
    </xf>
    <xf numFmtId="3" fontId="46" fillId="0" borderId="53" xfId="5" applyNumberFormat="1" applyFont="1" applyFill="1" applyBorder="1" applyAlignment="1">
      <alignment horizontal="center" vertical="center"/>
    </xf>
    <xf numFmtId="3" fontId="47" fillId="0" borderId="53" xfId="5" applyNumberFormat="1" applyFont="1" applyFill="1" applyBorder="1" applyAlignment="1">
      <alignment horizontal="right" vertical="center"/>
    </xf>
    <xf numFmtId="3" fontId="47" fillId="10" borderId="19" xfId="5" applyNumberFormat="1" applyFont="1" applyFill="1" applyBorder="1" applyAlignment="1" applyProtection="1">
      <alignment horizontal="right" vertical="center"/>
      <protection locked="0"/>
    </xf>
    <xf numFmtId="3" fontId="45" fillId="0" borderId="53" xfId="5" applyNumberFormat="1" applyFont="1" applyFill="1" applyBorder="1" applyAlignment="1" applyProtection="1">
      <alignment horizontal="right" vertical="center"/>
      <protection locked="0"/>
    </xf>
    <xf numFmtId="3" fontId="47" fillId="11" borderId="54" xfId="5" applyNumberFormat="1" applyFont="1" applyFill="1" applyBorder="1" applyAlignment="1">
      <alignment horizontal="right" vertical="center"/>
    </xf>
    <xf numFmtId="3" fontId="46" fillId="0" borderId="73" xfId="5" applyNumberFormat="1" applyFont="1" applyFill="1" applyBorder="1" applyAlignment="1">
      <alignment horizontal="right" vertical="center"/>
    </xf>
    <xf numFmtId="3" fontId="46" fillId="0" borderId="64" xfId="5" applyNumberFormat="1" applyFont="1" applyFill="1" applyBorder="1" applyAlignment="1">
      <alignment horizontal="center" vertical="center"/>
    </xf>
    <xf numFmtId="3" fontId="45" fillId="0" borderId="64" xfId="5" applyNumberFormat="1" applyFont="1" applyFill="1" applyBorder="1" applyAlignment="1" applyProtection="1">
      <alignment horizontal="right" vertical="center"/>
      <protection locked="0"/>
    </xf>
    <xf numFmtId="3" fontId="13" fillId="0" borderId="18" xfId="5" applyNumberFormat="1" applyFill="1" applyBorder="1" applyAlignment="1" applyProtection="1">
      <alignment horizontal="right" vertical="center"/>
      <protection locked="0"/>
    </xf>
    <xf numFmtId="3" fontId="47" fillId="11" borderId="64" xfId="5" applyNumberFormat="1" applyFont="1" applyFill="1" applyBorder="1" applyAlignment="1">
      <alignment horizontal="right" vertical="center"/>
    </xf>
    <xf numFmtId="3" fontId="46" fillId="0" borderId="43" xfId="5" applyNumberFormat="1" applyFont="1" applyFill="1" applyBorder="1" applyAlignment="1">
      <alignment horizontal="right" vertical="center"/>
    </xf>
    <xf numFmtId="0" fontId="42" fillId="0" borderId="64" xfId="5" applyFont="1" applyBorder="1" applyAlignment="1">
      <alignment horizontal="center" vertical="center"/>
    </xf>
    <xf numFmtId="0" fontId="40" fillId="0" borderId="49" xfId="5" applyFont="1" applyBorder="1" applyAlignment="1">
      <alignment horizontal="left" vertical="center" indent="1"/>
    </xf>
    <xf numFmtId="0" fontId="13" fillId="0" borderId="63" xfId="5" applyBorder="1" applyAlignment="1">
      <alignment horizontal="center" vertical="center"/>
    </xf>
    <xf numFmtId="3" fontId="46" fillId="0" borderId="63" xfId="5" applyNumberFormat="1" applyFont="1" applyFill="1" applyBorder="1" applyAlignment="1">
      <alignment horizontal="center" vertical="center"/>
    </xf>
    <xf numFmtId="3" fontId="47" fillId="0" borderId="63" xfId="5" applyNumberFormat="1" applyFont="1" applyFill="1" applyBorder="1" applyAlignment="1">
      <alignment horizontal="right" vertical="center"/>
    </xf>
    <xf numFmtId="3" fontId="47" fillId="10" borderId="66" xfId="5" applyNumberFormat="1" applyFont="1" applyFill="1" applyBorder="1" applyAlignment="1" applyProtection="1">
      <alignment horizontal="right" vertical="center"/>
      <protection locked="0"/>
    </xf>
    <xf numFmtId="3" fontId="45" fillId="0" borderId="52" xfId="5" applyNumberFormat="1" applyFont="1" applyFill="1" applyBorder="1" applyAlignment="1" applyProtection="1">
      <alignment horizontal="right" vertical="center"/>
      <protection locked="0"/>
    </xf>
    <xf numFmtId="3" fontId="47" fillId="11" borderId="59" xfId="5" applyNumberFormat="1" applyFont="1" applyFill="1" applyBorder="1" applyAlignment="1">
      <alignment horizontal="right" vertical="center"/>
    </xf>
    <xf numFmtId="3" fontId="46" fillId="0" borderId="62" xfId="5" applyNumberFormat="1" applyFont="1" applyFill="1" applyBorder="1" applyAlignment="1">
      <alignment horizontal="right" vertical="center"/>
    </xf>
    <xf numFmtId="0" fontId="48" fillId="11" borderId="44" xfId="5" applyFont="1" applyFill="1" applyBorder="1" applyAlignment="1">
      <alignment horizontal="left" vertical="center" indent="1"/>
    </xf>
    <xf numFmtId="0" fontId="47" fillId="11" borderId="67" xfId="5" applyFont="1" applyFill="1" applyBorder="1" applyAlignment="1">
      <alignment horizontal="center" vertical="center"/>
    </xf>
    <xf numFmtId="3" fontId="47" fillId="11" borderId="67" xfId="5" applyNumberFormat="1" applyFont="1" applyFill="1" applyBorder="1" applyAlignment="1">
      <alignment horizontal="center" vertical="center"/>
    </xf>
    <xf numFmtId="3" fontId="47" fillId="11" borderId="67" xfId="5" applyNumberFormat="1" applyFont="1" applyFill="1" applyBorder="1" applyAlignment="1">
      <alignment horizontal="right" vertical="center"/>
    </xf>
    <xf numFmtId="3" fontId="47" fillId="11" borderId="44" xfId="5" applyNumberFormat="1" applyFont="1" applyFill="1" applyBorder="1" applyAlignment="1" applyProtection="1">
      <alignment horizontal="right" vertical="center"/>
    </xf>
    <xf numFmtId="3" fontId="47" fillId="11" borderId="45" xfId="5" applyNumberFormat="1" applyFont="1" applyFill="1" applyBorder="1" applyAlignment="1">
      <alignment horizontal="right" vertical="center"/>
    </xf>
    <xf numFmtId="164" fontId="47" fillId="11" borderId="67" xfId="5" applyNumberFormat="1" applyFont="1" applyFill="1" applyBorder="1" applyAlignment="1">
      <alignment horizontal="right" vertical="center"/>
    </xf>
    <xf numFmtId="3" fontId="47" fillId="11" borderId="46" xfId="5" applyNumberFormat="1" applyFont="1" applyFill="1" applyBorder="1" applyAlignment="1">
      <alignment horizontal="right" vertical="center"/>
    </xf>
    <xf numFmtId="0" fontId="40" fillId="0" borderId="19" xfId="5" applyFont="1" applyBorder="1" applyAlignment="1">
      <alignment horizontal="left" vertical="center" indent="1"/>
    </xf>
    <xf numFmtId="3" fontId="45" fillId="0" borderId="54" xfId="5" applyNumberFormat="1" applyFont="1" applyFill="1" applyBorder="1" applyAlignment="1" applyProtection="1">
      <alignment horizontal="right" vertical="center"/>
      <protection locked="0"/>
    </xf>
    <xf numFmtId="3" fontId="47" fillId="0" borderId="73" xfId="5" applyNumberFormat="1" applyFont="1" applyFill="1" applyBorder="1" applyAlignment="1">
      <alignment horizontal="right" vertical="center"/>
    </xf>
    <xf numFmtId="0" fontId="40" fillId="0" borderId="65" xfId="5" applyFont="1" applyBorder="1" applyAlignment="1">
      <alignment horizontal="left" vertical="center" indent="1"/>
    </xf>
    <xf numFmtId="0" fontId="40" fillId="0" borderId="20" xfId="5" applyFont="1" applyBorder="1" applyAlignment="1">
      <alignment horizontal="left" vertical="center" indent="1"/>
    </xf>
    <xf numFmtId="164" fontId="47" fillId="11" borderId="63" xfId="5" applyNumberFormat="1" applyFont="1" applyFill="1" applyBorder="1" applyAlignment="1">
      <alignment horizontal="right" vertical="center"/>
    </xf>
    <xf numFmtId="3" fontId="47" fillId="11" borderId="74" xfId="5" applyNumberFormat="1" applyFont="1" applyFill="1" applyBorder="1" applyAlignment="1">
      <alignment horizontal="right" vertical="center"/>
    </xf>
    <xf numFmtId="0" fontId="13" fillId="0" borderId="52" xfId="5" applyBorder="1" applyAlignment="1">
      <alignment vertical="center"/>
    </xf>
    <xf numFmtId="3" fontId="47" fillId="0" borderId="52" xfId="5" applyNumberFormat="1" applyFont="1" applyFill="1" applyBorder="1" applyAlignment="1">
      <alignment horizontal="center" vertical="center"/>
    </xf>
    <xf numFmtId="3" fontId="47" fillId="0" borderId="46" xfId="5" applyNumberFormat="1" applyFont="1" applyFill="1" applyBorder="1" applyAlignment="1">
      <alignment horizontal="right" vertical="center"/>
    </xf>
    <xf numFmtId="3" fontId="47" fillId="0" borderId="72" xfId="5" applyNumberFormat="1" applyFont="1" applyFill="1" applyBorder="1" applyAlignment="1" applyProtection="1">
      <alignment horizontal="right" vertical="center"/>
      <protection locked="0"/>
    </xf>
    <xf numFmtId="3" fontId="13" fillId="0" borderId="52" xfId="5" applyNumberFormat="1" applyBorder="1" applyAlignment="1">
      <alignment horizontal="right" vertical="center"/>
    </xf>
    <xf numFmtId="3" fontId="13" fillId="0" borderId="0" xfId="5" applyNumberFormat="1" applyBorder="1" applyAlignment="1">
      <alignment horizontal="right" vertical="center"/>
    </xf>
    <xf numFmtId="3" fontId="13" fillId="11" borderId="47" xfId="5" applyNumberFormat="1" applyFill="1" applyBorder="1" applyAlignment="1" applyProtection="1">
      <alignment horizontal="right" vertical="center"/>
      <protection locked="0"/>
    </xf>
    <xf numFmtId="3" fontId="47" fillId="11" borderId="56" xfId="5" applyNumberFormat="1" applyFont="1" applyFill="1" applyBorder="1" applyAlignment="1">
      <alignment horizontal="right" vertical="center"/>
    </xf>
    <xf numFmtId="3" fontId="13" fillId="11" borderId="52" xfId="5" applyNumberFormat="1" applyFill="1" applyBorder="1" applyAlignment="1">
      <alignment horizontal="right" vertical="center"/>
    </xf>
    <xf numFmtId="0" fontId="48" fillId="11" borderId="55" xfId="5" applyFont="1" applyFill="1" applyBorder="1" applyAlignment="1">
      <alignment horizontal="left" vertical="center" indent="1"/>
    </xf>
    <xf numFmtId="3" fontId="47" fillId="11" borderId="44" xfId="5" applyNumberFormat="1" applyFont="1" applyFill="1" applyBorder="1" applyAlignment="1">
      <alignment horizontal="right" vertical="center"/>
    </xf>
    <xf numFmtId="0" fontId="13" fillId="0" borderId="0" xfId="5" applyFont="1" applyAlignment="1">
      <alignment horizontal="right" vertical="center"/>
    </xf>
    <xf numFmtId="0" fontId="48" fillId="11" borderId="72" xfId="5" applyFont="1" applyFill="1" applyBorder="1" applyAlignment="1">
      <alignment horizontal="left" vertical="center" indent="1"/>
    </xf>
    <xf numFmtId="0" fontId="47" fillId="11" borderId="49" xfId="5" applyFont="1" applyFill="1" applyBorder="1" applyAlignment="1">
      <alignment horizontal="center" vertical="center"/>
    </xf>
    <xf numFmtId="3" fontId="47" fillId="11" borderId="49" xfId="5" applyNumberFormat="1" applyFont="1" applyFill="1" applyBorder="1" applyAlignment="1">
      <alignment horizontal="center" vertical="center"/>
    </xf>
    <xf numFmtId="0" fontId="49" fillId="0" borderId="0" xfId="5" applyFont="1" applyFill="1" applyBorder="1" applyAlignment="1">
      <alignment horizontal="left" vertical="center" indent="1"/>
    </xf>
    <xf numFmtId="0" fontId="48" fillId="0" borderId="0" xfId="5" applyFont="1" applyFill="1" applyBorder="1" applyAlignment="1">
      <alignment horizontal="left" vertical="center" indent="1"/>
    </xf>
    <xf numFmtId="0" fontId="13" fillId="0" borderId="0" xfId="5" applyFont="1" applyAlignment="1">
      <alignment vertical="center"/>
    </xf>
    <xf numFmtId="0" fontId="13" fillId="0" borderId="0" xfId="5" applyFont="1" applyAlignment="1">
      <alignment horizontal="center" vertical="center"/>
    </xf>
    <xf numFmtId="3" fontId="13" fillId="0" borderId="0" xfId="5" applyNumberFormat="1" applyFont="1" applyAlignment="1">
      <alignment vertical="center"/>
    </xf>
    <xf numFmtId="0" fontId="50" fillId="0" borderId="0" xfId="5" applyFont="1" applyAlignment="1">
      <alignment horizontal="left" vertical="center" indent="1"/>
    </xf>
    <xf numFmtId="0" fontId="10" fillId="0" borderId="0" xfId="5" applyFont="1" applyAlignment="1">
      <alignment vertical="center"/>
    </xf>
    <xf numFmtId="0" fontId="10" fillId="0" borderId="0" xfId="5" applyFont="1" applyAlignment="1">
      <alignment horizontal="center" vertical="center"/>
    </xf>
    <xf numFmtId="3" fontId="10" fillId="0" borderId="0" xfId="5" applyNumberFormat="1" applyFont="1" applyAlignment="1">
      <alignment vertical="center"/>
    </xf>
    <xf numFmtId="0" fontId="31" fillId="0" borderId="0" xfId="5" applyFont="1" applyAlignment="1">
      <alignment horizontal="right"/>
    </xf>
    <xf numFmtId="0" fontId="13" fillId="0" borderId="0" xfId="5" applyAlignment="1">
      <alignment horizontal="right"/>
    </xf>
    <xf numFmtId="0" fontId="32" fillId="0" borderId="0" xfId="6" applyFont="1" applyAlignment="1">
      <alignment horizontal="right"/>
    </xf>
    <xf numFmtId="0" fontId="13" fillId="0" borderId="0" xfId="5"/>
    <xf numFmtId="0" fontId="13" fillId="0" borderId="0" xfId="5" applyAlignment="1">
      <alignment horizontal="center"/>
    </xf>
    <xf numFmtId="3" fontId="13" fillId="0" borderId="0" xfId="5" applyNumberFormat="1"/>
    <xf numFmtId="0" fontId="13" fillId="7" borderId="0" xfId="7" applyFont="1" applyFill="1" applyAlignment="1" applyProtection="1">
      <alignment horizontal="right" wrapText="1"/>
      <protection locked="0"/>
    </xf>
    <xf numFmtId="0" fontId="51" fillId="0" borderId="0" xfId="5" applyFont="1"/>
    <xf numFmtId="3" fontId="34" fillId="0" borderId="0" xfId="5" applyNumberFormat="1" applyFont="1"/>
    <xf numFmtId="0" fontId="35" fillId="0" borderId="0" xfId="5" applyFont="1" applyFill="1"/>
    <xf numFmtId="0" fontId="34" fillId="0" borderId="0" xfId="5" applyFont="1"/>
    <xf numFmtId="0" fontId="13" fillId="0" borderId="0" xfId="5" applyBorder="1" applyAlignment="1">
      <alignment horizontal="center"/>
    </xf>
    <xf numFmtId="0" fontId="13" fillId="0" borderId="0" xfId="5" applyBorder="1"/>
    <xf numFmtId="0" fontId="36" fillId="0" borderId="0" xfId="5" applyFont="1" applyAlignment="1">
      <alignment vertical="center"/>
    </xf>
    <xf numFmtId="0" fontId="38" fillId="0" borderId="0" xfId="5" applyFont="1" applyFill="1" applyBorder="1" applyAlignment="1">
      <alignment horizontal="center"/>
    </xf>
    <xf numFmtId="0" fontId="11" fillId="0" borderId="0" xfId="5" applyFont="1"/>
    <xf numFmtId="0" fontId="13" fillId="9" borderId="55" xfId="5" applyFill="1" applyBorder="1"/>
    <xf numFmtId="0" fontId="13" fillId="9" borderId="47" xfId="5" applyFill="1" applyBorder="1" applyAlignment="1">
      <alignment horizontal="center"/>
    </xf>
    <xf numFmtId="0" fontId="13" fillId="9" borderId="36" xfId="5" applyFont="1" applyFill="1" applyBorder="1"/>
    <xf numFmtId="0" fontId="34" fillId="10" borderId="47" xfId="5" applyFont="1" applyFill="1" applyBorder="1" applyAlignment="1">
      <alignment horizontal="center"/>
    </xf>
    <xf numFmtId="0" fontId="34" fillId="10" borderId="48" xfId="5" applyFont="1" applyFill="1" applyBorder="1" applyAlignment="1">
      <alignment horizontal="center"/>
    </xf>
    <xf numFmtId="3" fontId="34" fillId="9" borderId="44" xfId="5" applyNumberFormat="1" applyFont="1" applyFill="1" applyBorder="1" applyAlignment="1">
      <alignment horizontal="center"/>
    </xf>
    <xf numFmtId="0" fontId="13" fillId="0" borderId="45" xfId="5" applyBorder="1" applyAlignment="1"/>
    <xf numFmtId="0" fontId="13" fillId="0" borderId="46" xfId="5" applyBorder="1" applyAlignment="1"/>
    <xf numFmtId="0" fontId="34" fillId="11" borderId="47" xfId="5" applyFont="1" applyFill="1" applyBorder="1" applyAlignment="1">
      <alignment horizontal="center"/>
    </xf>
    <xf numFmtId="0" fontId="34" fillId="11" borderId="48" xfId="5" applyFont="1" applyFill="1" applyBorder="1" applyAlignment="1">
      <alignment horizontal="center"/>
    </xf>
    <xf numFmtId="0" fontId="40" fillId="9" borderId="72" xfId="5" applyFont="1" applyFill="1" applyBorder="1" applyAlignment="1">
      <alignment horizontal="center"/>
    </xf>
    <xf numFmtId="0" fontId="13" fillId="9" borderId="49" xfId="5" applyFill="1" applyBorder="1" applyAlignment="1">
      <alignment horizontal="center"/>
    </xf>
    <xf numFmtId="0" fontId="13" fillId="9" borderId="50" xfId="5" applyFont="1" applyFill="1" applyBorder="1" applyAlignment="1">
      <alignment horizontal="center"/>
    </xf>
    <xf numFmtId="0" fontId="34" fillId="10" borderId="49" xfId="5" applyFont="1" applyFill="1" applyBorder="1" applyAlignment="1">
      <alignment horizontal="center"/>
    </xf>
    <xf numFmtId="0" fontId="34" fillId="10" borderId="50" xfId="5" applyFont="1" applyFill="1" applyBorder="1" applyAlignment="1">
      <alignment horizontal="center"/>
    </xf>
    <xf numFmtId="3" fontId="34" fillId="9" borderId="51" xfId="5" applyNumberFormat="1" applyFont="1" applyFill="1" applyBorder="1" applyAlignment="1">
      <alignment horizontal="center"/>
    </xf>
    <xf numFmtId="3" fontId="10" fillId="9" borderId="47" xfId="5" applyNumberFormat="1" applyFont="1" applyFill="1" applyBorder="1" applyAlignment="1">
      <alignment horizontal="center"/>
    </xf>
    <xf numFmtId="3" fontId="10" fillId="9" borderId="67" xfId="5" applyNumberFormat="1" applyFont="1" applyFill="1" applyBorder="1" applyAlignment="1">
      <alignment horizontal="center"/>
    </xf>
    <xf numFmtId="3" fontId="10" fillId="9" borderId="51" xfId="5" applyNumberFormat="1" applyFont="1" applyFill="1" applyBorder="1" applyAlignment="1">
      <alignment horizontal="center"/>
    </xf>
    <xf numFmtId="0" fontId="34" fillId="11" borderId="49" xfId="5" applyFont="1" applyFill="1" applyBorder="1" applyAlignment="1">
      <alignment horizontal="center"/>
    </xf>
    <xf numFmtId="0" fontId="34" fillId="11" borderId="50" xfId="5" applyFont="1" applyFill="1" applyBorder="1" applyAlignment="1">
      <alignment horizontal="center"/>
    </xf>
    <xf numFmtId="0" fontId="13" fillId="9" borderId="52" xfId="5" applyFill="1" applyBorder="1" applyAlignment="1">
      <alignment horizontal="center"/>
    </xf>
    <xf numFmtId="0" fontId="40" fillId="0" borderId="20" xfId="5" applyFont="1" applyBorder="1"/>
    <xf numFmtId="165" fontId="13" fillId="0" borderId="52" xfId="5" applyNumberFormat="1" applyFill="1" applyBorder="1" applyAlignment="1">
      <alignment horizontal="center"/>
    </xf>
    <xf numFmtId="4" fontId="13" fillId="0" borderId="55" xfId="5" applyNumberFormat="1" applyFont="1" applyFill="1" applyBorder="1" applyAlignment="1">
      <alignment horizontal="right"/>
    </xf>
    <xf numFmtId="4" fontId="42" fillId="10" borderId="19" xfId="5" applyNumberFormat="1" applyFont="1" applyFill="1" applyBorder="1" applyAlignment="1">
      <alignment horizontal="right"/>
    </xf>
    <xf numFmtId="4" fontId="42" fillId="0" borderId="55" xfId="5" applyNumberFormat="1" applyFont="1" applyFill="1" applyBorder="1" applyAlignment="1">
      <alignment horizontal="right"/>
    </xf>
    <xf numFmtId="4" fontId="13" fillId="0" borderId="54" xfId="5" applyNumberFormat="1" applyFont="1" applyFill="1" applyBorder="1" applyAlignment="1" applyProtection="1">
      <alignment horizontal="right"/>
      <protection locked="0"/>
    </xf>
    <xf numFmtId="4" fontId="13" fillId="0" borderId="48" xfId="5" applyNumberFormat="1" applyFont="1" applyFill="1" applyBorder="1" applyAlignment="1" applyProtection="1">
      <alignment horizontal="right"/>
      <protection locked="0"/>
    </xf>
    <xf numFmtId="4" fontId="13" fillId="0" borderId="75" xfId="5" applyNumberFormat="1" applyFont="1" applyFill="1" applyBorder="1" applyAlignment="1" applyProtection="1">
      <alignment horizontal="right"/>
      <protection locked="0"/>
    </xf>
    <xf numFmtId="165" fontId="34" fillId="11" borderId="52" xfId="5" applyNumberFormat="1" applyFont="1" applyFill="1" applyBorder="1" applyAlignment="1">
      <alignment horizontal="right"/>
    </xf>
    <xf numFmtId="3" fontId="34" fillId="11" borderId="58" xfId="5" applyNumberFormat="1" applyFont="1" applyFill="1" applyBorder="1" applyAlignment="1">
      <alignment horizontal="right"/>
    </xf>
    <xf numFmtId="0" fontId="13" fillId="0" borderId="0" xfId="5" applyAlignment="1">
      <alignment horizontal="right"/>
    </xf>
    <xf numFmtId="4" fontId="13" fillId="0" borderId="54" xfId="5" applyNumberFormat="1" applyFont="1" applyBorder="1" applyAlignment="1">
      <alignment horizontal="right"/>
    </xf>
    <xf numFmtId="4" fontId="13" fillId="0" borderId="47" xfId="5" applyNumberFormat="1" applyFont="1" applyFill="1" applyBorder="1" applyAlignment="1" applyProtection="1">
      <alignment horizontal="right"/>
      <protection locked="0"/>
    </xf>
    <xf numFmtId="0" fontId="40" fillId="0" borderId="61" xfId="5" applyFont="1" applyBorder="1"/>
    <xf numFmtId="165" fontId="13" fillId="0" borderId="59" xfId="5" applyNumberFormat="1" applyBorder="1" applyAlignment="1">
      <alignment horizontal="center"/>
    </xf>
    <xf numFmtId="4" fontId="13" fillId="0" borderId="61" xfId="5" applyNumberFormat="1" applyFont="1" applyFill="1" applyBorder="1" applyAlignment="1">
      <alignment horizontal="right"/>
    </xf>
    <xf numFmtId="4" fontId="42" fillId="10" borderId="61" xfId="5" applyNumberFormat="1" applyFont="1" applyFill="1" applyBorder="1" applyAlignment="1">
      <alignment horizontal="right"/>
    </xf>
    <xf numFmtId="4" fontId="42" fillId="0" borderId="61" xfId="5" applyNumberFormat="1" applyFont="1" applyFill="1" applyBorder="1" applyAlignment="1">
      <alignment horizontal="right"/>
    </xf>
    <xf numFmtId="4" fontId="13" fillId="0" borderId="59" xfId="5" applyNumberFormat="1" applyFont="1" applyFill="1" applyBorder="1" applyAlignment="1" applyProtection="1">
      <alignment horizontal="right"/>
      <protection locked="0"/>
    </xf>
    <xf numFmtId="4" fontId="13" fillId="0" borderId="76" xfId="5" applyNumberFormat="1" applyFont="1" applyBorder="1" applyAlignment="1" applyProtection="1">
      <alignment horizontal="right"/>
      <protection locked="0"/>
    </xf>
    <xf numFmtId="165" fontId="34" fillId="11" borderId="59" xfId="5" applyNumberFormat="1" applyFont="1" applyFill="1" applyBorder="1" applyAlignment="1">
      <alignment horizontal="right"/>
    </xf>
    <xf numFmtId="3" fontId="34" fillId="11" borderId="60" xfId="5" applyNumberFormat="1" applyFont="1" applyFill="1" applyBorder="1" applyAlignment="1">
      <alignment horizontal="right"/>
    </xf>
    <xf numFmtId="4" fontId="13" fillId="0" borderId="63" xfId="5" applyNumberFormat="1" applyFont="1" applyBorder="1" applyAlignment="1">
      <alignment horizontal="right"/>
    </xf>
    <xf numFmtId="4" fontId="13" fillId="0" borderId="59" xfId="5" applyNumberFormat="1" applyFont="1" applyBorder="1" applyAlignment="1" applyProtection="1">
      <alignment horizontal="right"/>
      <protection locked="0"/>
    </xf>
    <xf numFmtId="0" fontId="40" fillId="0" borderId="19" xfId="5" applyFont="1" applyBorder="1"/>
    <xf numFmtId="3" fontId="13" fillId="0" borderId="64" xfId="5" applyNumberFormat="1" applyBorder="1" applyAlignment="1">
      <alignment horizontal="center"/>
    </xf>
    <xf numFmtId="3" fontId="13" fillId="0" borderId="65" xfId="5" applyNumberFormat="1" applyFont="1" applyFill="1" applyBorder="1" applyAlignment="1">
      <alignment horizontal="right"/>
    </xf>
    <xf numFmtId="3" fontId="34" fillId="10" borderId="19" xfId="5" applyNumberFormat="1" applyFont="1" applyFill="1" applyBorder="1" applyAlignment="1">
      <alignment horizontal="right"/>
    </xf>
    <xf numFmtId="3" fontId="42" fillId="0" borderId="19" xfId="5" applyNumberFormat="1" applyFont="1" applyFill="1" applyBorder="1" applyAlignment="1">
      <alignment horizontal="right"/>
    </xf>
    <xf numFmtId="3" fontId="13" fillId="0" borderId="54" xfId="5" applyNumberFormat="1" applyFont="1" applyFill="1" applyBorder="1" applyAlignment="1" applyProtection="1">
      <alignment horizontal="right"/>
      <protection locked="0"/>
    </xf>
    <xf numFmtId="3" fontId="13" fillId="0" borderId="43" xfId="5" applyNumberFormat="1" applyFont="1" applyFill="1" applyBorder="1" applyAlignment="1" applyProtection="1">
      <alignment horizontal="right"/>
      <protection locked="0"/>
    </xf>
    <xf numFmtId="3" fontId="13" fillId="0" borderId="18" xfId="5" applyNumberFormat="1" applyFont="1" applyFill="1" applyBorder="1" applyAlignment="1" applyProtection="1">
      <alignment horizontal="right"/>
      <protection locked="0"/>
    </xf>
    <xf numFmtId="3" fontId="34" fillId="11" borderId="64" xfId="5" applyNumberFormat="1" applyFont="1" applyFill="1" applyBorder="1" applyAlignment="1">
      <alignment horizontal="right"/>
    </xf>
    <xf numFmtId="3" fontId="34" fillId="11" borderId="43" xfId="5" applyNumberFormat="1" applyFont="1" applyFill="1" applyBorder="1" applyAlignment="1">
      <alignment horizontal="right"/>
    </xf>
    <xf numFmtId="3" fontId="13" fillId="0" borderId="54" xfId="5" applyNumberFormat="1" applyBorder="1" applyAlignment="1">
      <alignment horizontal="right"/>
    </xf>
    <xf numFmtId="3" fontId="13" fillId="0" borderId="64" xfId="5" applyNumberFormat="1" applyFont="1" applyFill="1" applyBorder="1" applyAlignment="1" applyProtection="1">
      <alignment horizontal="right"/>
      <protection locked="0"/>
    </xf>
    <xf numFmtId="0" fontId="40" fillId="0" borderId="65" xfId="5" applyFont="1" applyBorder="1"/>
    <xf numFmtId="3" fontId="34" fillId="10" borderId="65" xfId="5" applyNumberFormat="1" applyFont="1" applyFill="1" applyBorder="1" applyAlignment="1">
      <alignment horizontal="right"/>
    </xf>
    <xf numFmtId="3" fontId="42" fillId="0" borderId="65" xfId="5" applyNumberFormat="1" applyFont="1" applyFill="1" applyBorder="1" applyAlignment="1">
      <alignment horizontal="right"/>
    </xf>
    <xf numFmtId="3" fontId="13" fillId="0" borderId="64" xfId="5" applyNumberFormat="1" applyBorder="1" applyAlignment="1">
      <alignment horizontal="right"/>
    </xf>
    <xf numFmtId="3" fontId="13" fillId="0" borderId="52" xfId="5" applyNumberFormat="1" applyFill="1" applyBorder="1" applyAlignment="1">
      <alignment horizontal="center"/>
    </xf>
    <xf numFmtId="3" fontId="13" fillId="0" borderId="20" xfId="5" applyNumberFormat="1" applyFont="1" applyFill="1" applyBorder="1" applyAlignment="1">
      <alignment horizontal="right"/>
    </xf>
    <xf numFmtId="3" fontId="34" fillId="10" borderId="66" xfId="5" applyNumberFormat="1" applyFont="1" applyFill="1" applyBorder="1" applyAlignment="1">
      <alignment horizontal="right"/>
    </xf>
    <xf numFmtId="3" fontId="42" fillId="0" borderId="20" xfId="5" applyNumberFormat="1" applyFont="1" applyFill="1" applyBorder="1" applyAlignment="1">
      <alignment horizontal="right"/>
    </xf>
    <xf numFmtId="3" fontId="13" fillId="0" borderId="63" xfId="5" applyNumberFormat="1" applyFont="1" applyFill="1" applyBorder="1" applyAlignment="1" applyProtection="1">
      <alignment horizontal="right"/>
      <protection locked="0"/>
    </xf>
    <xf numFmtId="3" fontId="13" fillId="0" borderId="77" xfId="5" applyNumberFormat="1" applyFont="1" applyFill="1" applyBorder="1" applyAlignment="1" applyProtection="1">
      <alignment horizontal="right"/>
      <protection locked="0"/>
    </xf>
    <xf numFmtId="3" fontId="34" fillId="11" borderId="52" xfId="5" applyNumberFormat="1" applyFont="1" applyFill="1" applyBorder="1" applyAlignment="1">
      <alignment horizontal="right"/>
    </xf>
    <xf numFmtId="3" fontId="13" fillId="0" borderId="59" xfId="5" applyNumberFormat="1" applyBorder="1" applyAlignment="1">
      <alignment horizontal="right"/>
    </xf>
    <xf numFmtId="0" fontId="40" fillId="11" borderId="44" xfId="5" applyFont="1" applyFill="1" applyBorder="1"/>
    <xf numFmtId="3" fontId="34" fillId="11" borderId="67" xfId="5" applyNumberFormat="1" applyFont="1" applyFill="1" applyBorder="1" applyAlignment="1">
      <alignment horizontal="center"/>
    </xf>
    <xf numFmtId="3" fontId="45" fillId="0" borderId="44" xfId="5" applyNumberFormat="1" applyFont="1" applyFill="1" applyBorder="1" applyAlignment="1">
      <alignment horizontal="right"/>
    </xf>
    <xf numFmtId="3" fontId="34" fillId="10" borderId="44" xfId="5" applyNumberFormat="1" applyFont="1" applyFill="1" applyBorder="1" applyAlignment="1">
      <alignment horizontal="right"/>
    </xf>
    <xf numFmtId="3" fontId="34" fillId="11" borderId="67" xfId="5" applyNumberFormat="1" applyFont="1" applyFill="1" applyBorder="1" applyAlignment="1">
      <alignment horizontal="right"/>
    </xf>
    <xf numFmtId="3" fontId="34" fillId="11" borderId="46" xfId="5" applyNumberFormat="1" applyFont="1" applyFill="1" applyBorder="1" applyAlignment="1">
      <alignment horizontal="right"/>
    </xf>
    <xf numFmtId="3" fontId="10" fillId="0" borderId="67" xfId="5" applyNumberFormat="1" applyFont="1" applyBorder="1" applyAlignment="1">
      <alignment horizontal="right"/>
    </xf>
    <xf numFmtId="3" fontId="43" fillId="0" borderId="20" xfId="5" applyNumberFormat="1" applyFont="1" applyFill="1" applyBorder="1" applyAlignment="1">
      <alignment horizontal="right"/>
    </xf>
    <xf numFmtId="3" fontId="13" fillId="0" borderId="53" xfId="5" applyNumberFormat="1" applyFont="1" applyFill="1" applyBorder="1" applyAlignment="1" applyProtection="1">
      <alignment horizontal="right"/>
      <protection locked="0"/>
    </xf>
    <xf numFmtId="3" fontId="13" fillId="0" borderId="42" xfId="5" applyNumberFormat="1" applyFill="1" applyBorder="1" applyAlignment="1" applyProtection="1">
      <alignment horizontal="right"/>
      <protection locked="0"/>
    </xf>
    <xf numFmtId="3" fontId="13" fillId="0" borderId="53" xfId="5" applyNumberFormat="1" applyBorder="1" applyAlignment="1">
      <alignment horizontal="right"/>
    </xf>
    <xf numFmtId="3" fontId="43" fillId="0" borderId="65" xfId="5" applyNumberFormat="1" applyFont="1" applyFill="1" applyBorder="1" applyAlignment="1">
      <alignment horizontal="right"/>
    </xf>
    <xf numFmtId="3" fontId="13" fillId="0" borderId="18" xfId="5" applyNumberFormat="1" applyFill="1" applyBorder="1" applyAlignment="1" applyProtection="1">
      <alignment horizontal="right"/>
      <protection locked="0"/>
    </xf>
    <xf numFmtId="3" fontId="13" fillId="0" borderId="59" xfId="5" applyNumberFormat="1" applyBorder="1" applyAlignment="1">
      <alignment horizontal="center"/>
    </xf>
    <xf numFmtId="3" fontId="43" fillId="0" borderId="66" xfId="5" applyNumberFormat="1" applyFont="1" applyFill="1" applyBorder="1" applyAlignment="1">
      <alignment horizontal="right"/>
    </xf>
    <xf numFmtId="3" fontId="13" fillId="0" borderId="59" xfId="5" applyNumberFormat="1" applyFont="1" applyFill="1" applyBorder="1" applyAlignment="1" applyProtection="1">
      <alignment horizontal="right"/>
      <protection locked="0"/>
    </xf>
    <xf numFmtId="3" fontId="13" fillId="0" borderId="62" xfId="5" applyNumberFormat="1" applyFont="1" applyFill="1" applyBorder="1" applyAlignment="1" applyProtection="1">
      <alignment horizontal="right"/>
      <protection locked="0"/>
    </xf>
    <xf numFmtId="3" fontId="13" fillId="0" borderId="77" xfId="5" applyNumberFormat="1" applyFill="1" applyBorder="1" applyAlignment="1" applyProtection="1">
      <alignment horizontal="right"/>
      <protection locked="0"/>
    </xf>
    <xf numFmtId="3" fontId="34" fillId="11" borderId="63" xfId="5" applyNumberFormat="1" applyFont="1" applyFill="1" applyBorder="1" applyAlignment="1">
      <alignment horizontal="right"/>
    </xf>
    <xf numFmtId="3" fontId="34" fillId="11" borderId="62" xfId="5" applyNumberFormat="1" applyFont="1" applyFill="1" applyBorder="1" applyAlignment="1">
      <alignment horizontal="right"/>
    </xf>
    <xf numFmtId="3" fontId="13" fillId="0" borderId="63" xfId="5" applyNumberFormat="1" applyBorder="1" applyAlignment="1">
      <alignment horizontal="right"/>
    </xf>
    <xf numFmtId="3" fontId="45" fillId="0" borderId="53" xfId="5" applyNumberFormat="1" applyFont="1" applyFill="1" applyBorder="1" applyAlignment="1">
      <alignment horizontal="center"/>
    </xf>
    <xf numFmtId="3" fontId="13" fillId="0" borderId="56" xfId="5" applyNumberFormat="1" applyFont="1" applyFill="1" applyBorder="1" applyAlignment="1">
      <alignment horizontal="right"/>
    </xf>
    <xf numFmtId="3" fontId="42" fillId="10" borderId="56" xfId="5" applyNumberFormat="1" applyFont="1" applyFill="1" applyBorder="1" applyAlignment="1" applyProtection="1">
      <alignment horizontal="right"/>
      <protection locked="0"/>
    </xf>
    <xf numFmtId="3" fontId="42" fillId="0" borderId="56" xfId="5" applyNumberFormat="1" applyFont="1" applyFill="1" applyBorder="1" applyAlignment="1" applyProtection="1">
      <alignment horizontal="right"/>
      <protection locked="0"/>
    </xf>
    <xf numFmtId="3" fontId="13" fillId="0" borderId="56" xfId="5" applyNumberFormat="1" applyFont="1" applyFill="1" applyBorder="1" applyAlignment="1" applyProtection="1">
      <alignment horizontal="right"/>
      <protection locked="0"/>
    </xf>
    <xf numFmtId="3" fontId="13" fillId="0" borderId="57" xfId="5" applyNumberFormat="1" applyFont="1" applyFill="1" applyBorder="1" applyAlignment="1" applyProtection="1">
      <alignment horizontal="right"/>
      <protection locked="0"/>
    </xf>
    <xf numFmtId="3" fontId="34" fillId="11" borderId="56" xfId="5" applyNumberFormat="1" applyFont="1" applyFill="1" applyBorder="1" applyAlignment="1">
      <alignment horizontal="right"/>
    </xf>
    <xf numFmtId="164" fontId="47" fillId="11" borderId="54" xfId="5" applyNumberFormat="1" applyFont="1" applyFill="1" applyBorder="1" applyAlignment="1">
      <alignment horizontal="right"/>
    </xf>
    <xf numFmtId="3" fontId="13" fillId="0" borderId="54" xfId="5" applyNumberFormat="1" applyFont="1" applyBorder="1" applyAlignment="1">
      <alignment horizontal="right"/>
    </xf>
    <xf numFmtId="3" fontId="42" fillId="0" borderId="54" xfId="5" applyNumberFormat="1" applyFont="1" applyFill="1" applyBorder="1" applyAlignment="1">
      <alignment horizontal="right"/>
    </xf>
    <xf numFmtId="3" fontId="45" fillId="0" borderId="64" xfId="5" applyNumberFormat="1" applyFont="1" applyFill="1" applyBorder="1" applyAlignment="1">
      <alignment horizontal="center"/>
    </xf>
    <xf numFmtId="3" fontId="42" fillId="10" borderId="65" xfId="5" applyNumberFormat="1" applyFont="1" applyFill="1" applyBorder="1" applyAlignment="1" applyProtection="1">
      <alignment horizontal="right"/>
      <protection locked="0"/>
    </xf>
    <xf numFmtId="3" fontId="42" fillId="0" borderId="65" xfId="5" applyNumberFormat="1" applyFont="1" applyFill="1" applyBorder="1" applyAlignment="1" applyProtection="1">
      <alignment horizontal="right"/>
      <protection locked="0"/>
    </xf>
    <xf numFmtId="3" fontId="13" fillId="0" borderId="65" xfId="5" applyNumberFormat="1" applyFont="1" applyFill="1" applyBorder="1" applyAlignment="1" applyProtection="1">
      <alignment horizontal="right"/>
      <protection locked="0"/>
    </xf>
    <xf numFmtId="3" fontId="13" fillId="0" borderId="64" xfId="5" applyNumberFormat="1" applyFont="1" applyBorder="1" applyAlignment="1">
      <alignment horizontal="right"/>
    </xf>
    <xf numFmtId="3" fontId="42" fillId="0" borderId="64" xfId="5" applyNumberFormat="1" applyFont="1" applyFill="1" applyBorder="1" applyAlignment="1">
      <alignment horizontal="right"/>
    </xf>
    <xf numFmtId="3" fontId="45" fillId="0" borderId="59" xfId="5" applyNumberFormat="1" applyFont="1" applyFill="1" applyBorder="1" applyAlignment="1">
      <alignment horizontal="center"/>
    </xf>
    <xf numFmtId="3" fontId="13" fillId="0" borderId="72" xfId="5" applyNumberFormat="1" applyFont="1" applyFill="1" applyBorder="1" applyAlignment="1">
      <alignment horizontal="right"/>
    </xf>
    <xf numFmtId="3" fontId="42" fillId="10" borderId="61" xfId="5" applyNumberFormat="1" applyFont="1" applyFill="1" applyBorder="1" applyAlignment="1" applyProtection="1">
      <alignment horizontal="right"/>
      <protection locked="0"/>
    </xf>
    <xf numFmtId="3" fontId="42" fillId="0" borderId="72" xfId="5" applyNumberFormat="1" applyFont="1" applyFill="1" applyBorder="1" applyAlignment="1" applyProtection="1">
      <alignment horizontal="right"/>
      <protection locked="0"/>
    </xf>
    <xf numFmtId="3" fontId="13" fillId="0" borderId="61" xfId="5" applyNumberFormat="1" applyFont="1" applyFill="1" applyBorder="1" applyAlignment="1" applyProtection="1">
      <alignment horizontal="right"/>
      <protection locked="0"/>
    </xf>
    <xf numFmtId="3" fontId="13" fillId="0" borderId="60" xfId="5" applyNumberFormat="1" applyFont="1" applyFill="1" applyBorder="1" applyAlignment="1" applyProtection="1">
      <alignment horizontal="right"/>
      <protection locked="0"/>
    </xf>
    <xf numFmtId="3" fontId="13" fillId="0" borderId="59" xfId="5" applyNumberFormat="1" applyFont="1" applyBorder="1" applyAlignment="1">
      <alignment horizontal="right"/>
    </xf>
    <xf numFmtId="3" fontId="42" fillId="0" borderId="59" xfId="5" applyNumberFormat="1" applyFont="1" applyFill="1" applyBorder="1" applyAlignment="1">
      <alignment horizontal="right"/>
    </xf>
    <xf numFmtId="3" fontId="46" fillId="0" borderId="53" xfId="5" applyNumberFormat="1" applyFont="1" applyFill="1" applyBorder="1" applyAlignment="1">
      <alignment horizontal="center"/>
    </xf>
    <xf numFmtId="3" fontId="42" fillId="10" borderId="19" xfId="5" applyNumberFormat="1" applyFont="1" applyFill="1" applyBorder="1" applyAlignment="1" applyProtection="1">
      <alignment horizontal="right"/>
      <protection locked="0"/>
    </xf>
    <xf numFmtId="3" fontId="42" fillId="0" borderId="19" xfId="5" applyNumberFormat="1" applyFont="1" applyFill="1" applyBorder="1" applyAlignment="1" applyProtection="1">
      <alignment horizontal="right"/>
      <protection locked="0"/>
    </xf>
    <xf numFmtId="3" fontId="13" fillId="0" borderId="42" xfId="5" applyNumberFormat="1" applyFont="1" applyFill="1" applyBorder="1" applyAlignment="1" applyProtection="1">
      <alignment horizontal="right"/>
      <protection locked="0"/>
    </xf>
    <xf numFmtId="3" fontId="13" fillId="0" borderId="53" xfId="5" applyNumberFormat="1" applyFont="1" applyBorder="1" applyAlignment="1">
      <alignment horizontal="right"/>
    </xf>
    <xf numFmtId="3" fontId="13" fillId="0" borderId="73" xfId="5" applyNumberFormat="1" applyFont="1" applyFill="1" applyBorder="1" applyAlignment="1">
      <alignment horizontal="right"/>
    </xf>
    <xf numFmtId="3" fontId="42" fillId="0" borderId="53" xfId="5" applyNumberFormat="1" applyFont="1" applyFill="1" applyBorder="1" applyAlignment="1">
      <alignment horizontal="right"/>
    </xf>
    <xf numFmtId="3" fontId="46" fillId="0" borderId="64" xfId="5" applyNumberFormat="1" applyFont="1" applyFill="1" applyBorder="1" applyAlignment="1">
      <alignment horizontal="center"/>
    </xf>
    <xf numFmtId="3" fontId="13" fillId="0" borderId="43" xfId="5" applyNumberFormat="1" applyFont="1" applyFill="1" applyBorder="1" applyAlignment="1">
      <alignment horizontal="right"/>
    </xf>
    <xf numFmtId="3" fontId="46" fillId="0" borderId="63" xfId="5" applyNumberFormat="1" applyFont="1" applyFill="1" applyBorder="1" applyAlignment="1">
      <alignment horizontal="center"/>
    </xf>
    <xf numFmtId="3" fontId="13" fillId="6" borderId="20" xfId="5" applyNumberFormat="1" applyFont="1" applyFill="1" applyBorder="1" applyAlignment="1">
      <alignment horizontal="right"/>
    </xf>
    <xf numFmtId="3" fontId="42" fillId="10" borderId="66" xfId="5" applyNumberFormat="1" applyFont="1" applyFill="1" applyBorder="1" applyAlignment="1" applyProtection="1">
      <alignment horizontal="right"/>
      <protection locked="0"/>
    </xf>
    <xf numFmtId="3" fontId="42" fillId="0" borderId="20" xfId="5" applyNumberFormat="1" applyFont="1" applyFill="1" applyBorder="1" applyAlignment="1" applyProtection="1">
      <alignment horizontal="right"/>
      <protection locked="0"/>
    </xf>
    <xf numFmtId="3" fontId="13" fillId="0" borderId="62" xfId="5" applyNumberFormat="1" applyFont="1" applyFill="1" applyBorder="1" applyAlignment="1">
      <alignment horizontal="right"/>
    </xf>
    <xf numFmtId="3" fontId="42" fillId="0" borderId="63" xfId="5" applyNumberFormat="1" applyFont="1" applyFill="1" applyBorder="1" applyAlignment="1">
      <alignment horizontal="right"/>
    </xf>
    <xf numFmtId="0" fontId="48" fillId="11" borderId="44" xfId="5" applyFont="1" applyFill="1" applyBorder="1"/>
    <xf numFmtId="3" fontId="47" fillId="11" borderId="67" xfId="5" applyNumberFormat="1" applyFont="1" applyFill="1" applyBorder="1" applyAlignment="1">
      <alignment horizontal="center"/>
    </xf>
    <xf numFmtId="3" fontId="34" fillId="11" borderId="44" xfId="5" applyNumberFormat="1" applyFont="1" applyFill="1" applyBorder="1" applyAlignment="1">
      <alignment horizontal="right"/>
    </xf>
    <xf numFmtId="3" fontId="34" fillId="11" borderId="44" xfId="5" applyNumberFormat="1" applyFont="1" applyFill="1" applyBorder="1" applyAlignment="1" applyProtection="1">
      <alignment horizontal="right"/>
    </xf>
    <xf numFmtId="3" fontId="34" fillId="11" borderId="55" xfId="5" applyNumberFormat="1" applyFont="1" applyFill="1" applyBorder="1" applyAlignment="1">
      <alignment horizontal="right"/>
    </xf>
    <xf numFmtId="3" fontId="34" fillId="11" borderId="74" xfId="5" applyNumberFormat="1" applyFont="1" applyFill="1" applyBorder="1" applyAlignment="1">
      <alignment horizontal="right"/>
    </xf>
    <xf numFmtId="3" fontId="47" fillId="11" borderId="67" xfId="5" applyNumberFormat="1" applyFont="1" applyFill="1" applyBorder="1" applyAlignment="1">
      <alignment horizontal="right"/>
    </xf>
    <xf numFmtId="3" fontId="13" fillId="0" borderId="19" xfId="5" applyNumberFormat="1" applyFont="1" applyFill="1" applyBorder="1" applyAlignment="1">
      <alignment horizontal="right"/>
    </xf>
    <xf numFmtId="3" fontId="34" fillId="11" borderId="49" xfId="5" applyNumberFormat="1" applyFont="1" applyFill="1" applyBorder="1" applyAlignment="1">
      <alignment horizontal="right"/>
    </xf>
    <xf numFmtId="3" fontId="47" fillId="11" borderId="46" xfId="5" applyNumberFormat="1" applyFont="1" applyFill="1" applyBorder="1" applyAlignment="1">
      <alignment horizontal="right"/>
    </xf>
    <xf numFmtId="3" fontId="47" fillId="0" borderId="52" xfId="5" applyNumberFormat="1" applyFont="1" applyFill="1" applyBorder="1" applyAlignment="1">
      <alignment horizontal="center"/>
    </xf>
    <xf numFmtId="3" fontId="13" fillId="11" borderId="20" xfId="5" applyNumberFormat="1" applyFont="1" applyFill="1" applyBorder="1" applyAlignment="1">
      <alignment horizontal="right"/>
    </xf>
    <xf numFmtId="3" fontId="34" fillId="0" borderId="72" xfId="5" applyNumberFormat="1" applyFont="1" applyFill="1" applyBorder="1" applyAlignment="1" applyProtection="1">
      <alignment horizontal="right"/>
      <protection locked="0"/>
    </xf>
    <xf numFmtId="3" fontId="13" fillId="0" borderId="52" xfId="5" applyNumberFormat="1" applyFont="1" applyBorder="1" applyAlignment="1">
      <alignment horizontal="right"/>
    </xf>
    <xf numFmtId="3" fontId="13" fillId="0" borderId="0" xfId="5" applyNumberFormat="1" applyFont="1" applyBorder="1" applyAlignment="1">
      <alignment horizontal="right"/>
    </xf>
    <xf numFmtId="3" fontId="13" fillId="11" borderId="47" xfId="5" applyNumberFormat="1" applyFont="1" applyFill="1" applyBorder="1" applyAlignment="1" applyProtection="1">
      <alignment horizontal="right"/>
      <protection locked="0"/>
    </xf>
    <xf numFmtId="3" fontId="13" fillId="11" borderId="52" xfId="5" applyNumberFormat="1" applyFill="1" applyBorder="1" applyAlignment="1">
      <alignment horizontal="right"/>
    </xf>
    <xf numFmtId="3" fontId="47" fillId="0" borderId="46" xfId="5" applyNumberFormat="1" applyFont="1" applyFill="1" applyBorder="1" applyAlignment="1">
      <alignment horizontal="right"/>
    </xf>
    <xf numFmtId="0" fontId="48" fillId="11" borderId="55" xfId="5" applyFont="1" applyFill="1" applyBorder="1"/>
    <xf numFmtId="3" fontId="34" fillId="11" borderId="45" xfId="5" applyNumberFormat="1" applyFont="1" applyFill="1" applyBorder="1" applyAlignment="1">
      <alignment horizontal="right"/>
    </xf>
    <xf numFmtId="0" fontId="48" fillId="11" borderId="72" xfId="5" applyFont="1" applyFill="1" applyBorder="1"/>
    <xf numFmtId="3" fontId="47" fillId="11" borderId="49" xfId="5" applyNumberFormat="1" applyFont="1" applyFill="1" applyBorder="1" applyAlignment="1">
      <alignment horizontal="center"/>
    </xf>
    <xf numFmtId="164" fontId="47" fillId="11" borderId="67" xfId="5" applyNumberFormat="1" applyFont="1" applyFill="1" applyBorder="1" applyAlignment="1">
      <alignment horizontal="right"/>
    </xf>
    <xf numFmtId="0" fontId="49" fillId="0" borderId="0" xfId="5" applyFont="1" applyFill="1" applyBorder="1"/>
    <xf numFmtId="0" fontId="48" fillId="0" borderId="0" xfId="5" applyFont="1" applyFill="1" applyBorder="1"/>
    <xf numFmtId="0" fontId="13" fillId="0" borderId="0" xfId="5" applyFont="1" applyAlignment="1">
      <alignment horizontal="center"/>
    </xf>
    <xf numFmtId="0" fontId="13" fillId="0" borderId="0" xfId="5" applyFont="1"/>
    <xf numFmtId="3" fontId="13" fillId="0" borderId="0" xfId="5" applyNumberFormat="1" applyFont="1"/>
    <xf numFmtId="0" fontId="50" fillId="0" borderId="0" xfId="5" applyFont="1"/>
    <xf numFmtId="0" fontId="10" fillId="0" borderId="0" xfId="5" applyFont="1" applyAlignment="1">
      <alignment horizontal="center"/>
    </xf>
    <xf numFmtId="0" fontId="10" fillId="0" borderId="0" xfId="5" applyFont="1"/>
    <xf numFmtId="3" fontId="10" fillId="0" borderId="0" xfId="5" applyNumberFormat="1" applyFont="1"/>
    <xf numFmtId="0" fontId="13" fillId="4" borderId="0" xfId="5" applyFont="1" applyFill="1"/>
    <xf numFmtId="0" fontId="13" fillId="4" borderId="0" xfId="5" applyFill="1" applyAlignment="1">
      <alignment horizontal="center"/>
    </xf>
    <xf numFmtId="0" fontId="13" fillId="4" borderId="0" xfId="5" applyFill="1"/>
    <xf numFmtId="3" fontId="13" fillId="4" borderId="0" xfId="5" applyNumberFormat="1" applyFill="1"/>
    <xf numFmtId="0" fontId="13" fillId="0" borderId="0" xfId="5" applyFont="1" applyAlignment="1">
      <alignment horizontal="right"/>
    </xf>
    <xf numFmtId="0" fontId="33" fillId="0" borderId="0" xfId="5" applyFont="1"/>
    <xf numFmtId="0" fontId="13" fillId="0" borderId="0" xfId="5" applyFont="1" applyBorder="1" applyAlignment="1">
      <alignment horizontal="center"/>
    </xf>
    <xf numFmtId="0" fontId="13" fillId="0" borderId="0" xfId="5" applyFont="1" applyBorder="1"/>
    <xf numFmtId="0" fontId="36" fillId="0" borderId="0" xfId="5" applyFont="1"/>
    <xf numFmtId="0" fontId="39" fillId="0" borderId="0" xfId="5" applyFont="1" applyFill="1" applyBorder="1" applyAlignment="1"/>
    <xf numFmtId="0" fontId="1" fillId="0" borderId="0" xfId="7" applyFill="1" applyBorder="1" applyAlignment="1"/>
    <xf numFmtId="0" fontId="13" fillId="9" borderId="55" xfId="5" applyFont="1" applyFill="1" applyBorder="1"/>
    <xf numFmtId="0" fontId="13" fillId="9" borderId="47" xfId="5" applyFont="1" applyFill="1" applyBorder="1" applyAlignment="1">
      <alignment horizontal="center"/>
    </xf>
    <xf numFmtId="0" fontId="13" fillId="0" borderId="45" xfId="5" applyFont="1" applyBorder="1" applyAlignment="1"/>
    <xf numFmtId="0" fontId="13" fillId="0" borderId="46" xfId="5" applyFont="1" applyBorder="1" applyAlignment="1"/>
    <xf numFmtId="0" fontId="13" fillId="9" borderId="49" xfId="5" applyFont="1" applyFill="1" applyBorder="1" applyAlignment="1">
      <alignment horizontal="center"/>
    </xf>
    <xf numFmtId="3" fontId="13" fillId="9" borderId="47" xfId="5" applyNumberFormat="1" applyFont="1" applyFill="1" applyBorder="1" applyAlignment="1">
      <alignment horizontal="center"/>
    </xf>
    <xf numFmtId="3" fontId="13" fillId="9" borderId="51" xfId="5" applyNumberFormat="1" applyFont="1" applyFill="1" applyBorder="1" applyAlignment="1">
      <alignment horizontal="center"/>
    </xf>
    <xf numFmtId="0" fontId="13" fillId="9" borderId="52" xfId="5" applyFont="1" applyFill="1" applyBorder="1" applyAlignment="1">
      <alignment horizontal="center"/>
    </xf>
    <xf numFmtId="165" fontId="13" fillId="0" borderId="52" xfId="5" applyNumberFormat="1" applyFont="1" applyFill="1" applyBorder="1" applyAlignment="1">
      <alignment horizontal="center"/>
    </xf>
    <xf numFmtId="4" fontId="13" fillId="0" borderId="56" xfId="5" applyNumberFormat="1" applyFont="1" applyFill="1" applyBorder="1" applyAlignment="1" applyProtection="1">
      <alignment horizontal="right"/>
      <protection locked="0"/>
    </xf>
    <xf numFmtId="0" fontId="13" fillId="0" borderId="0" xfId="5" applyFont="1" applyAlignment="1">
      <alignment horizontal="right"/>
    </xf>
    <xf numFmtId="4" fontId="13" fillId="0" borderId="48" xfId="5" applyNumberFormat="1" applyFont="1" applyFill="1" applyBorder="1" applyAlignment="1">
      <alignment horizontal="right"/>
    </xf>
    <xf numFmtId="4" fontId="34" fillId="0" borderId="48" xfId="5" applyNumberFormat="1" applyFont="1" applyFill="1" applyBorder="1" applyAlignment="1">
      <alignment horizontal="right"/>
    </xf>
    <xf numFmtId="165" fontId="13" fillId="0" borderId="59" xfId="5" applyNumberFormat="1" applyFont="1" applyBorder="1" applyAlignment="1">
      <alignment horizontal="center"/>
    </xf>
    <xf numFmtId="4" fontId="13" fillId="0" borderId="61" xfId="5" applyNumberFormat="1" applyFont="1" applyFill="1" applyBorder="1" applyAlignment="1" applyProtection="1">
      <alignment horizontal="right"/>
      <protection locked="0"/>
    </xf>
    <xf numFmtId="4" fontId="13" fillId="0" borderId="60" xfId="5" applyNumberFormat="1" applyFont="1" applyFill="1" applyBorder="1" applyAlignment="1">
      <alignment horizontal="right"/>
    </xf>
    <xf numFmtId="4" fontId="34" fillId="0" borderId="60" xfId="5" applyNumberFormat="1" applyFont="1" applyFill="1" applyBorder="1" applyAlignment="1">
      <alignment horizontal="right"/>
    </xf>
    <xf numFmtId="3" fontId="13" fillId="0" borderId="64" xfId="5" applyNumberFormat="1" applyFont="1" applyBorder="1" applyAlignment="1">
      <alignment horizontal="center"/>
    </xf>
    <xf numFmtId="3" fontId="42" fillId="10" borderId="19" xfId="5" applyNumberFormat="1" applyFont="1" applyFill="1" applyBorder="1" applyAlignment="1">
      <alignment horizontal="right"/>
    </xf>
    <xf numFmtId="3" fontId="13" fillId="0" borderId="73" xfId="5" applyNumberFormat="1" applyFont="1" applyFill="1" applyBorder="1" applyAlignment="1" applyProtection="1">
      <alignment horizontal="right"/>
      <protection locked="0"/>
    </xf>
    <xf numFmtId="3" fontId="34" fillId="0" borderId="43" xfId="5" applyNumberFormat="1" applyFont="1" applyFill="1" applyBorder="1" applyAlignment="1">
      <alignment horizontal="right"/>
    </xf>
    <xf numFmtId="3" fontId="42" fillId="10" borderId="65" xfId="5" applyNumberFormat="1" applyFont="1" applyFill="1" applyBorder="1" applyAlignment="1">
      <alignment horizontal="right"/>
    </xf>
    <xf numFmtId="3" fontId="13" fillId="0" borderId="52" xfId="5" applyNumberFormat="1" applyFont="1" applyFill="1" applyBorder="1" applyAlignment="1">
      <alignment horizontal="center"/>
    </xf>
    <xf numFmtId="3" fontId="42" fillId="10" borderId="66" xfId="5" applyNumberFormat="1" applyFont="1" applyFill="1" applyBorder="1" applyAlignment="1">
      <alignment horizontal="right"/>
    </xf>
    <xf numFmtId="3" fontId="13" fillId="0" borderId="58" xfId="5" applyNumberFormat="1" applyFont="1" applyFill="1" applyBorder="1" applyAlignment="1">
      <alignment horizontal="right"/>
    </xf>
    <xf numFmtId="3" fontId="34" fillId="0" borderId="58" xfId="5" applyNumberFormat="1" applyFont="1" applyFill="1" applyBorder="1" applyAlignment="1">
      <alignment horizontal="right"/>
    </xf>
    <xf numFmtId="3" fontId="47" fillId="0" borderId="44" xfId="5" applyNumberFormat="1" applyFont="1" applyFill="1" applyBorder="1" applyAlignment="1">
      <alignment horizontal="right"/>
    </xf>
    <xf numFmtId="0" fontId="10" fillId="0" borderId="67" xfId="5" applyFont="1" applyBorder="1" applyAlignment="1">
      <alignment horizontal="right"/>
    </xf>
    <xf numFmtId="3" fontId="13" fillId="0" borderId="59" xfId="5" applyNumberFormat="1" applyFont="1" applyBorder="1" applyAlignment="1">
      <alignment horizontal="center"/>
    </xf>
    <xf numFmtId="3" fontId="42" fillId="0" borderId="66" xfId="5" applyNumberFormat="1" applyFont="1" applyFill="1" applyBorder="1" applyAlignment="1">
      <alignment horizontal="right"/>
    </xf>
    <xf numFmtId="3" fontId="13" fillId="0" borderId="63" xfId="5" applyNumberFormat="1" applyFont="1" applyBorder="1" applyAlignment="1">
      <alignment horizontal="right"/>
    </xf>
    <xf numFmtId="3" fontId="34" fillId="0" borderId="62" xfId="5" applyNumberFormat="1" applyFont="1" applyFill="1" applyBorder="1" applyAlignment="1">
      <alignment horizontal="right"/>
    </xf>
    <xf numFmtId="3" fontId="45" fillId="10" borderId="56" xfId="5" applyNumberFormat="1" applyFont="1" applyFill="1" applyBorder="1" applyAlignment="1" applyProtection="1">
      <alignment horizontal="right"/>
      <protection locked="0"/>
    </xf>
    <xf numFmtId="3" fontId="45" fillId="0" borderId="54" xfId="5" applyNumberFormat="1" applyFont="1" applyFill="1" applyBorder="1" applyAlignment="1" applyProtection="1">
      <alignment horizontal="right"/>
      <protection locked="0"/>
    </xf>
    <xf numFmtId="3" fontId="47" fillId="11" borderId="56" xfId="5" applyNumberFormat="1" applyFont="1" applyFill="1" applyBorder="1" applyAlignment="1">
      <alignment horizontal="right"/>
    </xf>
    <xf numFmtId="164" fontId="13" fillId="0" borderId="57" xfId="5" applyNumberFormat="1" applyFont="1" applyFill="1" applyBorder="1" applyAlignment="1">
      <alignment horizontal="right"/>
    </xf>
    <xf numFmtId="164" fontId="45" fillId="0" borderId="54" xfId="5" applyNumberFormat="1" applyFont="1" applyFill="1" applyBorder="1" applyAlignment="1">
      <alignment horizontal="right"/>
    </xf>
    <xf numFmtId="3" fontId="45" fillId="10" borderId="65" xfId="5" applyNumberFormat="1" applyFont="1" applyFill="1" applyBorder="1" applyAlignment="1" applyProtection="1">
      <alignment horizontal="right"/>
      <protection locked="0"/>
    </xf>
    <xf numFmtId="3" fontId="45" fillId="0" borderId="64" xfId="5" applyNumberFormat="1" applyFont="1" applyFill="1" applyBorder="1" applyAlignment="1" applyProtection="1">
      <alignment horizontal="right"/>
      <protection locked="0"/>
    </xf>
    <xf numFmtId="3" fontId="13" fillId="0" borderId="19" xfId="5" applyNumberFormat="1" applyFont="1" applyFill="1" applyBorder="1" applyAlignment="1" applyProtection="1">
      <alignment horizontal="right"/>
      <protection locked="0"/>
    </xf>
    <xf numFmtId="164" fontId="13" fillId="0" borderId="43" xfId="5" applyNumberFormat="1" applyFont="1" applyFill="1" applyBorder="1" applyAlignment="1">
      <alignment horizontal="right"/>
    </xf>
    <xf numFmtId="164" fontId="45" fillId="0" borderId="64" xfId="5" applyNumberFormat="1" applyFont="1" applyFill="1" applyBorder="1" applyAlignment="1">
      <alignment horizontal="right"/>
    </xf>
    <xf numFmtId="3" fontId="45" fillId="10" borderId="61" xfId="5" applyNumberFormat="1" applyFont="1" applyFill="1" applyBorder="1" applyAlignment="1" applyProtection="1">
      <alignment horizontal="right"/>
      <protection locked="0"/>
    </xf>
    <xf numFmtId="3" fontId="45" fillId="0" borderId="49" xfId="5" applyNumberFormat="1" applyFont="1" applyFill="1" applyBorder="1" applyAlignment="1" applyProtection="1">
      <alignment horizontal="right"/>
      <protection locked="0"/>
    </xf>
    <xf numFmtId="3" fontId="13" fillId="0" borderId="72" xfId="5" applyNumberFormat="1" applyFont="1" applyFill="1" applyBorder="1" applyAlignment="1" applyProtection="1">
      <alignment horizontal="right"/>
      <protection locked="0"/>
    </xf>
    <xf numFmtId="164" fontId="13" fillId="0" borderId="60" xfId="5" applyNumberFormat="1" applyFont="1" applyFill="1" applyBorder="1" applyAlignment="1">
      <alignment horizontal="right"/>
    </xf>
    <xf numFmtId="164" fontId="45" fillId="0" borderId="59" xfId="5" applyNumberFormat="1" applyFont="1" applyFill="1" applyBorder="1" applyAlignment="1">
      <alignment horizontal="right"/>
    </xf>
    <xf numFmtId="3" fontId="45" fillId="10" borderId="19" xfId="5" applyNumberFormat="1" applyFont="1" applyFill="1" applyBorder="1" applyAlignment="1" applyProtection="1">
      <alignment horizontal="right"/>
      <protection locked="0"/>
    </xf>
    <xf numFmtId="3" fontId="45" fillId="0" borderId="53" xfId="5" applyNumberFormat="1" applyFont="1" applyFill="1" applyBorder="1" applyAlignment="1" applyProtection="1">
      <alignment horizontal="right"/>
      <protection locked="0"/>
    </xf>
    <xf numFmtId="164" fontId="13" fillId="0" borderId="73" xfId="5" applyNumberFormat="1" applyFont="1" applyFill="1" applyBorder="1" applyAlignment="1">
      <alignment horizontal="right"/>
    </xf>
    <xf numFmtId="164" fontId="45" fillId="0" borderId="53" xfId="5" applyNumberFormat="1" applyFont="1" applyFill="1" applyBorder="1" applyAlignment="1">
      <alignment horizontal="right"/>
    </xf>
    <xf numFmtId="3" fontId="45" fillId="10" borderId="66" xfId="5" applyNumberFormat="1" applyFont="1" applyFill="1" applyBorder="1" applyAlignment="1" applyProtection="1">
      <alignment horizontal="right"/>
      <protection locked="0"/>
    </xf>
    <xf numFmtId="3" fontId="45" fillId="0" borderId="52" xfId="5" applyNumberFormat="1" applyFont="1" applyFill="1" applyBorder="1" applyAlignment="1" applyProtection="1">
      <alignment horizontal="right"/>
      <protection locked="0"/>
    </xf>
    <xf numFmtId="164" fontId="13" fillId="0" borderId="62" xfId="5" applyNumberFormat="1" applyFont="1" applyFill="1" applyBorder="1" applyAlignment="1">
      <alignment horizontal="right"/>
    </xf>
    <xf numFmtId="164" fontId="45" fillId="0" borderId="63" xfId="5" applyNumberFormat="1" applyFont="1" applyFill="1" applyBorder="1" applyAlignment="1">
      <alignment horizontal="right"/>
    </xf>
    <xf numFmtId="3" fontId="47" fillId="11" borderId="44" xfId="5" applyNumberFormat="1" applyFont="1" applyFill="1" applyBorder="1" applyAlignment="1">
      <alignment horizontal="right"/>
    </xf>
    <xf numFmtId="3" fontId="47" fillId="11" borderId="44" xfId="5" applyNumberFormat="1" applyFont="1" applyFill="1" applyBorder="1" applyAlignment="1" applyProtection="1">
      <alignment horizontal="right"/>
    </xf>
    <xf numFmtId="3" fontId="47" fillId="11" borderId="74" xfId="5" applyNumberFormat="1" applyFont="1" applyFill="1" applyBorder="1" applyAlignment="1">
      <alignment horizontal="right"/>
    </xf>
    <xf numFmtId="164" fontId="47" fillId="11" borderId="46" xfId="5" applyNumberFormat="1" applyFont="1" applyFill="1" applyBorder="1" applyAlignment="1">
      <alignment horizontal="right"/>
    </xf>
    <xf numFmtId="164" fontId="45" fillId="0" borderId="73" xfId="5" applyNumberFormat="1" applyFont="1" applyFill="1" applyBorder="1" applyAlignment="1">
      <alignment horizontal="right"/>
    </xf>
    <xf numFmtId="164" fontId="42" fillId="0" borderId="43" xfId="5" applyNumberFormat="1" applyFont="1" applyFill="1" applyBorder="1" applyAlignment="1">
      <alignment horizontal="right"/>
    </xf>
    <xf numFmtId="164" fontId="42" fillId="0" borderId="62" xfId="5" applyNumberFormat="1" applyFont="1" applyFill="1" applyBorder="1" applyAlignment="1">
      <alignment horizontal="right"/>
    </xf>
    <xf numFmtId="3" fontId="47" fillId="11" borderId="45" xfId="5" applyNumberFormat="1" applyFont="1" applyFill="1" applyBorder="1" applyAlignment="1">
      <alignment horizontal="right"/>
    </xf>
    <xf numFmtId="3" fontId="47" fillId="11" borderId="49" xfId="5" applyNumberFormat="1" applyFont="1" applyFill="1" applyBorder="1" applyAlignment="1">
      <alignment horizontal="right"/>
    </xf>
    <xf numFmtId="3" fontId="47" fillId="0" borderId="72" xfId="5" applyNumberFormat="1" applyFont="1" applyFill="1" applyBorder="1" applyAlignment="1" applyProtection="1">
      <alignment horizontal="right"/>
      <protection locked="0"/>
    </xf>
    <xf numFmtId="3" fontId="13" fillId="11" borderId="52" xfId="5" applyNumberFormat="1" applyFont="1" applyFill="1" applyBorder="1" applyAlignment="1">
      <alignment horizontal="right"/>
    </xf>
    <xf numFmtId="164" fontId="47" fillId="0" borderId="46" xfId="5" applyNumberFormat="1" applyFont="1" applyFill="1" applyBorder="1" applyAlignment="1">
      <alignment horizontal="right"/>
    </xf>
    <xf numFmtId="3" fontId="52" fillId="11" borderId="45" xfId="5" applyNumberFormat="1" applyFont="1" applyFill="1" applyBorder="1" applyAlignment="1">
      <alignment horizontal="right"/>
    </xf>
    <xf numFmtId="3" fontId="52" fillId="11" borderId="56" xfId="5" applyNumberFormat="1" applyFont="1" applyFill="1" applyBorder="1" applyAlignment="1">
      <alignment horizontal="right"/>
    </xf>
    <xf numFmtId="3" fontId="52" fillId="11" borderId="67" xfId="5" applyNumberFormat="1" applyFont="1" applyFill="1" applyBorder="1" applyAlignment="1">
      <alignment horizontal="right"/>
    </xf>
    <xf numFmtId="0" fontId="39" fillId="8" borderId="26" xfId="5" applyFont="1" applyFill="1" applyBorder="1" applyAlignment="1"/>
    <xf numFmtId="0" fontId="1" fillId="0" borderId="26" xfId="7" applyBorder="1" applyAlignment="1"/>
    <xf numFmtId="3" fontId="34" fillId="9" borderId="45" xfId="5" applyNumberFormat="1" applyFont="1" applyFill="1" applyBorder="1" applyAlignment="1">
      <alignment horizontal="center"/>
    </xf>
    <xf numFmtId="0" fontId="13" fillId="9" borderId="51" xfId="5" applyFont="1" applyFill="1" applyBorder="1" applyAlignment="1">
      <alignment horizontal="center"/>
    </xf>
    <xf numFmtId="0" fontId="34" fillId="10" borderId="72" xfId="5" applyFont="1" applyFill="1" applyBorder="1" applyAlignment="1">
      <alignment horizontal="center"/>
    </xf>
    <xf numFmtId="0" fontId="34" fillId="10" borderId="67" xfId="5" applyFont="1" applyFill="1" applyBorder="1" applyAlignment="1">
      <alignment horizontal="center"/>
    </xf>
    <xf numFmtId="3" fontId="13" fillId="9" borderId="47" xfId="5" applyNumberFormat="1" applyFill="1" applyBorder="1" applyAlignment="1">
      <alignment horizontal="center"/>
    </xf>
    <xf numFmtId="3" fontId="13" fillId="9" borderId="51" xfId="5" applyNumberFormat="1" applyFill="1" applyBorder="1" applyAlignment="1">
      <alignment horizontal="center"/>
    </xf>
    <xf numFmtId="4" fontId="13" fillId="10" borderId="19" xfId="5" applyNumberFormat="1" applyFont="1" applyFill="1" applyBorder="1" applyAlignment="1">
      <alignment horizontal="right"/>
    </xf>
    <xf numFmtId="4" fontId="13" fillId="10" borderId="53" xfId="5" applyNumberFormat="1" applyFont="1" applyFill="1" applyBorder="1" applyAlignment="1">
      <alignment horizontal="right"/>
    </xf>
    <xf numFmtId="4" fontId="28" fillId="0" borderId="0" xfId="7" applyNumberFormat="1" applyFont="1" applyBorder="1" applyProtection="1">
      <protection locked="0"/>
    </xf>
    <xf numFmtId="4" fontId="28" fillId="0" borderId="56" xfId="7" applyNumberFormat="1" applyFont="1" applyBorder="1" applyProtection="1">
      <protection locked="0"/>
    </xf>
    <xf numFmtId="165" fontId="10" fillId="11" borderId="52" xfId="5" applyNumberFormat="1" applyFont="1" applyFill="1" applyBorder="1" applyAlignment="1">
      <alignment horizontal="right"/>
    </xf>
    <xf numFmtId="3" fontId="10" fillId="11" borderId="58" xfId="5" applyNumberFormat="1" applyFont="1" applyFill="1" applyBorder="1" applyAlignment="1">
      <alignment horizontal="right"/>
    </xf>
    <xf numFmtId="4" fontId="13" fillId="10" borderId="61" xfId="5" applyNumberFormat="1" applyFont="1" applyFill="1" applyBorder="1" applyAlignment="1">
      <alignment horizontal="right"/>
    </xf>
    <xf numFmtId="4" fontId="13" fillId="10" borderId="59" xfId="5" applyNumberFormat="1" applyFont="1" applyFill="1" applyBorder="1" applyAlignment="1">
      <alignment horizontal="right"/>
    </xf>
    <xf numFmtId="4" fontId="13" fillId="0" borderId="76" xfId="7" applyNumberFormat="1" applyFont="1" applyBorder="1" applyProtection="1">
      <protection locked="0"/>
    </xf>
    <xf numFmtId="4" fontId="28" fillId="0" borderId="61" xfId="7" applyNumberFormat="1" applyFont="1" applyBorder="1" applyProtection="1">
      <protection locked="0"/>
    </xf>
    <xf numFmtId="165" fontId="10" fillId="11" borderId="59" xfId="5" applyNumberFormat="1" applyFont="1" applyFill="1" applyBorder="1" applyAlignment="1">
      <alignment horizontal="right"/>
    </xf>
    <xf numFmtId="3" fontId="10" fillId="11" borderId="60" xfId="5" applyNumberFormat="1" applyFont="1" applyFill="1" applyBorder="1" applyAlignment="1">
      <alignment horizontal="right"/>
    </xf>
    <xf numFmtId="3" fontId="13" fillId="10" borderId="19" xfId="5" applyNumberFormat="1" applyFont="1" applyFill="1" applyBorder="1" applyAlignment="1">
      <alignment horizontal="right"/>
    </xf>
    <xf numFmtId="3" fontId="13" fillId="10" borderId="53" xfId="5" applyNumberFormat="1" applyFont="1" applyFill="1" applyBorder="1" applyAlignment="1">
      <alignment horizontal="right"/>
    </xf>
    <xf numFmtId="3" fontId="13" fillId="0" borderId="18" xfId="7" applyNumberFormat="1" applyFont="1" applyBorder="1" applyProtection="1">
      <protection locked="0"/>
    </xf>
    <xf numFmtId="3" fontId="28" fillId="0" borderId="54" xfId="7" applyNumberFormat="1" applyFont="1" applyBorder="1" applyProtection="1">
      <protection locked="0"/>
    </xf>
    <xf numFmtId="3" fontId="10" fillId="11" borderId="64" xfId="5" applyNumberFormat="1" applyFont="1" applyFill="1" applyBorder="1" applyAlignment="1">
      <alignment horizontal="right"/>
    </xf>
    <xf numFmtId="3" fontId="10" fillId="11" borderId="43" xfId="5" applyNumberFormat="1" applyFont="1" applyFill="1" applyBorder="1" applyAlignment="1">
      <alignment horizontal="right"/>
    </xf>
    <xf numFmtId="3" fontId="13" fillId="10" borderId="65" xfId="5" applyNumberFormat="1" applyFont="1" applyFill="1" applyBorder="1" applyAlignment="1">
      <alignment horizontal="right"/>
    </xf>
    <xf numFmtId="3" fontId="13" fillId="10" borderId="64" xfId="5" applyNumberFormat="1" applyFont="1" applyFill="1" applyBorder="1" applyAlignment="1">
      <alignment horizontal="right"/>
    </xf>
    <xf numFmtId="3" fontId="13" fillId="0" borderId="42" xfId="7" applyNumberFormat="1" applyFont="1" applyBorder="1" applyProtection="1">
      <protection locked="0"/>
    </xf>
    <xf numFmtId="3" fontId="28" fillId="0" borderId="64" xfId="7" applyNumberFormat="1" applyFont="1" applyBorder="1" applyProtection="1">
      <protection locked="0"/>
    </xf>
    <xf numFmtId="3" fontId="13" fillId="10" borderId="66" xfId="5" applyNumberFormat="1" applyFont="1" applyFill="1" applyBorder="1" applyAlignment="1">
      <alignment horizontal="right"/>
    </xf>
    <xf numFmtId="3" fontId="13" fillId="10" borderId="63" xfId="5" applyNumberFormat="1" applyFont="1" applyFill="1" applyBorder="1" applyAlignment="1">
      <alignment horizontal="right"/>
    </xf>
    <xf numFmtId="3" fontId="13" fillId="0" borderId="0" xfId="7" applyNumberFormat="1" applyFont="1" applyBorder="1" applyProtection="1">
      <protection locked="0"/>
    </xf>
    <xf numFmtId="3" fontId="10" fillId="11" borderId="52" xfId="5" applyNumberFormat="1" applyFont="1" applyFill="1" applyBorder="1" applyAlignment="1">
      <alignment horizontal="right"/>
    </xf>
    <xf numFmtId="3" fontId="28" fillId="0" borderId="52" xfId="7" applyNumberFormat="1" applyFont="1" applyBorder="1" applyProtection="1">
      <protection locked="0"/>
    </xf>
    <xf numFmtId="3" fontId="10" fillId="11" borderId="67" xfId="5" applyNumberFormat="1" applyFont="1" applyFill="1" applyBorder="1" applyAlignment="1">
      <alignment horizontal="center"/>
    </xf>
    <xf numFmtId="3" fontId="10" fillId="0" borderId="67" xfId="5" applyNumberFormat="1" applyFont="1" applyFill="1" applyBorder="1" applyAlignment="1" applyProtection="1">
      <alignment horizontal="right"/>
      <protection locked="0"/>
    </xf>
    <xf numFmtId="3" fontId="10" fillId="10" borderId="44" xfId="5" applyNumberFormat="1" applyFont="1" applyFill="1" applyBorder="1" applyAlignment="1">
      <alignment horizontal="right"/>
    </xf>
    <xf numFmtId="3" fontId="10" fillId="10" borderId="67" xfId="5" applyNumberFormat="1" applyFont="1" applyFill="1" applyBorder="1" applyAlignment="1">
      <alignment horizontal="right"/>
    </xf>
    <xf numFmtId="3" fontId="10" fillId="11" borderId="45" xfId="7" applyNumberFormat="1" applyFont="1" applyFill="1" applyBorder="1" applyProtection="1">
      <protection locked="0"/>
    </xf>
    <xf numFmtId="3" fontId="10" fillId="11" borderId="67" xfId="7" applyNumberFormat="1" applyFont="1" applyFill="1" applyBorder="1" applyProtection="1">
      <protection locked="0"/>
    </xf>
    <xf numFmtId="3" fontId="10" fillId="11" borderId="67" xfId="5" applyNumberFormat="1" applyFont="1" applyFill="1" applyBorder="1" applyAlignment="1">
      <alignment horizontal="right"/>
    </xf>
    <xf numFmtId="3" fontId="10" fillId="11" borderId="46" xfId="5" applyNumberFormat="1" applyFont="1" applyFill="1" applyBorder="1" applyAlignment="1">
      <alignment horizontal="right"/>
    </xf>
    <xf numFmtId="0" fontId="40" fillId="0" borderId="66" xfId="5" applyFont="1" applyBorder="1"/>
    <xf numFmtId="3" fontId="13" fillId="0" borderId="63" xfId="5" applyNumberFormat="1" applyFont="1" applyBorder="1" applyAlignment="1">
      <alignment horizontal="center"/>
    </xf>
    <xf numFmtId="3" fontId="28" fillId="0" borderId="59" xfId="7" applyNumberFormat="1" applyFont="1" applyBorder="1" applyProtection="1">
      <protection locked="0"/>
    </xf>
    <xf numFmtId="3" fontId="10" fillId="11" borderId="63" xfId="5" applyNumberFormat="1" applyFont="1" applyFill="1" applyBorder="1" applyAlignment="1">
      <alignment horizontal="right"/>
    </xf>
    <xf numFmtId="3" fontId="10" fillId="11" borderId="62" xfId="5" applyNumberFormat="1" applyFont="1" applyFill="1" applyBorder="1" applyAlignment="1">
      <alignment horizontal="right"/>
    </xf>
    <xf numFmtId="0" fontId="40" fillId="0" borderId="56" xfId="5" applyFont="1" applyBorder="1"/>
    <xf numFmtId="3" fontId="13" fillId="0" borderId="54" xfId="5" applyNumberFormat="1" applyFont="1" applyFill="1" applyBorder="1" applyAlignment="1">
      <alignment horizontal="center"/>
    </xf>
    <xf numFmtId="164" fontId="13" fillId="0" borderId="54" xfId="5" applyNumberFormat="1" applyFont="1" applyFill="1" applyBorder="1" applyAlignment="1">
      <alignment horizontal="right"/>
    </xf>
    <xf numFmtId="3" fontId="13" fillId="4" borderId="56" xfId="7" applyNumberFormat="1" applyFont="1" applyFill="1" applyBorder="1" applyProtection="1">
      <protection locked="0"/>
    </xf>
    <xf numFmtId="3" fontId="13" fillId="4" borderId="54" xfId="7" applyNumberFormat="1" applyFont="1" applyFill="1" applyBorder="1" applyProtection="1">
      <protection locked="0"/>
    </xf>
    <xf numFmtId="3" fontId="13" fillId="0" borderId="71" xfId="5" applyNumberFormat="1" applyFont="1" applyFill="1" applyBorder="1" applyAlignment="1" applyProtection="1">
      <alignment horizontal="right"/>
      <protection locked="0"/>
    </xf>
    <xf numFmtId="3" fontId="10" fillId="11" borderId="54" xfId="5" applyNumberFormat="1" applyFont="1" applyFill="1" applyBorder="1" applyAlignment="1">
      <alignment horizontal="right"/>
    </xf>
    <xf numFmtId="164" fontId="10" fillId="11" borderId="54" xfId="5" applyNumberFormat="1" applyFont="1" applyFill="1" applyBorder="1" applyAlignment="1">
      <alignment horizontal="right"/>
    </xf>
    <xf numFmtId="3" fontId="13" fillId="0" borderId="57" xfId="5" applyNumberFormat="1" applyFont="1" applyFill="1" applyBorder="1" applyAlignment="1">
      <alignment horizontal="right"/>
    </xf>
    <xf numFmtId="3" fontId="13" fillId="0" borderId="54" xfId="5" applyNumberFormat="1" applyFont="1" applyFill="1" applyBorder="1" applyAlignment="1">
      <alignment horizontal="right"/>
    </xf>
    <xf numFmtId="3" fontId="13" fillId="0" borderId="64" xfId="5" applyNumberFormat="1" applyFont="1" applyFill="1" applyBorder="1" applyAlignment="1">
      <alignment horizontal="center"/>
    </xf>
    <xf numFmtId="164" fontId="13" fillId="0" borderId="64" xfId="5" applyNumberFormat="1" applyFont="1" applyFill="1" applyBorder="1" applyAlignment="1">
      <alignment horizontal="right"/>
    </xf>
    <xf numFmtId="3" fontId="13" fillId="4" borderId="65" xfId="7" applyNumberFormat="1" applyFont="1" applyFill="1" applyBorder="1" applyProtection="1">
      <protection locked="0"/>
    </xf>
    <xf numFmtId="3" fontId="13" fillId="4" borderId="64" xfId="7" applyNumberFormat="1" applyFont="1" applyFill="1" applyBorder="1" applyProtection="1">
      <protection locked="0"/>
    </xf>
    <xf numFmtId="164" fontId="10" fillId="11" borderId="64" xfId="5" applyNumberFormat="1" applyFont="1" applyFill="1" applyBorder="1" applyAlignment="1">
      <alignment horizontal="right"/>
    </xf>
    <xf numFmtId="3" fontId="13" fillId="0" borderId="64" xfId="5" applyNumberFormat="1" applyFont="1" applyFill="1" applyBorder="1" applyAlignment="1">
      <alignment horizontal="right"/>
    </xf>
    <xf numFmtId="3" fontId="13" fillId="0" borderId="59" xfId="5" applyNumberFormat="1" applyFont="1" applyFill="1" applyBorder="1" applyAlignment="1">
      <alignment horizontal="center"/>
    </xf>
    <xf numFmtId="164" fontId="13" fillId="0" borderId="59" xfId="5" applyNumberFormat="1" applyFont="1" applyFill="1" applyBorder="1" applyAlignment="1">
      <alignment horizontal="right"/>
    </xf>
    <xf numFmtId="3" fontId="13" fillId="4" borderId="61" xfId="7" applyNumberFormat="1" applyFont="1" applyFill="1" applyBorder="1" applyProtection="1">
      <protection locked="0"/>
    </xf>
    <xf numFmtId="3" fontId="13" fillId="4" borderId="59" xfId="7" applyNumberFormat="1" applyFont="1" applyFill="1" applyBorder="1" applyProtection="1">
      <protection locked="0"/>
    </xf>
    <xf numFmtId="3" fontId="13" fillId="0" borderId="50" xfId="5" applyNumberFormat="1" applyFont="1" applyFill="1" applyBorder="1" applyAlignment="1" applyProtection="1">
      <alignment horizontal="right"/>
      <protection locked="0"/>
    </xf>
    <xf numFmtId="3" fontId="13" fillId="0" borderId="76" xfId="5" applyNumberFormat="1" applyFont="1" applyFill="1" applyBorder="1" applyAlignment="1" applyProtection="1">
      <alignment horizontal="right"/>
      <protection locked="0"/>
    </xf>
    <xf numFmtId="3" fontId="10" fillId="11" borderId="59" xfId="5" applyNumberFormat="1" applyFont="1" applyFill="1" applyBorder="1" applyAlignment="1">
      <alignment horizontal="right"/>
    </xf>
    <xf numFmtId="164" fontId="10" fillId="11" borderId="59" xfId="5" applyNumberFormat="1" applyFont="1" applyFill="1" applyBorder="1" applyAlignment="1">
      <alignment horizontal="right"/>
    </xf>
    <xf numFmtId="3" fontId="13" fillId="0" borderId="60" xfId="5" applyNumberFormat="1" applyFont="1" applyFill="1" applyBorder="1" applyAlignment="1">
      <alignment horizontal="right"/>
    </xf>
    <xf numFmtId="3" fontId="13" fillId="0" borderId="59" xfId="5" applyNumberFormat="1" applyFont="1" applyFill="1" applyBorder="1" applyAlignment="1">
      <alignment horizontal="right"/>
    </xf>
    <xf numFmtId="3" fontId="13" fillId="0" borderId="53" xfId="5" applyNumberFormat="1" applyFont="1" applyFill="1" applyBorder="1" applyAlignment="1">
      <alignment horizontal="center"/>
    </xf>
    <xf numFmtId="164" fontId="13" fillId="0" borderId="53" xfId="5" applyNumberFormat="1" applyFont="1" applyFill="1" applyBorder="1" applyAlignment="1">
      <alignment horizontal="right"/>
    </xf>
    <xf numFmtId="3" fontId="13" fillId="4" borderId="19" xfId="7" applyNumberFormat="1" applyFont="1" applyFill="1" applyBorder="1" applyProtection="1">
      <protection locked="0"/>
    </xf>
    <xf numFmtId="3" fontId="13" fillId="4" borderId="53" xfId="7" applyNumberFormat="1" applyFont="1" applyFill="1" applyBorder="1" applyProtection="1">
      <protection locked="0"/>
    </xf>
    <xf numFmtId="3" fontId="10" fillId="11" borderId="56" xfId="5" applyNumberFormat="1" applyFont="1" applyFill="1" applyBorder="1" applyAlignment="1">
      <alignment horizontal="right"/>
    </xf>
    <xf numFmtId="3" fontId="13" fillId="0" borderId="53" xfId="5" applyNumberFormat="1" applyFont="1" applyFill="1" applyBorder="1" applyAlignment="1">
      <alignment horizontal="right"/>
    </xf>
    <xf numFmtId="3" fontId="10" fillId="11" borderId="65" xfId="5" applyNumberFormat="1" applyFont="1" applyFill="1" applyBorder="1" applyAlignment="1">
      <alignment horizontal="right"/>
    </xf>
    <xf numFmtId="3" fontId="13" fillId="0" borderId="63" xfId="5" applyNumberFormat="1" applyFont="1" applyFill="1" applyBorder="1" applyAlignment="1">
      <alignment horizontal="center"/>
    </xf>
    <xf numFmtId="164" fontId="13" fillId="0" borderId="63" xfId="5" applyNumberFormat="1" applyFont="1" applyFill="1" applyBorder="1" applyAlignment="1">
      <alignment horizontal="right"/>
    </xf>
    <xf numFmtId="3" fontId="13" fillId="4" borderId="66" xfId="7" applyNumberFormat="1" applyFont="1" applyFill="1" applyBorder="1" applyProtection="1">
      <protection locked="0"/>
    </xf>
    <xf numFmtId="3" fontId="13" fillId="0" borderId="58" xfId="5" applyNumberFormat="1" applyFont="1" applyFill="1" applyBorder="1" applyAlignment="1" applyProtection="1">
      <alignment horizontal="right"/>
      <protection locked="0"/>
    </xf>
    <xf numFmtId="3" fontId="10" fillId="11" borderId="66" xfId="5" applyNumberFormat="1" applyFont="1" applyFill="1" applyBorder="1" applyAlignment="1">
      <alignment horizontal="right"/>
    </xf>
    <xf numFmtId="164" fontId="10" fillId="11" borderId="63" xfId="5" applyNumberFormat="1" applyFont="1" applyFill="1" applyBorder="1" applyAlignment="1">
      <alignment horizontal="right"/>
    </xf>
    <xf numFmtId="3" fontId="13" fillId="0" borderId="63" xfId="5" applyNumberFormat="1" applyFont="1" applyFill="1" applyBorder="1" applyAlignment="1">
      <alignment horizontal="right"/>
    </xf>
    <xf numFmtId="164" fontId="10" fillId="11" borderId="67" xfId="5" applyNumberFormat="1" applyFont="1" applyFill="1" applyBorder="1" applyAlignment="1">
      <alignment horizontal="right"/>
    </xf>
    <xf numFmtId="3" fontId="10" fillId="11" borderId="44" xfId="5" applyNumberFormat="1" applyFont="1" applyFill="1" applyBorder="1" applyAlignment="1" applyProtection="1">
      <alignment horizontal="right"/>
    </xf>
    <xf numFmtId="3" fontId="10" fillId="11" borderId="67" xfId="5" applyNumberFormat="1" applyFont="1" applyFill="1" applyBorder="1" applyAlignment="1" applyProtection="1">
      <alignment horizontal="right"/>
    </xf>
    <xf numFmtId="3" fontId="10" fillId="11" borderId="45" xfId="5" applyNumberFormat="1" applyFont="1" applyFill="1" applyBorder="1" applyAlignment="1">
      <alignment horizontal="right"/>
    </xf>
    <xf numFmtId="3" fontId="10" fillId="11" borderId="44" xfId="5" applyNumberFormat="1" applyFont="1" applyFill="1" applyBorder="1" applyAlignment="1">
      <alignment horizontal="right"/>
    </xf>
    <xf numFmtId="3" fontId="10" fillId="11" borderId="19" xfId="5" applyNumberFormat="1" applyFont="1" applyFill="1" applyBorder="1" applyAlignment="1">
      <alignment horizontal="right"/>
    </xf>
    <xf numFmtId="3" fontId="13" fillId="4" borderId="63" xfId="7" applyNumberFormat="1" applyFont="1" applyFill="1" applyBorder="1" applyProtection="1">
      <protection locked="0"/>
    </xf>
    <xf numFmtId="3" fontId="10" fillId="11" borderId="50" xfId="5" applyNumberFormat="1" applyFont="1" applyFill="1" applyBorder="1" applyAlignment="1">
      <alignment horizontal="right"/>
    </xf>
    <xf numFmtId="3" fontId="10" fillId="0" borderId="52" xfId="5" applyNumberFormat="1" applyFont="1" applyFill="1" applyBorder="1" applyAlignment="1">
      <alignment horizontal="center"/>
    </xf>
    <xf numFmtId="164" fontId="10" fillId="0" borderId="46" xfId="5" applyNumberFormat="1" applyFont="1" applyFill="1" applyBorder="1" applyAlignment="1">
      <alignment horizontal="right"/>
    </xf>
    <xf numFmtId="3" fontId="10" fillId="0" borderId="72" xfId="5" applyNumberFormat="1" applyFont="1" applyFill="1" applyBorder="1" applyAlignment="1" applyProtection="1">
      <alignment horizontal="right"/>
      <protection locked="0"/>
    </xf>
    <xf numFmtId="3" fontId="10" fillId="0" borderId="49" xfId="5" applyNumberFormat="1" applyFont="1" applyFill="1" applyBorder="1" applyAlignment="1" applyProtection="1">
      <alignment horizontal="right"/>
      <protection locked="0"/>
    </xf>
    <xf numFmtId="3" fontId="13" fillId="0" borderId="58" xfId="5" applyNumberFormat="1" applyFont="1" applyBorder="1" applyAlignment="1">
      <alignment horizontal="right"/>
    </xf>
    <xf numFmtId="3" fontId="10" fillId="11" borderId="30" xfId="5" applyNumberFormat="1" applyFont="1" applyFill="1" applyBorder="1" applyAlignment="1">
      <alignment horizontal="right"/>
    </xf>
    <xf numFmtId="164" fontId="10" fillId="11" borderId="30" xfId="5" applyNumberFormat="1" applyFont="1" applyFill="1" applyBorder="1" applyAlignment="1">
      <alignment horizontal="right"/>
    </xf>
    <xf numFmtId="3" fontId="10" fillId="0" borderId="46" xfId="5" applyNumberFormat="1" applyFont="1" applyFill="1" applyBorder="1" applyAlignment="1">
      <alignment horizontal="right"/>
    </xf>
    <xf numFmtId="164" fontId="10" fillId="11" borderId="46" xfId="5" applyNumberFormat="1" applyFont="1" applyFill="1" applyBorder="1" applyAlignment="1">
      <alignment horizontal="right"/>
    </xf>
    <xf numFmtId="3" fontId="10" fillId="11" borderId="49" xfId="5" applyNumberFormat="1" applyFont="1" applyFill="1" applyBorder="1" applyAlignment="1">
      <alignment horizontal="center"/>
    </xf>
    <xf numFmtId="0" fontId="55" fillId="0" borderId="0" xfId="8" applyFill="1" applyBorder="1"/>
    <xf numFmtId="166" fontId="57" fillId="0" borderId="0" xfId="9" applyFont="1" applyFill="1" applyBorder="1" applyAlignment="1" applyProtection="1">
      <alignment horizontal="right"/>
    </xf>
    <xf numFmtId="166" fontId="56" fillId="0" borderId="0" xfId="10" applyFont="1" applyFill="1" applyBorder="1" applyAlignment="1" applyProtection="1"/>
    <xf numFmtId="166" fontId="56" fillId="0" borderId="0" xfId="10" applyFont="1" applyFill="1" applyBorder="1" applyAlignment="1" applyProtection="1">
      <alignment horizontal="center"/>
    </xf>
    <xf numFmtId="167" fontId="56" fillId="0" borderId="0" xfId="10" applyNumberFormat="1" applyFont="1" applyFill="1" applyBorder="1" applyAlignment="1" applyProtection="1"/>
    <xf numFmtId="166" fontId="56" fillId="12" borderId="0" xfId="11" applyFont="1" applyFill="1" applyBorder="1" applyAlignment="1" applyProtection="1">
      <alignment horizontal="right" wrapText="1"/>
      <protection locked="0"/>
    </xf>
    <xf numFmtId="166" fontId="59" fillId="0" borderId="0" xfId="10" applyFont="1" applyFill="1" applyBorder="1" applyAlignment="1" applyProtection="1"/>
    <xf numFmtId="167" fontId="60" fillId="0" borderId="0" xfId="10" applyNumberFormat="1" applyFont="1" applyFill="1" applyBorder="1" applyAlignment="1" applyProtection="1"/>
    <xf numFmtId="166" fontId="61" fillId="0" borderId="0" xfId="10" applyFont="1" applyFill="1" applyBorder="1" applyAlignment="1" applyProtection="1"/>
    <xf numFmtId="166" fontId="60" fillId="0" borderId="0" xfId="10" applyFont="1" applyFill="1" applyBorder="1" applyAlignment="1" applyProtection="1"/>
    <xf numFmtId="166" fontId="62" fillId="0" borderId="0" xfId="10" applyFont="1" applyFill="1" applyBorder="1" applyAlignment="1" applyProtection="1"/>
    <xf numFmtId="166" fontId="63" fillId="0" borderId="0" xfId="10" applyFont="1" applyFill="1" applyBorder="1" applyAlignment="1" applyProtection="1">
      <alignment horizontal="center"/>
    </xf>
    <xf numFmtId="166" fontId="64" fillId="0" borderId="0" xfId="10" applyFont="1" applyFill="1" applyBorder="1" applyAlignment="1" applyProtection="1"/>
    <xf numFmtId="166" fontId="56" fillId="13" borderId="47" xfId="10" applyFont="1" applyFill="1" applyBorder="1" applyAlignment="1" applyProtection="1"/>
    <xf numFmtId="166" fontId="56" fillId="13" borderId="78" xfId="10" applyFont="1" applyFill="1" applyBorder="1" applyAlignment="1" applyProtection="1">
      <alignment horizontal="center"/>
    </xf>
    <xf numFmtId="166" fontId="56" fillId="13" borderId="36" xfId="10" applyFont="1" applyFill="1" applyBorder="1" applyAlignment="1" applyProtection="1"/>
    <xf numFmtId="166" fontId="60" fillId="14" borderId="55" xfId="10" applyFont="1" applyFill="1" applyBorder="1" applyAlignment="1" applyProtection="1">
      <alignment horizontal="center"/>
    </xf>
    <xf numFmtId="166" fontId="60" fillId="14" borderId="47" xfId="10" applyFont="1" applyFill="1" applyBorder="1" applyAlignment="1" applyProtection="1">
      <alignment horizontal="center"/>
    </xf>
    <xf numFmtId="167" fontId="60" fillId="13" borderId="78" xfId="10" applyNumberFormat="1" applyFont="1" applyFill="1" applyBorder="1" applyAlignment="1" applyProtection="1">
      <alignment horizontal="center"/>
    </xf>
    <xf numFmtId="167" fontId="60" fillId="13" borderId="79" xfId="10" applyNumberFormat="1" applyFont="1" applyFill="1" applyBorder="1" applyAlignment="1" applyProtection="1">
      <alignment horizontal="center"/>
    </xf>
    <xf numFmtId="166" fontId="60" fillId="15" borderId="80" xfId="10" applyFont="1" applyFill="1" applyBorder="1" applyAlignment="1" applyProtection="1">
      <alignment horizontal="center"/>
    </xf>
    <xf numFmtId="166" fontId="60" fillId="15" borderId="48" xfId="10" applyFont="1" applyFill="1" applyBorder="1" applyAlignment="1" applyProtection="1">
      <alignment horizontal="center"/>
    </xf>
    <xf numFmtId="166" fontId="56" fillId="13" borderId="55" xfId="10" applyFont="1" applyFill="1" applyBorder="1" applyAlignment="1" applyProtection="1">
      <alignment horizontal="center"/>
    </xf>
    <xf numFmtId="166" fontId="56" fillId="13" borderId="47" xfId="10" applyFont="1" applyFill="1" applyBorder="1" applyAlignment="1" applyProtection="1">
      <alignment horizontal="center"/>
    </xf>
    <xf numFmtId="166" fontId="56" fillId="13" borderId="48" xfId="10" applyFont="1" applyFill="1" applyBorder="1" applyAlignment="1" applyProtection="1">
      <alignment horizontal="center"/>
    </xf>
    <xf numFmtId="166" fontId="65" fillId="13" borderId="49" xfId="10" applyFont="1" applyFill="1" applyBorder="1" applyAlignment="1" applyProtection="1">
      <alignment horizontal="center"/>
    </xf>
    <xf numFmtId="166" fontId="56" fillId="13" borderId="81" xfId="10" applyFont="1" applyFill="1" applyBorder="1" applyAlignment="1" applyProtection="1">
      <alignment horizontal="center"/>
    </xf>
    <xf numFmtId="166" fontId="56" fillId="13" borderId="51" xfId="10" applyFont="1" applyFill="1" applyBorder="1" applyAlignment="1" applyProtection="1">
      <alignment horizontal="center"/>
    </xf>
    <xf numFmtId="166" fontId="60" fillId="14" borderId="72" xfId="10" applyFont="1" applyFill="1" applyBorder="1" applyAlignment="1" applyProtection="1">
      <alignment horizontal="center"/>
    </xf>
    <xf numFmtId="166" fontId="60" fillId="14" borderId="49" xfId="10" applyFont="1" applyFill="1" applyBorder="1" applyAlignment="1" applyProtection="1">
      <alignment horizontal="center"/>
    </xf>
    <xf numFmtId="167" fontId="60" fillId="13" borderId="51" xfId="10" applyNumberFormat="1" applyFont="1" applyFill="1" applyBorder="1" applyAlignment="1" applyProtection="1">
      <alignment horizontal="center"/>
    </xf>
    <xf numFmtId="167" fontId="56" fillId="13" borderId="82" xfId="10" applyNumberFormat="1" applyFont="1" applyFill="1" applyBorder="1" applyAlignment="1" applyProtection="1">
      <alignment horizontal="center"/>
    </xf>
    <xf numFmtId="167" fontId="56" fillId="13" borderId="51" xfId="10" applyNumberFormat="1" applyFont="1" applyFill="1" applyBorder="1" applyAlignment="1" applyProtection="1">
      <alignment horizontal="center"/>
    </xf>
    <xf numFmtId="166" fontId="60" fillId="15" borderId="83" xfId="10" applyFont="1" applyFill="1" applyBorder="1" applyAlignment="1" applyProtection="1">
      <alignment horizontal="center"/>
    </xf>
    <xf numFmtId="166" fontId="60" fillId="15" borderId="50" xfId="10" applyFont="1" applyFill="1" applyBorder="1" applyAlignment="1" applyProtection="1">
      <alignment horizontal="center"/>
    </xf>
    <xf numFmtId="166" fontId="56" fillId="13" borderId="72" xfId="10" applyFont="1" applyFill="1" applyBorder="1" applyAlignment="1" applyProtection="1">
      <alignment horizontal="center"/>
    </xf>
    <xf numFmtId="166" fontId="56" fillId="13" borderId="49" xfId="10" applyFont="1" applyFill="1" applyBorder="1" applyAlignment="1" applyProtection="1">
      <alignment horizontal="center"/>
    </xf>
    <xf numFmtId="166" fontId="56" fillId="13" borderId="50" xfId="10" applyFont="1" applyFill="1" applyBorder="1" applyAlignment="1" applyProtection="1">
      <alignment horizontal="center"/>
    </xf>
    <xf numFmtId="166" fontId="65" fillId="0" borderId="47" xfId="10" applyFont="1" applyFill="1" applyBorder="1" applyAlignment="1" applyProtection="1"/>
    <xf numFmtId="165" fontId="56" fillId="0" borderId="78" xfId="10" applyNumberFormat="1" applyFont="1" applyFill="1" applyBorder="1" applyAlignment="1" applyProtection="1">
      <alignment horizontal="center"/>
    </xf>
    <xf numFmtId="168" fontId="56" fillId="0" borderId="36" xfId="10" applyNumberFormat="1" applyFont="1" applyFill="1" applyBorder="1" applyAlignment="1" applyProtection="1">
      <alignment horizontal="right"/>
    </xf>
    <xf numFmtId="168" fontId="66" fillId="14" borderId="84" xfId="10" applyNumberFormat="1" applyFont="1" applyFill="1" applyBorder="1" applyAlignment="1" applyProtection="1">
      <alignment horizontal="right"/>
    </xf>
    <xf numFmtId="168" fontId="66" fillId="14" borderId="85" xfId="10" applyNumberFormat="1" applyFont="1" applyFill="1" applyBorder="1" applyAlignment="1" applyProtection="1">
      <alignment horizontal="right"/>
    </xf>
    <xf numFmtId="168" fontId="66" fillId="0" borderId="36" xfId="10" applyNumberFormat="1" applyFont="1" applyFill="1" applyBorder="1" applyAlignment="1" applyProtection="1">
      <alignment horizontal="right"/>
    </xf>
    <xf numFmtId="168" fontId="56" fillId="0" borderId="86" xfId="10" applyNumberFormat="1" applyFont="1" applyFill="1" applyBorder="1" applyAlignment="1" applyProtection="1">
      <alignment horizontal="right"/>
      <protection locked="0"/>
    </xf>
    <xf numFmtId="168" fontId="56" fillId="0" borderId="79" xfId="10" applyNumberFormat="1" applyFont="1" applyFill="1" applyBorder="1" applyAlignment="1" applyProtection="1">
      <alignment horizontal="right"/>
      <protection locked="0"/>
    </xf>
    <xf numFmtId="168" fontId="56" fillId="0" borderId="87" xfId="10" applyNumberFormat="1" applyFont="1" applyFill="1" applyBorder="1" applyAlignment="1" applyProtection="1">
      <alignment horizontal="right"/>
      <protection locked="0"/>
    </xf>
    <xf numFmtId="165" fontId="60" fillId="15" borderId="87" xfId="10" applyNumberFormat="1" applyFont="1" applyFill="1" applyBorder="1" applyAlignment="1" applyProtection="1">
      <alignment horizontal="right"/>
    </xf>
    <xf numFmtId="167" fontId="60" fillId="15" borderId="48" xfId="10" applyNumberFormat="1" applyFont="1" applyFill="1" applyBorder="1" applyAlignment="1" applyProtection="1">
      <alignment horizontal="right"/>
    </xf>
    <xf numFmtId="166" fontId="56" fillId="0" borderId="0" xfId="10" applyFont="1" applyFill="1" applyBorder="1" applyAlignment="1" applyProtection="1">
      <alignment horizontal="right"/>
    </xf>
    <xf numFmtId="168" fontId="67" fillId="0" borderId="84" xfId="10" applyNumberFormat="1" applyFont="1" applyFill="1" applyBorder="1" applyAlignment="1" applyProtection="1">
      <alignment horizontal="right"/>
    </xf>
    <xf numFmtId="168" fontId="60" fillId="0" borderId="47" xfId="10" applyNumberFormat="1" applyFont="1" applyFill="1" applyBorder="1" applyAlignment="1" applyProtection="1">
      <alignment horizontal="right"/>
    </xf>
    <xf numFmtId="168" fontId="60" fillId="0" borderId="48" xfId="10" applyNumberFormat="1" applyFont="1" applyFill="1" applyBorder="1" applyAlignment="1" applyProtection="1">
      <alignment horizontal="right"/>
    </xf>
    <xf numFmtId="166" fontId="65" fillId="0" borderId="88" xfId="10" applyFont="1" applyFill="1" applyBorder="1" applyAlignment="1" applyProtection="1"/>
    <xf numFmtId="165" fontId="56" fillId="0" borderId="81" xfId="10" applyNumberFormat="1" applyFont="1" applyFill="1" applyBorder="1" applyAlignment="1" applyProtection="1">
      <alignment horizontal="center"/>
    </xf>
    <xf numFmtId="168" fontId="56" fillId="0" borderId="89" xfId="10" applyNumberFormat="1" applyFont="1" applyFill="1" applyBorder="1" applyAlignment="1" applyProtection="1">
      <alignment horizontal="right"/>
    </xf>
    <xf numFmtId="168" fontId="66" fillId="14" borderId="90" xfId="10" applyNumberFormat="1" applyFont="1" applyFill="1" applyBorder="1" applyAlignment="1" applyProtection="1">
      <alignment horizontal="right"/>
    </xf>
    <xf numFmtId="168" fontId="66" fillId="14" borderId="88" xfId="10" applyNumberFormat="1" applyFont="1" applyFill="1" applyBorder="1" applyAlignment="1" applyProtection="1">
      <alignment horizontal="right"/>
    </xf>
    <xf numFmtId="168" fontId="66" fillId="0" borderId="89" xfId="10" applyNumberFormat="1" applyFont="1" applyFill="1" applyBorder="1" applyAlignment="1" applyProtection="1">
      <alignment horizontal="right"/>
    </xf>
    <xf numFmtId="168" fontId="56" fillId="0" borderId="91" xfId="10" applyNumberFormat="1" applyFont="1" applyFill="1" applyBorder="1" applyAlignment="1" applyProtection="1">
      <alignment horizontal="right"/>
      <protection locked="0"/>
    </xf>
    <xf numFmtId="168" fontId="56" fillId="0" borderId="82" xfId="10" applyNumberFormat="1" applyFont="1" applyFill="1" applyBorder="1" applyAlignment="1" applyProtection="1">
      <alignment horizontal="right"/>
      <protection locked="0"/>
    </xf>
    <xf numFmtId="168" fontId="56" fillId="0" borderId="81" xfId="10" applyNumberFormat="1" applyFont="1" applyFill="1" applyBorder="1" applyAlignment="1" applyProtection="1">
      <alignment horizontal="right"/>
      <protection locked="0"/>
    </xf>
    <xf numFmtId="165" fontId="60" fillId="15" borderId="81" xfId="10" applyNumberFormat="1" applyFont="1" applyFill="1" applyBorder="1" applyAlignment="1" applyProtection="1">
      <alignment horizontal="right"/>
    </xf>
    <xf numFmtId="167" fontId="60" fillId="15" borderId="92" xfId="10" applyNumberFormat="1" applyFont="1" applyFill="1" applyBorder="1" applyAlignment="1" applyProtection="1">
      <alignment horizontal="right"/>
    </xf>
    <xf numFmtId="168" fontId="67" fillId="0" borderId="90" xfId="10" applyNumberFormat="1" applyFont="1" applyFill="1" applyBorder="1" applyAlignment="1" applyProtection="1">
      <alignment horizontal="right"/>
    </xf>
    <xf numFmtId="168" fontId="60" fillId="0" borderId="88" xfId="10" applyNumberFormat="1" applyFont="1" applyFill="1" applyBorder="1" applyAlignment="1" applyProtection="1">
      <alignment horizontal="right"/>
    </xf>
    <xf numFmtId="168" fontId="60" fillId="0" borderId="92" xfId="10" applyNumberFormat="1" applyFont="1" applyFill="1" applyBorder="1" applyAlignment="1" applyProtection="1">
      <alignment horizontal="right"/>
    </xf>
    <xf numFmtId="166" fontId="65" fillId="0" borderId="85" xfId="10" applyFont="1" applyFill="1" applyBorder="1" applyAlignment="1" applyProtection="1"/>
    <xf numFmtId="167" fontId="56" fillId="0" borderId="78" xfId="10" applyNumberFormat="1" applyFont="1" applyFill="1" applyBorder="1" applyAlignment="1" applyProtection="1">
      <alignment horizontal="center"/>
    </xf>
    <xf numFmtId="167" fontId="56" fillId="0" borderId="93" xfId="10" applyNumberFormat="1" applyFont="1" applyFill="1" applyBorder="1" applyAlignment="1" applyProtection="1">
      <alignment horizontal="right"/>
    </xf>
    <xf numFmtId="167" fontId="66" fillId="14" borderId="84" xfId="10" applyNumberFormat="1" applyFont="1" applyFill="1" applyBorder="1" applyAlignment="1" applyProtection="1">
      <alignment horizontal="right"/>
    </xf>
    <xf numFmtId="167" fontId="66" fillId="14" borderId="85" xfId="10" applyNumberFormat="1" applyFont="1" applyFill="1" applyBorder="1" applyAlignment="1" applyProtection="1">
      <alignment horizontal="right"/>
    </xf>
    <xf numFmtId="167" fontId="66" fillId="0" borderId="93" xfId="10" applyNumberFormat="1" applyFont="1" applyFill="1" applyBorder="1" applyAlignment="1" applyProtection="1">
      <alignment horizontal="right"/>
    </xf>
    <xf numFmtId="167" fontId="56" fillId="0" borderId="94" xfId="10" applyNumberFormat="1" applyFont="1" applyFill="1" applyBorder="1" applyAlignment="1" applyProtection="1">
      <alignment horizontal="right"/>
      <protection locked="0"/>
    </xf>
    <xf numFmtId="167" fontId="56" fillId="0" borderId="79" xfId="10" applyNumberFormat="1" applyFont="1" applyFill="1" applyBorder="1" applyAlignment="1" applyProtection="1">
      <alignment horizontal="right"/>
      <protection locked="0"/>
    </xf>
    <xf numFmtId="167" fontId="56" fillId="0" borderId="78" xfId="10" applyNumberFormat="1" applyFont="1" applyFill="1" applyBorder="1" applyAlignment="1" applyProtection="1">
      <alignment horizontal="right"/>
      <protection locked="0"/>
    </xf>
    <xf numFmtId="167" fontId="60" fillId="15" borderId="78" xfId="10" applyNumberFormat="1" applyFont="1" applyFill="1" applyBorder="1" applyAlignment="1" applyProtection="1">
      <alignment horizontal="right"/>
    </xf>
    <xf numFmtId="167" fontId="60" fillId="15" borderId="95" xfId="10" applyNumberFormat="1" applyFont="1" applyFill="1" applyBorder="1" applyAlignment="1" applyProtection="1">
      <alignment horizontal="right"/>
    </xf>
    <xf numFmtId="167" fontId="56" fillId="0" borderId="84" xfId="10" applyNumberFormat="1" applyFont="1" applyFill="1" applyBorder="1" applyAlignment="1" applyProtection="1">
      <alignment horizontal="right"/>
    </xf>
    <xf numFmtId="167" fontId="66" fillId="0" borderId="85" xfId="10" applyNumberFormat="1" applyFont="1" applyFill="1" applyBorder="1" applyAlignment="1" applyProtection="1">
      <alignment horizontal="right"/>
    </xf>
    <xf numFmtId="167" fontId="66" fillId="0" borderId="95" xfId="10" applyNumberFormat="1" applyFont="1" applyFill="1" applyBorder="1" applyAlignment="1" applyProtection="1">
      <alignment horizontal="right"/>
    </xf>
    <xf numFmtId="166" fontId="65" fillId="0" borderId="96" xfId="10" applyFont="1" applyFill="1" applyBorder="1" applyAlignment="1" applyProtection="1"/>
    <xf numFmtId="167" fontId="56" fillId="0" borderId="97" xfId="10" applyNumberFormat="1" applyFont="1" applyFill="1" applyBorder="1" applyAlignment="1" applyProtection="1">
      <alignment horizontal="center"/>
    </xf>
    <xf numFmtId="167" fontId="56" fillId="0" borderId="98" xfId="10" applyNumberFormat="1" applyFont="1" applyFill="1" applyBorder="1" applyAlignment="1" applyProtection="1">
      <alignment horizontal="right"/>
    </xf>
    <xf numFmtId="167" fontId="66" fillId="14" borderId="99" xfId="10" applyNumberFormat="1" applyFont="1" applyFill="1" applyBorder="1" applyAlignment="1" applyProtection="1">
      <alignment horizontal="right"/>
    </xf>
    <xf numFmtId="167" fontId="66" fillId="14" borderId="96" xfId="10" applyNumberFormat="1" applyFont="1" applyFill="1" applyBorder="1" applyAlignment="1" applyProtection="1">
      <alignment horizontal="right"/>
    </xf>
    <xf numFmtId="167" fontId="66" fillId="0" borderId="98" xfId="10" applyNumberFormat="1" applyFont="1" applyFill="1" applyBorder="1" applyAlignment="1" applyProtection="1">
      <alignment horizontal="right"/>
    </xf>
    <xf numFmtId="167" fontId="56" fillId="0" borderId="100" xfId="10" applyNumberFormat="1" applyFont="1" applyFill="1" applyBorder="1" applyAlignment="1" applyProtection="1">
      <alignment horizontal="right"/>
      <protection locked="0"/>
    </xf>
    <xf numFmtId="167" fontId="56" fillId="0" borderId="101" xfId="10" applyNumberFormat="1" applyFont="1" applyFill="1" applyBorder="1" applyAlignment="1" applyProtection="1">
      <alignment horizontal="right"/>
      <protection locked="0"/>
    </xf>
    <xf numFmtId="167" fontId="56" fillId="0" borderId="97" xfId="10" applyNumberFormat="1" applyFont="1" applyFill="1" applyBorder="1" applyAlignment="1" applyProtection="1">
      <alignment horizontal="right"/>
      <protection locked="0"/>
    </xf>
    <xf numFmtId="167" fontId="60" fillId="15" borderId="97" xfId="10" applyNumberFormat="1" applyFont="1" applyFill="1" applyBorder="1" applyAlignment="1" applyProtection="1">
      <alignment horizontal="right"/>
    </xf>
    <xf numFmtId="167" fontId="60" fillId="15" borderId="102" xfId="10" applyNumberFormat="1" applyFont="1" applyFill="1" applyBorder="1" applyAlignment="1" applyProtection="1">
      <alignment horizontal="right"/>
    </xf>
    <xf numFmtId="167" fontId="56" fillId="0" borderId="99" xfId="10" applyNumberFormat="1" applyFont="1" applyFill="1" applyBorder="1" applyAlignment="1" applyProtection="1">
      <alignment horizontal="right"/>
    </xf>
    <xf numFmtId="167" fontId="42" fillId="0" borderId="96" xfId="10" applyNumberFormat="1" applyFont="1" applyFill="1" applyBorder="1" applyAlignment="1" applyProtection="1">
      <alignment horizontal="right"/>
    </xf>
    <xf numFmtId="167" fontId="66" fillId="0" borderId="102" xfId="10" applyNumberFormat="1" applyFont="1" applyFill="1" applyBorder="1" applyAlignment="1" applyProtection="1">
      <alignment horizontal="right"/>
    </xf>
    <xf numFmtId="166" fontId="65" fillId="0" borderId="52" xfId="10" applyFont="1" applyFill="1" applyBorder="1" applyAlignment="1" applyProtection="1"/>
    <xf numFmtId="167" fontId="56" fillId="0" borderId="103" xfId="10" applyNumberFormat="1" applyFont="1" applyFill="1" applyBorder="1" applyAlignment="1" applyProtection="1">
      <alignment horizontal="center"/>
    </xf>
    <xf numFmtId="167" fontId="56" fillId="0" borderId="0" xfId="10" applyNumberFormat="1" applyFont="1" applyFill="1" applyBorder="1" applyAlignment="1" applyProtection="1">
      <alignment horizontal="right"/>
    </xf>
    <xf numFmtId="167" fontId="66" fillId="14" borderId="104" xfId="10" applyNumberFormat="1" applyFont="1" applyFill="1" applyBorder="1" applyAlignment="1" applyProtection="1">
      <alignment horizontal="right"/>
    </xf>
    <xf numFmtId="167" fontId="66" fillId="14" borderId="105" xfId="10" applyNumberFormat="1" applyFont="1" applyFill="1" applyBorder="1" applyAlignment="1" applyProtection="1">
      <alignment horizontal="right"/>
    </xf>
    <xf numFmtId="167" fontId="66" fillId="0" borderId="0" xfId="10" applyNumberFormat="1" applyFont="1" applyFill="1" applyBorder="1" applyAlignment="1" applyProtection="1">
      <alignment horizontal="right"/>
    </xf>
    <xf numFmtId="167" fontId="56" fillId="0" borderId="106" xfId="10" applyNumberFormat="1" applyFont="1" applyFill="1" applyBorder="1" applyAlignment="1" applyProtection="1">
      <alignment horizontal="right"/>
      <protection locked="0"/>
    </xf>
    <xf numFmtId="167" fontId="56" fillId="0" borderId="107" xfId="10" applyNumberFormat="1" applyFont="1" applyFill="1" applyBorder="1" applyAlignment="1" applyProtection="1">
      <alignment horizontal="right"/>
      <protection locked="0"/>
    </xf>
    <xf numFmtId="167" fontId="56" fillId="0" borderId="103" xfId="10" applyNumberFormat="1" applyFont="1" applyFill="1" applyBorder="1" applyAlignment="1" applyProtection="1">
      <alignment horizontal="right"/>
      <protection locked="0"/>
    </xf>
    <xf numFmtId="167" fontId="60" fillId="15" borderId="108" xfId="10" applyNumberFormat="1" applyFont="1" applyFill="1" applyBorder="1" applyAlignment="1" applyProtection="1">
      <alignment horizontal="right"/>
    </xf>
    <xf numFmtId="167" fontId="60" fillId="15" borderId="58" xfId="10" applyNumberFormat="1" applyFont="1" applyFill="1" applyBorder="1" applyAlignment="1" applyProtection="1">
      <alignment horizontal="right"/>
    </xf>
    <xf numFmtId="167" fontId="56" fillId="0" borderId="104" xfId="10" applyNumberFormat="1" applyFont="1" applyFill="1" applyBorder="1" applyAlignment="1" applyProtection="1">
      <alignment horizontal="right"/>
    </xf>
    <xf numFmtId="167" fontId="42" fillId="0" borderId="52" xfId="10" applyNumberFormat="1" applyFont="1" applyFill="1" applyBorder="1" applyAlignment="1" applyProtection="1">
      <alignment horizontal="right"/>
    </xf>
    <xf numFmtId="167" fontId="66" fillId="0" borderId="58" xfId="10" applyNumberFormat="1" applyFont="1" applyFill="1" applyBorder="1" applyAlignment="1" applyProtection="1">
      <alignment horizontal="right"/>
    </xf>
    <xf numFmtId="166" fontId="65" fillId="15" borderId="67" xfId="10" applyFont="1" applyFill="1" applyBorder="1" applyAlignment="1" applyProtection="1"/>
    <xf numFmtId="167" fontId="60" fillId="15" borderId="109" xfId="10" applyNumberFormat="1" applyFont="1" applyFill="1" applyBorder="1" applyAlignment="1" applyProtection="1">
      <alignment horizontal="center"/>
    </xf>
    <xf numFmtId="167" fontId="68" fillId="0" borderId="45" xfId="10" applyNumberFormat="1" applyFont="1" applyFill="1" applyBorder="1" applyAlignment="1" applyProtection="1">
      <alignment horizontal="right"/>
    </xf>
    <xf numFmtId="167" fontId="60" fillId="14" borderId="44" xfId="10" applyNumberFormat="1" applyFont="1" applyFill="1" applyBorder="1" applyAlignment="1" applyProtection="1">
      <alignment horizontal="right"/>
    </xf>
    <xf numFmtId="167" fontId="60" fillId="14" borderId="67" xfId="10" applyNumberFormat="1" applyFont="1" applyFill="1" applyBorder="1" applyAlignment="1" applyProtection="1">
      <alignment horizontal="right"/>
    </xf>
    <xf numFmtId="167" fontId="60" fillId="14" borderId="45" xfId="10" applyNumberFormat="1" applyFont="1" applyFill="1" applyBorder="1" applyAlignment="1" applyProtection="1">
      <alignment horizontal="right"/>
    </xf>
    <xf numFmtId="167" fontId="60" fillId="14" borderId="110" xfId="10" applyNumberFormat="1" applyFont="1" applyFill="1" applyBorder="1" applyAlignment="1" applyProtection="1">
      <alignment horizontal="right"/>
    </xf>
    <xf numFmtId="167" fontId="60" fillId="15" borderId="109" xfId="10" applyNumberFormat="1" applyFont="1" applyFill="1" applyBorder="1" applyAlignment="1" applyProtection="1">
      <alignment horizontal="right"/>
    </xf>
    <xf numFmtId="167" fontId="60" fillId="15" borderId="46" xfId="10" applyNumberFormat="1" applyFont="1" applyFill="1" applyBorder="1" applyAlignment="1" applyProtection="1">
      <alignment horizontal="right"/>
    </xf>
    <xf numFmtId="167" fontId="67" fillId="0" borderId="44" xfId="10" applyNumberFormat="1" applyFont="1" applyFill="1" applyBorder="1" applyAlignment="1" applyProtection="1">
      <alignment horizontal="right"/>
    </xf>
    <xf numFmtId="167" fontId="10" fillId="0" borderId="67" xfId="10" applyNumberFormat="1" applyFont="1" applyFill="1" applyBorder="1" applyAlignment="1" applyProtection="1">
      <alignment horizontal="right"/>
    </xf>
    <xf numFmtId="167" fontId="67" fillId="0" borderId="46" xfId="10" applyNumberFormat="1" applyFont="1" applyFill="1" applyBorder="1" applyAlignment="1" applyProtection="1">
      <alignment horizontal="right"/>
    </xf>
    <xf numFmtId="167" fontId="56" fillId="0" borderId="111" xfId="10" applyNumberFormat="1" applyFont="1" applyFill="1" applyBorder="1" applyAlignment="1" applyProtection="1">
      <alignment horizontal="center"/>
    </xf>
    <xf numFmtId="167" fontId="66" fillId="14" borderId="112" xfId="10" applyNumberFormat="1" applyFont="1" applyFill="1" applyBorder="1" applyAlignment="1" applyProtection="1">
      <alignment horizontal="right"/>
    </xf>
    <xf numFmtId="167" fontId="66" fillId="14" borderId="113" xfId="10" applyNumberFormat="1" applyFont="1" applyFill="1" applyBorder="1" applyAlignment="1" applyProtection="1">
      <alignment horizontal="right"/>
    </xf>
    <xf numFmtId="167" fontId="66" fillId="0" borderId="114" xfId="10" applyNumberFormat="1" applyFont="1" applyFill="1" applyBorder="1" applyAlignment="1" applyProtection="1">
      <alignment horizontal="right"/>
    </xf>
    <xf numFmtId="167" fontId="56" fillId="0" borderId="115" xfId="10" applyNumberFormat="1" applyFont="1" applyFill="1" applyBorder="1" applyAlignment="1" applyProtection="1">
      <alignment horizontal="right"/>
      <protection locked="0"/>
    </xf>
    <xf numFmtId="167" fontId="56" fillId="0" borderId="111" xfId="10" applyNumberFormat="1" applyFont="1" applyFill="1" applyBorder="1" applyAlignment="1" applyProtection="1">
      <alignment horizontal="right"/>
      <protection locked="0"/>
    </xf>
    <xf numFmtId="167" fontId="56" fillId="0" borderId="112" xfId="10" applyNumberFormat="1" applyFont="1" applyFill="1" applyBorder="1" applyAlignment="1" applyProtection="1">
      <alignment horizontal="right"/>
    </xf>
    <xf numFmtId="167" fontId="66" fillId="0" borderId="96" xfId="10" applyNumberFormat="1" applyFont="1" applyFill="1" applyBorder="1" applyAlignment="1" applyProtection="1">
      <alignment horizontal="right"/>
    </xf>
    <xf numFmtId="167" fontId="56" fillId="0" borderId="81" xfId="10" applyNumberFormat="1" applyFont="1" applyFill="1" applyBorder="1" applyAlignment="1" applyProtection="1">
      <alignment horizontal="center"/>
    </xf>
    <xf numFmtId="167" fontId="56" fillId="0" borderId="89" xfId="10" applyNumberFormat="1" applyFont="1" applyFill="1" applyBorder="1" applyAlignment="1" applyProtection="1">
      <alignment horizontal="right"/>
    </xf>
    <xf numFmtId="167" fontId="66" fillId="14" borderId="90" xfId="10" applyNumberFormat="1" applyFont="1" applyFill="1" applyBorder="1" applyAlignment="1" applyProtection="1">
      <alignment horizontal="right"/>
    </xf>
    <xf numFmtId="167" fontId="66" fillId="14" borderId="88" xfId="10" applyNumberFormat="1" applyFont="1" applyFill="1" applyBorder="1" applyAlignment="1" applyProtection="1">
      <alignment horizontal="right"/>
    </xf>
    <xf numFmtId="167" fontId="66" fillId="0" borderId="89" xfId="10" applyNumberFormat="1" applyFont="1" applyFill="1" applyBorder="1" applyAlignment="1" applyProtection="1">
      <alignment horizontal="right"/>
    </xf>
    <xf numFmtId="167" fontId="56" fillId="0" borderId="116" xfId="10" applyNumberFormat="1" applyFont="1" applyFill="1" applyBorder="1" applyAlignment="1" applyProtection="1">
      <alignment horizontal="right"/>
      <protection locked="0"/>
    </xf>
    <xf numFmtId="167" fontId="56" fillId="0" borderId="83" xfId="10" applyNumberFormat="1" applyFont="1" applyFill="1" applyBorder="1" applyAlignment="1" applyProtection="1">
      <alignment horizontal="right"/>
      <protection locked="0"/>
    </xf>
    <xf numFmtId="167" fontId="56" fillId="0" borderId="81" xfId="10" applyNumberFormat="1" applyFont="1" applyFill="1" applyBorder="1" applyAlignment="1" applyProtection="1">
      <alignment horizontal="right"/>
      <protection locked="0"/>
    </xf>
    <xf numFmtId="167" fontId="60" fillId="15" borderId="81" xfId="10" applyNumberFormat="1" applyFont="1" applyFill="1" applyBorder="1" applyAlignment="1" applyProtection="1">
      <alignment horizontal="right"/>
    </xf>
    <xf numFmtId="167" fontId="56" fillId="0" borderId="90" xfId="10" applyNumberFormat="1" applyFont="1" applyFill="1" applyBorder="1" applyAlignment="1" applyProtection="1">
      <alignment horizontal="right"/>
    </xf>
    <xf numFmtId="167" fontId="66" fillId="0" borderId="88" xfId="10" applyNumberFormat="1" applyFont="1" applyFill="1" applyBorder="1" applyAlignment="1" applyProtection="1">
      <alignment horizontal="right"/>
    </xf>
    <xf numFmtId="167" fontId="66" fillId="0" borderId="92" xfId="10" applyNumberFormat="1" applyFont="1" applyFill="1" applyBorder="1" applyAlignment="1" applyProtection="1">
      <alignment horizontal="right"/>
    </xf>
    <xf numFmtId="167" fontId="69" fillId="0" borderId="78" xfId="10" applyNumberFormat="1" applyFont="1" applyFill="1" applyBorder="1" applyAlignment="1" applyProtection="1">
      <alignment horizontal="center"/>
    </xf>
    <xf numFmtId="167" fontId="69" fillId="14" borderId="84" xfId="10" applyNumberFormat="1" applyFont="1" applyFill="1" applyBorder="1" applyAlignment="1" applyProtection="1">
      <alignment horizontal="right"/>
      <protection locked="0"/>
    </xf>
    <xf numFmtId="167" fontId="69" fillId="14" borderId="85" xfId="10" applyNumberFormat="1" applyFont="1" applyFill="1" applyBorder="1" applyAlignment="1" applyProtection="1">
      <alignment horizontal="right"/>
      <protection locked="0"/>
    </xf>
    <xf numFmtId="167" fontId="69" fillId="0" borderId="93" xfId="10" applyNumberFormat="1" applyFont="1" applyFill="1" applyBorder="1" applyAlignment="1" applyProtection="1">
      <alignment horizontal="right"/>
      <protection locked="0"/>
    </xf>
    <xf numFmtId="167" fontId="68" fillId="15" borderId="93" xfId="10" applyNumberFormat="1" applyFont="1" applyFill="1" applyBorder="1" applyAlignment="1" applyProtection="1">
      <alignment horizontal="right"/>
    </xf>
    <xf numFmtId="164" fontId="68" fillId="15" borderId="117" xfId="10" applyNumberFormat="1" applyFont="1" applyFill="1" applyBorder="1" applyAlignment="1" applyProtection="1">
      <alignment horizontal="right"/>
    </xf>
    <xf numFmtId="167" fontId="69" fillId="0" borderId="85" xfId="10" applyNumberFormat="1" applyFont="1" applyFill="1" applyBorder="1" applyAlignment="1" applyProtection="1">
      <alignment horizontal="right"/>
    </xf>
    <xf numFmtId="167" fontId="69" fillId="0" borderId="95" xfId="10" applyNumberFormat="1" applyFont="1" applyFill="1" applyBorder="1" applyAlignment="1" applyProtection="1">
      <alignment horizontal="right"/>
    </xf>
    <xf numFmtId="167" fontId="69" fillId="0" borderId="97" xfId="10" applyNumberFormat="1" applyFont="1" applyFill="1" applyBorder="1" applyAlignment="1" applyProtection="1">
      <alignment horizontal="center"/>
    </xf>
    <xf numFmtId="167" fontId="69" fillId="14" borderId="99" xfId="10" applyNumberFormat="1" applyFont="1" applyFill="1" applyBorder="1" applyAlignment="1" applyProtection="1">
      <alignment horizontal="right"/>
      <protection locked="0"/>
    </xf>
    <xf numFmtId="167" fontId="69" fillId="14" borderId="96" xfId="10" applyNumberFormat="1" applyFont="1" applyFill="1" applyBorder="1" applyAlignment="1" applyProtection="1">
      <alignment horizontal="right"/>
      <protection locked="0"/>
    </xf>
    <xf numFmtId="167" fontId="69" fillId="0" borderId="98" xfId="10" applyNumberFormat="1" applyFont="1" applyFill="1" applyBorder="1" applyAlignment="1" applyProtection="1">
      <alignment horizontal="right"/>
      <protection locked="0"/>
    </xf>
    <xf numFmtId="167" fontId="68" fillId="15" borderId="98" xfId="10" applyNumberFormat="1" applyFont="1" applyFill="1" applyBorder="1" applyAlignment="1" applyProtection="1">
      <alignment horizontal="right"/>
    </xf>
    <xf numFmtId="164" fontId="68" fillId="15" borderId="118" xfId="10" applyNumberFormat="1" applyFont="1" applyFill="1" applyBorder="1" applyAlignment="1" applyProtection="1">
      <alignment horizontal="right"/>
    </xf>
    <xf numFmtId="167" fontId="69" fillId="0" borderId="96" xfId="10" applyNumberFormat="1" applyFont="1" applyFill="1" applyBorder="1" applyAlignment="1" applyProtection="1">
      <alignment horizontal="right"/>
    </xf>
    <xf numFmtId="167" fontId="69" fillId="0" borderId="102" xfId="10" applyNumberFormat="1" applyFont="1" applyFill="1" applyBorder="1" applyAlignment="1" applyProtection="1">
      <alignment horizontal="right"/>
    </xf>
    <xf numFmtId="167" fontId="69" fillId="0" borderId="81" xfId="10" applyNumberFormat="1" applyFont="1" applyFill="1" applyBorder="1" applyAlignment="1" applyProtection="1">
      <alignment horizontal="center"/>
    </xf>
    <xf numFmtId="167" fontId="56" fillId="0" borderId="51" xfId="10" applyNumberFormat="1" applyFont="1" applyFill="1" applyBorder="1" applyAlignment="1" applyProtection="1">
      <alignment horizontal="right"/>
    </xf>
    <xf numFmtId="167" fontId="69" fillId="14" borderId="90" xfId="10" applyNumberFormat="1" applyFont="1" applyFill="1" applyBorder="1" applyAlignment="1" applyProtection="1">
      <alignment horizontal="right"/>
      <protection locked="0"/>
    </xf>
    <xf numFmtId="167" fontId="69" fillId="14" borderId="88" xfId="10" applyNumberFormat="1" applyFont="1" applyFill="1" applyBorder="1" applyAlignment="1" applyProtection="1">
      <alignment horizontal="right"/>
      <protection locked="0"/>
    </xf>
    <xf numFmtId="167" fontId="69" fillId="0" borderId="51" xfId="10" applyNumberFormat="1" applyFont="1" applyFill="1" applyBorder="1" applyAlignment="1" applyProtection="1">
      <alignment horizontal="right"/>
      <protection locked="0"/>
    </xf>
    <xf numFmtId="167" fontId="56" fillId="0" borderId="91" xfId="10" applyNumberFormat="1" applyFont="1" applyFill="1" applyBorder="1" applyAlignment="1" applyProtection="1">
      <alignment horizontal="right"/>
      <protection locked="0"/>
    </xf>
    <xf numFmtId="167" fontId="68" fillId="15" borderId="89" xfId="10" applyNumberFormat="1" applyFont="1" applyFill="1" applyBorder="1" applyAlignment="1" applyProtection="1">
      <alignment horizontal="right"/>
    </xf>
    <xf numFmtId="164" fontId="68" fillId="15" borderId="119" xfId="10" applyNumberFormat="1" applyFont="1" applyFill="1" applyBorder="1" applyAlignment="1" applyProtection="1">
      <alignment horizontal="right"/>
    </xf>
    <xf numFmtId="167" fontId="69" fillId="0" borderId="88" xfId="10" applyNumberFormat="1" applyFont="1" applyFill="1" applyBorder="1" applyAlignment="1" applyProtection="1">
      <alignment horizontal="right"/>
    </xf>
    <xf numFmtId="167" fontId="69" fillId="0" borderId="92" xfId="10" applyNumberFormat="1" applyFont="1" applyFill="1" applyBorder="1" applyAlignment="1" applyProtection="1">
      <alignment horizontal="right"/>
    </xf>
    <xf numFmtId="167" fontId="70" fillId="0" borderId="78" xfId="10" applyNumberFormat="1" applyFont="1" applyFill="1" applyBorder="1" applyAlignment="1" applyProtection="1">
      <alignment horizontal="center"/>
    </xf>
    <xf numFmtId="167" fontId="70" fillId="0" borderId="97" xfId="10" applyNumberFormat="1" applyFont="1" applyFill="1" applyBorder="1" applyAlignment="1" applyProtection="1">
      <alignment horizontal="center"/>
    </xf>
    <xf numFmtId="167" fontId="70" fillId="0" borderId="103" xfId="10" applyNumberFormat="1" applyFont="1" applyFill="1" applyBorder="1" applyAlignment="1" applyProtection="1">
      <alignment horizontal="center"/>
    </xf>
    <xf numFmtId="167" fontId="56" fillId="12" borderId="0" xfId="10" applyNumberFormat="1" applyFont="1" applyFill="1" applyBorder="1" applyAlignment="1" applyProtection="1">
      <alignment horizontal="right"/>
    </xf>
    <xf numFmtId="167" fontId="69" fillId="14" borderId="104" xfId="10" applyNumberFormat="1" applyFont="1" applyFill="1" applyBorder="1" applyAlignment="1" applyProtection="1">
      <alignment horizontal="right"/>
      <protection locked="0"/>
    </xf>
    <xf numFmtId="167" fontId="69" fillId="14" borderId="105" xfId="10" applyNumberFormat="1" applyFont="1" applyFill="1" applyBorder="1" applyAlignment="1" applyProtection="1">
      <alignment horizontal="right"/>
      <protection locked="0"/>
    </xf>
    <xf numFmtId="167" fontId="69" fillId="0" borderId="0" xfId="10" applyNumberFormat="1" applyFont="1" applyFill="1" applyBorder="1" applyAlignment="1" applyProtection="1">
      <alignment horizontal="right"/>
      <protection locked="0"/>
    </xf>
    <xf numFmtId="167" fontId="56" fillId="0" borderId="120" xfId="10" applyNumberFormat="1" applyFont="1" applyFill="1" applyBorder="1" applyAlignment="1" applyProtection="1">
      <alignment horizontal="right"/>
      <protection locked="0"/>
    </xf>
    <xf numFmtId="167" fontId="68" fillId="15" borderId="121" xfId="10" applyNumberFormat="1" applyFont="1" applyFill="1" applyBorder="1" applyAlignment="1" applyProtection="1">
      <alignment horizontal="right"/>
    </xf>
    <xf numFmtId="164" fontId="68" fillId="15" borderId="122" xfId="10" applyNumberFormat="1" applyFont="1" applyFill="1" applyBorder="1" applyAlignment="1" applyProtection="1">
      <alignment horizontal="right"/>
    </xf>
    <xf numFmtId="167" fontId="69" fillId="0" borderId="105" xfId="10" applyNumberFormat="1" applyFont="1" applyFill="1" applyBorder="1" applyAlignment="1" applyProtection="1">
      <alignment horizontal="right"/>
    </xf>
    <xf numFmtId="167" fontId="69" fillId="0" borderId="123" xfId="10" applyNumberFormat="1" applyFont="1" applyFill="1" applyBorder="1" applyAlignment="1" applyProtection="1">
      <alignment horizontal="right"/>
    </xf>
    <xf numFmtId="166" fontId="71" fillId="15" borderId="67" xfId="10" applyFont="1" applyFill="1" applyBorder="1" applyAlignment="1" applyProtection="1"/>
    <xf numFmtId="167" fontId="68" fillId="15" borderId="109" xfId="10" applyNumberFormat="1" applyFont="1" applyFill="1" applyBorder="1" applyAlignment="1" applyProtection="1">
      <alignment horizontal="center"/>
    </xf>
    <xf numFmtId="167" fontId="68" fillId="15" borderId="45" xfId="10" applyNumberFormat="1" applyFont="1" applyFill="1" applyBorder="1" applyAlignment="1" applyProtection="1">
      <alignment horizontal="right"/>
    </xf>
    <xf numFmtId="167" fontId="68" fillId="15" borderId="44" xfId="10" applyNumberFormat="1" applyFont="1" applyFill="1" applyBorder="1" applyAlignment="1" applyProtection="1">
      <alignment horizontal="right"/>
    </xf>
    <xf numFmtId="167" fontId="68" fillId="15" borderId="67" xfId="10" applyNumberFormat="1" applyFont="1" applyFill="1" applyBorder="1" applyAlignment="1" applyProtection="1">
      <alignment horizontal="right"/>
    </xf>
    <xf numFmtId="167" fontId="68" fillId="15" borderId="110" xfId="10" applyNumberFormat="1" applyFont="1" applyFill="1" applyBorder="1" applyAlignment="1" applyProtection="1">
      <alignment horizontal="right"/>
    </xf>
    <xf numFmtId="164" fontId="68" fillId="15" borderId="124" xfId="10" applyNumberFormat="1" applyFont="1" applyFill="1" applyBorder="1" applyAlignment="1" applyProtection="1">
      <alignment horizontal="right"/>
    </xf>
    <xf numFmtId="167" fontId="68" fillId="15" borderId="46" xfId="10" applyNumberFormat="1" applyFont="1" applyFill="1" applyBorder="1" applyAlignment="1" applyProtection="1">
      <alignment horizontal="right"/>
    </xf>
    <xf numFmtId="166" fontId="65" fillId="0" borderId="113" xfId="10" applyFont="1" applyFill="1" applyBorder="1" applyAlignment="1" applyProtection="1"/>
    <xf numFmtId="167" fontId="70" fillId="0" borderId="111" xfId="10" applyNumberFormat="1" applyFont="1" applyFill="1" applyBorder="1" applyAlignment="1" applyProtection="1">
      <alignment horizontal="center"/>
    </xf>
    <xf numFmtId="167" fontId="56" fillId="0" borderId="114" xfId="10" applyNumberFormat="1" applyFont="1" applyFill="1" applyBorder="1" applyAlignment="1" applyProtection="1">
      <alignment horizontal="right"/>
    </xf>
    <xf numFmtId="167" fontId="69" fillId="14" borderId="112" xfId="10" applyNumberFormat="1" applyFont="1" applyFill="1" applyBorder="1" applyAlignment="1" applyProtection="1">
      <alignment horizontal="right"/>
      <protection locked="0"/>
    </xf>
    <xf numFmtId="167" fontId="69" fillId="14" borderId="113" xfId="10" applyNumberFormat="1" applyFont="1" applyFill="1" applyBorder="1" applyAlignment="1" applyProtection="1">
      <alignment horizontal="right"/>
      <protection locked="0"/>
    </xf>
    <xf numFmtId="167" fontId="69" fillId="0" borderId="114" xfId="10" applyNumberFormat="1" applyFont="1" applyFill="1" applyBorder="1" applyAlignment="1" applyProtection="1">
      <alignment horizontal="right"/>
      <protection locked="0"/>
    </xf>
    <xf numFmtId="167" fontId="68" fillId="15" borderId="114" xfId="10" applyNumberFormat="1" applyFont="1" applyFill="1" applyBorder="1" applyAlignment="1" applyProtection="1">
      <alignment horizontal="right"/>
    </xf>
    <xf numFmtId="164" fontId="68" fillId="15" borderId="125" xfId="10" applyNumberFormat="1" applyFont="1" applyFill="1" applyBorder="1" applyAlignment="1" applyProtection="1">
      <alignment horizontal="right"/>
    </xf>
    <xf numFmtId="167" fontId="69" fillId="0" borderId="113" xfId="10" applyNumberFormat="1" applyFont="1" applyFill="1" applyBorder="1" applyAlignment="1" applyProtection="1">
      <alignment horizontal="right"/>
    </xf>
    <xf numFmtId="167" fontId="69" fillId="0" borderId="126" xfId="10" applyNumberFormat="1" applyFont="1" applyFill="1" applyBorder="1" applyAlignment="1" applyProtection="1">
      <alignment horizontal="right"/>
    </xf>
    <xf numFmtId="166" fontId="71" fillId="15" borderId="85" xfId="10" applyFont="1" applyFill="1" applyBorder="1" applyAlignment="1" applyProtection="1"/>
    <xf numFmtId="167" fontId="68" fillId="15" borderId="78" xfId="10" applyNumberFormat="1" applyFont="1" applyFill="1" applyBorder="1" applyAlignment="1" applyProtection="1">
      <alignment horizontal="center"/>
    </xf>
    <xf numFmtId="167" fontId="68" fillId="15" borderId="84" xfId="10" applyNumberFormat="1" applyFont="1" applyFill="1" applyBorder="1" applyAlignment="1" applyProtection="1">
      <alignment horizontal="right"/>
    </xf>
    <xf numFmtId="167" fontId="68" fillId="15" borderId="85" xfId="10" applyNumberFormat="1" applyFont="1" applyFill="1" applyBorder="1" applyAlignment="1" applyProtection="1">
      <alignment horizontal="right"/>
    </xf>
    <xf numFmtId="167" fontId="68" fillId="15" borderId="79" xfId="10" applyNumberFormat="1" applyFont="1" applyFill="1" applyBorder="1" applyAlignment="1" applyProtection="1">
      <alignment horizontal="right"/>
    </xf>
    <xf numFmtId="167" fontId="68" fillId="15" borderId="95" xfId="10" applyNumberFormat="1" applyFont="1" applyFill="1" applyBorder="1" applyAlignment="1" applyProtection="1">
      <alignment horizontal="right"/>
    </xf>
    <xf numFmtId="167" fontId="68" fillId="0" borderId="108" xfId="10" applyNumberFormat="1" applyFont="1" applyFill="1" applyBorder="1" applyAlignment="1" applyProtection="1">
      <alignment horizontal="center"/>
    </xf>
    <xf numFmtId="167" fontId="56" fillId="15" borderId="0" xfId="10" applyNumberFormat="1" applyFont="1" applyFill="1" applyBorder="1" applyAlignment="1" applyProtection="1">
      <alignment horizontal="right"/>
    </xf>
    <xf numFmtId="167" fontId="68" fillId="0" borderId="20" xfId="10" applyNumberFormat="1" applyFont="1" applyFill="1" applyBorder="1" applyAlignment="1" applyProtection="1">
      <alignment horizontal="right"/>
      <protection locked="0"/>
    </xf>
    <xf numFmtId="167" fontId="68" fillId="0" borderId="52" xfId="10" applyNumberFormat="1" applyFont="1" applyFill="1" applyBorder="1" applyAlignment="1" applyProtection="1">
      <alignment horizontal="right"/>
      <protection locked="0"/>
    </xf>
    <xf numFmtId="167" fontId="56" fillId="0" borderId="107" xfId="10" applyNumberFormat="1" applyFont="1" applyFill="1" applyBorder="1" applyAlignment="1" applyProtection="1">
      <alignment horizontal="right"/>
    </xf>
    <xf numFmtId="167" fontId="56" fillId="15" borderId="0" xfId="10" applyNumberFormat="1" applyFont="1" applyFill="1" applyBorder="1" applyAlignment="1" applyProtection="1">
      <alignment horizontal="right"/>
      <protection locked="0"/>
    </xf>
    <xf numFmtId="167" fontId="68" fillId="15" borderId="0" xfId="10" applyNumberFormat="1" applyFont="1" applyFill="1" applyBorder="1" applyAlignment="1" applyProtection="1">
      <alignment horizontal="right"/>
    </xf>
    <xf numFmtId="164" fontId="68" fillId="15" borderId="127" xfId="10" applyNumberFormat="1" applyFont="1" applyFill="1" applyBorder="1" applyAlignment="1" applyProtection="1">
      <alignment horizontal="right"/>
    </xf>
    <xf numFmtId="167" fontId="56" fillId="15" borderId="20" xfId="10" applyNumberFormat="1" applyFont="1" applyFill="1" applyBorder="1" applyAlignment="1" applyProtection="1">
      <alignment horizontal="right"/>
    </xf>
    <xf numFmtId="167" fontId="68" fillId="0" borderId="96" xfId="10" applyNumberFormat="1" applyFont="1" applyFill="1" applyBorder="1" applyAlignment="1" applyProtection="1">
      <alignment horizontal="right"/>
    </xf>
    <xf numFmtId="167" fontId="68" fillId="0" borderId="102" xfId="10" applyNumberFormat="1" applyFont="1" applyFill="1" applyBorder="1" applyAlignment="1" applyProtection="1">
      <alignment horizontal="right"/>
    </xf>
    <xf numFmtId="166" fontId="71" fillId="15" borderId="105" xfId="10" applyFont="1" applyFill="1" applyBorder="1" applyAlignment="1" applyProtection="1"/>
    <xf numFmtId="167" fontId="68" fillId="15" borderId="97" xfId="10" applyNumberFormat="1" applyFont="1" applyFill="1" applyBorder="1" applyAlignment="1" applyProtection="1">
      <alignment horizontal="center"/>
    </xf>
    <xf numFmtId="167" fontId="68" fillId="15" borderId="99" xfId="10" applyNumberFormat="1" applyFont="1" applyFill="1" applyBorder="1" applyAlignment="1" applyProtection="1">
      <alignment horizontal="right"/>
    </xf>
    <xf numFmtId="167" fontId="68" fillId="15" borderId="96" xfId="10" applyNumberFormat="1" applyFont="1" applyFill="1" applyBorder="1" applyAlignment="1" applyProtection="1">
      <alignment horizontal="right"/>
    </xf>
    <xf numFmtId="167" fontId="68" fillId="15" borderId="128" xfId="10" applyNumberFormat="1" applyFont="1" applyFill="1" applyBorder="1" applyAlignment="1" applyProtection="1">
      <alignment horizontal="right"/>
    </xf>
    <xf numFmtId="167" fontId="68" fillId="15" borderId="102" xfId="10" applyNumberFormat="1" applyFont="1" applyFill="1" applyBorder="1" applyAlignment="1" applyProtection="1">
      <alignment horizontal="right"/>
    </xf>
    <xf numFmtId="166" fontId="71" fillId="15" borderId="96" xfId="10" applyFont="1" applyFill="1" applyBorder="1" applyAlignment="1" applyProtection="1"/>
    <xf numFmtId="166" fontId="71" fillId="15" borderId="49" xfId="10" applyFont="1" applyFill="1" applyBorder="1" applyAlignment="1" applyProtection="1"/>
    <xf numFmtId="167" fontId="68" fillId="15" borderId="81" xfId="10" applyNumberFormat="1" applyFont="1" applyFill="1" applyBorder="1" applyAlignment="1" applyProtection="1">
      <alignment horizontal="center"/>
    </xf>
    <xf numFmtId="167" fontId="68" fillId="15" borderId="90" xfId="10" applyNumberFormat="1" applyFont="1" applyFill="1" applyBorder="1" applyAlignment="1" applyProtection="1">
      <alignment horizontal="right"/>
    </xf>
    <xf numFmtId="167" fontId="68" fillId="15" borderId="88" xfId="10" applyNumberFormat="1" applyFont="1" applyFill="1" applyBorder="1" applyAlignment="1" applyProtection="1">
      <alignment horizontal="right"/>
    </xf>
    <xf numFmtId="167" fontId="68" fillId="15" borderId="82" xfId="10" applyNumberFormat="1" applyFont="1" applyFill="1" applyBorder="1" applyAlignment="1" applyProtection="1">
      <alignment horizontal="right"/>
    </xf>
    <xf numFmtId="167" fontId="68" fillId="15" borderId="92" xfId="10" applyNumberFormat="1" applyFont="1" applyFill="1" applyBorder="1" applyAlignment="1" applyProtection="1">
      <alignment horizontal="right"/>
    </xf>
    <xf numFmtId="166" fontId="72" fillId="0" borderId="0" xfId="10" applyFont="1" applyFill="1" applyBorder="1" applyAlignment="1" applyProtection="1"/>
    <xf numFmtId="166" fontId="71" fillId="0" borderId="0" xfId="10" applyFont="1" applyFill="1" applyBorder="1" applyAlignment="1" applyProtection="1"/>
    <xf numFmtId="166" fontId="73" fillId="0" borderId="0" xfId="10" applyFont="1" applyFill="1" applyBorder="1" applyAlignment="1" applyProtection="1"/>
    <xf numFmtId="166" fontId="67" fillId="0" borderId="0" xfId="10" applyFont="1" applyFill="1" applyBorder="1" applyAlignment="1" applyProtection="1">
      <alignment horizontal="center"/>
    </xf>
    <xf numFmtId="166" fontId="67" fillId="0" borderId="0" xfId="10" applyFont="1" applyFill="1" applyBorder="1" applyAlignment="1" applyProtection="1"/>
    <xf numFmtId="167" fontId="67" fillId="0" borderId="0" xfId="10" applyNumberFormat="1" applyFont="1" applyFill="1" applyBorder="1" applyAlignment="1" applyProtection="1"/>
    <xf numFmtId="0" fontId="55" fillId="0" borderId="0" xfId="8"/>
    <xf numFmtId="0" fontId="31" fillId="0" borderId="0" xfId="5" applyFont="1" applyBorder="1" applyAlignment="1">
      <alignment horizontal="right"/>
    </xf>
    <xf numFmtId="0" fontId="13" fillId="0" borderId="0" xfId="5" applyBorder="1" applyAlignment="1">
      <alignment horizontal="right"/>
    </xf>
    <xf numFmtId="0" fontId="1" fillId="0" borderId="0" xfId="7"/>
    <xf numFmtId="3" fontId="13" fillId="0" borderId="0" xfId="5" applyNumberFormat="1" applyBorder="1"/>
    <xf numFmtId="0" fontId="13" fillId="7" borderId="0" xfId="7" applyFont="1" applyFill="1" applyBorder="1" applyAlignment="1" applyProtection="1">
      <alignment horizontal="right" wrapText="1"/>
      <protection locked="0"/>
    </xf>
    <xf numFmtId="0" fontId="33" fillId="0" borderId="0" xfId="5" applyFont="1" applyBorder="1"/>
    <xf numFmtId="3" fontId="34" fillId="0" borderId="0" xfId="5" applyNumberFormat="1" applyFont="1" applyBorder="1"/>
    <xf numFmtId="0" fontId="35" fillId="0" borderId="0" xfId="5" applyFont="1" applyFill="1" applyBorder="1"/>
    <xf numFmtId="0" fontId="34" fillId="0" borderId="0" xfId="5" applyFont="1" applyBorder="1"/>
    <xf numFmtId="0" fontId="51" fillId="0" borderId="0" xfId="5" applyFont="1" applyFill="1" applyBorder="1" applyAlignment="1"/>
    <xf numFmtId="0" fontId="30" fillId="0" borderId="0" xfId="7" applyFont="1" applyFill="1" applyBorder="1" applyAlignment="1"/>
    <xf numFmtId="4" fontId="13" fillId="0" borderId="54" xfId="5" applyNumberFormat="1" applyBorder="1" applyAlignment="1">
      <alignment horizontal="right"/>
    </xf>
    <xf numFmtId="4" fontId="42" fillId="0" borderId="48" xfId="5" applyNumberFormat="1" applyFont="1" applyFill="1" applyBorder="1" applyAlignment="1">
      <alignment horizontal="right"/>
    </xf>
    <xf numFmtId="4" fontId="13" fillId="0" borderId="63" xfId="5" applyNumberFormat="1" applyBorder="1" applyAlignment="1">
      <alignment horizontal="right"/>
    </xf>
    <xf numFmtId="4" fontId="42" fillId="0" borderId="60" xfId="5" applyNumberFormat="1" applyFont="1" applyFill="1" applyBorder="1" applyAlignment="1">
      <alignment horizontal="right"/>
    </xf>
    <xf numFmtId="3" fontId="42" fillId="0" borderId="43" xfId="5" applyNumberFormat="1" applyFont="1" applyFill="1" applyBorder="1" applyAlignment="1">
      <alignment horizontal="right"/>
    </xf>
    <xf numFmtId="3" fontId="13" fillId="0" borderId="49" xfId="5" applyNumberFormat="1" applyFont="1" applyFill="1" applyBorder="1" applyAlignment="1" applyProtection="1">
      <alignment horizontal="right"/>
      <protection locked="0"/>
    </xf>
    <xf numFmtId="3" fontId="42" fillId="0" borderId="58" xfId="5" applyNumberFormat="1" applyFont="1" applyFill="1" applyBorder="1" applyAlignment="1">
      <alignment horizontal="right"/>
    </xf>
    <xf numFmtId="3" fontId="34" fillId="10" borderId="20" xfId="5" applyNumberFormat="1" applyFont="1" applyFill="1" applyBorder="1" applyAlignment="1">
      <alignment horizontal="right"/>
    </xf>
    <xf numFmtId="3" fontId="13" fillId="0" borderId="52" xfId="5" applyNumberFormat="1" applyFont="1" applyFill="1" applyBorder="1" applyAlignment="1" applyProtection="1">
      <alignment horizontal="right"/>
      <protection locked="0"/>
    </xf>
    <xf numFmtId="3" fontId="42" fillId="0" borderId="62" xfId="5" applyNumberFormat="1" applyFont="1" applyFill="1" applyBorder="1" applyAlignment="1">
      <alignment horizontal="right"/>
    </xf>
    <xf numFmtId="3" fontId="45" fillId="0" borderId="56" xfId="5" applyNumberFormat="1" applyFont="1" applyFill="1" applyBorder="1" applyAlignment="1" applyProtection="1">
      <alignment horizontal="right"/>
      <protection locked="0"/>
    </xf>
    <xf numFmtId="3" fontId="45" fillId="0" borderId="57" xfId="5" applyNumberFormat="1" applyFont="1" applyFill="1" applyBorder="1" applyAlignment="1">
      <alignment horizontal="right"/>
    </xf>
    <xf numFmtId="3" fontId="45" fillId="0" borderId="54" xfId="5" applyNumberFormat="1" applyFont="1" applyFill="1" applyBorder="1" applyAlignment="1">
      <alignment horizontal="right"/>
    </xf>
    <xf numFmtId="3" fontId="45" fillId="0" borderId="65" xfId="5" applyNumberFormat="1" applyFont="1" applyFill="1" applyBorder="1" applyAlignment="1" applyProtection="1">
      <alignment horizontal="right"/>
      <protection locked="0"/>
    </xf>
    <xf numFmtId="3" fontId="45" fillId="0" borderId="43" xfId="5" applyNumberFormat="1" applyFont="1" applyFill="1" applyBorder="1" applyAlignment="1">
      <alignment horizontal="right"/>
    </xf>
    <xf numFmtId="3" fontId="45" fillId="0" borderId="64" xfId="5" applyNumberFormat="1" applyFont="1" applyFill="1" applyBorder="1" applyAlignment="1">
      <alignment horizontal="right"/>
    </xf>
    <xf numFmtId="3" fontId="45" fillId="0" borderId="72" xfId="5" applyNumberFormat="1" applyFont="1" applyFill="1" applyBorder="1" applyAlignment="1" applyProtection="1">
      <alignment horizontal="right"/>
      <protection locked="0"/>
    </xf>
    <xf numFmtId="3" fontId="13" fillId="0" borderId="66" xfId="5" applyNumberFormat="1" applyFont="1" applyFill="1" applyBorder="1" applyAlignment="1" applyProtection="1">
      <alignment horizontal="right"/>
      <protection locked="0"/>
    </xf>
    <xf numFmtId="3" fontId="45" fillId="0" borderId="60" xfId="5" applyNumberFormat="1" applyFont="1" applyFill="1" applyBorder="1" applyAlignment="1">
      <alignment horizontal="right"/>
    </xf>
    <xf numFmtId="3" fontId="45" fillId="0" borderId="59" xfId="5" applyNumberFormat="1" applyFont="1" applyFill="1" applyBorder="1" applyAlignment="1">
      <alignment horizontal="right"/>
    </xf>
    <xf numFmtId="3" fontId="45" fillId="0" borderId="19" xfId="5" applyNumberFormat="1" applyFont="1" applyFill="1" applyBorder="1" applyAlignment="1" applyProtection="1">
      <alignment horizontal="right"/>
      <protection locked="0"/>
    </xf>
    <xf numFmtId="3" fontId="45" fillId="0" borderId="73" xfId="5" applyNumberFormat="1" applyFont="1" applyFill="1" applyBorder="1" applyAlignment="1">
      <alignment horizontal="right"/>
    </xf>
    <xf numFmtId="3" fontId="45" fillId="0" borderId="53" xfId="5" applyNumberFormat="1" applyFont="1" applyFill="1" applyBorder="1" applyAlignment="1">
      <alignment horizontal="right"/>
    </xf>
    <xf numFmtId="3" fontId="45" fillId="0" borderId="20" xfId="5" applyNumberFormat="1" applyFont="1" applyFill="1" applyBorder="1" applyAlignment="1" applyProtection="1">
      <alignment horizontal="right"/>
      <protection locked="0"/>
    </xf>
    <xf numFmtId="3" fontId="45" fillId="0" borderId="62" xfId="5" applyNumberFormat="1" applyFont="1" applyFill="1" applyBorder="1" applyAlignment="1">
      <alignment horizontal="right"/>
    </xf>
    <xf numFmtId="3" fontId="45" fillId="0" borderId="63" xfId="5" applyNumberFormat="1" applyFont="1" applyFill="1" applyBorder="1" applyAlignment="1">
      <alignment horizontal="right"/>
    </xf>
    <xf numFmtId="3" fontId="47" fillId="11" borderId="61" xfId="5" applyNumberFormat="1" applyFont="1" applyFill="1" applyBorder="1" applyAlignment="1">
      <alignment horizontal="right"/>
    </xf>
    <xf numFmtId="3" fontId="47" fillId="11" borderId="51" xfId="5" applyNumberFormat="1" applyFont="1" applyFill="1" applyBorder="1" applyAlignment="1">
      <alignment horizontal="right"/>
    </xf>
    <xf numFmtId="3" fontId="13" fillId="11" borderId="20" xfId="5" applyNumberFormat="1" applyFill="1" applyBorder="1" applyAlignment="1">
      <alignment horizontal="right"/>
    </xf>
    <xf numFmtId="3" fontId="13" fillId="0" borderId="52" xfId="5" applyNumberFormat="1" applyBorder="1" applyAlignment="1">
      <alignment horizontal="right"/>
    </xf>
    <xf numFmtId="3" fontId="13" fillId="0" borderId="0" xfId="5" applyNumberFormat="1" applyBorder="1" applyAlignment="1">
      <alignment horizontal="right"/>
    </xf>
    <xf numFmtId="3" fontId="13" fillId="11" borderId="47" xfId="5" applyNumberFormat="1" applyFill="1" applyBorder="1" applyAlignment="1" applyProtection="1">
      <alignment horizontal="right"/>
      <protection locked="0"/>
    </xf>
    <xf numFmtId="14" fontId="13" fillId="0" borderId="0" xfId="5" applyNumberFormat="1"/>
    <xf numFmtId="0" fontId="10" fillId="0" borderId="0" xfId="5" applyFont="1" applyFill="1" applyBorder="1" applyAlignment="1"/>
    <xf numFmtId="4" fontId="34" fillId="0" borderId="55" xfId="5" applyNumberFormat="1" applyFont="1" applyFill="1" applyBorder="1" applyAlignment="1">
      <alignment horizontal="right"/>
    </xf>
    <xf numFmtId="4" fontId="10" fillId="0" borderId="56" xfId="5" applyNumberFormat="1" applyFont="1" applyFill="1" applyBorder="1" applyAlignment="1" applyProtection="1">
      <alignment horizontal="right"/>
      <protection locked="0"/>
    </xf>
    <xf numFmtId="4" fontId="10" fillId="0" borderId="54" xfId="5" applyNumberFormat="1" applyFont="1" applyFill="1" applyBorder="1" applyAlignment="1" applyProtection="1">
      <alignment horizontal="right"/>
      <protection locked="0"/>
    </xf>
    <xf numFmtId="4" fontId="10" fillId="0" borderId="75" xfId="5" applyNumberFormat="1" applyFont="1" applyFill="1" applyBorder="1" applyAlignment="1" applyProtection="1">
      <alignment horizontal="right"/>
      <protection locked="0"/>
    </xf>
    <xf numFmtId="4" fontId="34" fillId="0" borderId="61" xfId="5" applyNumberFormat="1" applyFont="1" applyFill="1" applyBorder="1" applyAlignment="1">
      <alignment horizontal="right"/>
    </xf>
    <xf numFmtId="4" fontId="10" fillId="0" borderId="61" xfId="5" applyNumberFormat="1" applyFont="1" applyFill="1" applyBorder="1" applyAlignment="1" applyProtection="1">
      <alignment horizontal="right"/>
      <protection locked="0"/>
    </xf>
    <xf numFmtId="4" fontId="10" fillId="0" borderId="59" xfId="5" applyNumberFormat="1" applyFont="1" applyFill="1" applyBorder="1" applyAlignment="1" applyProtection="1">
      <alignment horizontal="right"/>
      <protection locked="0"/>
    </xf>
    <xf numFmtId="4" fontId="10" fillId="0" borderId="76" xfId="5" applyNumberFormat="1" applyFont="1" applyBorder="1" applyAlignment="1" applyProtection="1">
      <alignment horizontal="right"/>
      <protection locked="0"/>
    </xf>
    <xf numFmtId="4" fontId="10" fillId="0" borderId="63" xfId="5" applyNumberFormat="1" applyFont="1" applyFill="1" applyBorder="1" applyAlignment="1" applyProtection="1">
      <alignment horizontal="right"/>
      <protection locked="0"/>
    </xf>
    <xf numFmtId="3" fontId="34" fillId="10" borderId="67" xfId="5" applyNumberFormat="1" applyFont="1" applyFill="1" applyBorder="1" applyAlignment="1">
      <alignment horizontal="right"/>
    </xf>
    <xf numFmtId="164" fontId="45" fillId="0" borderId="57" xfId="5" applyNumberFormat="1" applyFont="1" applyFill="1" applyBorder="1" applyAlignment="1">
      <alignment horizontal="right"/>
    </xf>
    <xf numFmtId="164" fontId="45" fillId="0" borderId="43" xfId="5" applyNumberFormat="1" applyFont="1" applyFill="1" applyBorder="1" applyAlignment="1">
      <alignment horizontal="right"/>
    </xf>
    <xf numFmtId="164" fontId="45" fillId="0" borderId="60" xfId="5" applyNumberFormat="1" applyFont="1" applyFill="1" applyBorder="1" applyAlignment="1">
      <alignment horizontal="right"/>
    </xf>
    <xf numFmtId="3" fontId="13" fillId="0" borderId="47" xfId="5" applyNumberFormat="1" applyFill="1" applyBorder="1" applyAlignment="1" applyProtection="1">
      <alignment horizontal="right"/>
      <protection locked="0"/>
    </xf>
    <xf numFmtId="3" fontId="13" fillId="0" borderId="0" xfId="5" applyNumberFormat="1" applyFill="1" applyBorder="1" applyAlignment="1">
      <alignment horizontal="right"/>
    </xf>
    <xf numFmtId="3" fontId="47" fillId="0" borderId="56" xfId="5" applyNumberFormat="1" applyFont="1" applyFill="1" applyBorder="1" applyAlignment="1">
      <alignment horizontal="right"/>
    </xf>
    <xf numFmtId="164" fontId="47" fillId="0" borderId="54" xfId="5" applyNumberFormat="1" applyFont="1" applyFill="1" applyBorder="1" applyAlignment="1">
      <alignment horizontal="right"/>
    </xf>
    <xf numFmtId="3" fontId="52" fillId="11" borderId="46" xfId="5" applyNumberFormat="1" applyFont="1" applyFill="1" applyBorder="1" applyAlignment="1">
      <alignment horizontal="right"/>
    </xf>
    <xf numFmtId="0" fontId="74" fillId="4" borderId="0" xfId="5" applyFont="1" applyFill="1"/>
    <xf numFmtId="0" fontId="74" fillId="4" borderId="0" xfId="5" applyFont="1" applyFill="1" applyAlignment="1">
      <alignment horizontal="center"/>
    </xf>
    <xf numFmtId="0" fontId="75" fillId="0" borderId="0" xfId="12" applyFill="1"/>
    <xf numFmtId="166" fontId="57" fillId="0" borderId="0" xfId="13" applyFont="1" applyFill="1" applyAlignment="1">
      <alignment horizontal="right"/>
    </xf>
    <xf numFmtId="166" fontId="56" fillId="0" borderId="0" xfId="14" applyFont="1" applyFill="1" applyAlignment="1"/>
    <xf numFmtId="166" fontId="56" fillId="0" borderId="0" xfId="14" applyFont="1" applyFill="1" applyAlignment="1">
      <alignment horizontal="center"/>
    </xf>
    <xf numFmtId="3" fontId="56" fillId="0" borderId="0" xfId="14" applyNumberFormat="1" applyFont="1" applyFill="1" applyAlignment="1"/>
    <xf numFmtId="166" fontId="56" fillId="12" borderId="0" xfId="15" applyFont="1" applyFill="1" applyAlignment="1" applyProtection="1">
      <alignment horizontal="right" wrapText="1"/>
      <protection locked="0"/>
    </xf>
    <xf numFmtId="166" fontId="59" fillId="0" borderId="0" xfId="14" applyFont="1" applyFill="1" applyAlignment="1"/>
    <xf numFmtId="3" fontId="76" fillId="0" borderId="0" xfId="14" applyNumberFormat="1" applyFont="1" applyFill="1" applyAlignment="1"/>
    <xf numFmtId="166" fontId="62" fillId="0" borderId="0" xfId="14" applyFont="1" applyFill="1" applyAlignment="1"/>
    <xf numFmtId="166" fontId="76" fillId="0" borderId="0" xfId="14" applyFont="1" applyFill="1" applyAlignment="1"/>
    <xf numFmtId="166" fontId="77" fillId="0" borderId="0" xfId="14" applyFont="1" applyFill="1" applyAlignment="1"/>
    <xf numFmtId="166" fontId="78" fillId="0" borderId="0" xfId="14" applyFont="1" applyFill="1" applyAlignment="1">
      <alignment horizontal="center"/>
    </xf>
    <xf numFmtId="166" fontId="79" fillId="0" borderId="0" xfId="14" applyFont="1" applyFill="1" applyAlignment="1"/>
    <xf numFmtId="166" fontId="56" fillId="13" borderId="129" xfId="14" applyFont="1" applyFill="1" applyBorder="1" applyAlignment="1"/>
    <xf numFmtId="166" fontId="56" fillId="13" borderId="130" xfId="14" applyFont="1" applyFill="1" applyBorder="1" applyAlignment="1">
      <alignment horizontal="center"/>
    </xf>
    <xf numFmtId="166" fontId="56" fillId="13" borderId="130" xfId="14" applyFont="1" applyFill="1" applyBorder="1" applyAlignment="1"/>
    <xf numFmtId="166" fontId="76" fillId="14" borderId="131" xfId="14" applyFont="1" applyFill="1" applyBorder="1" applyAlignment="1">
      <alignment horizontal="center"/>
    </xf>
    <xf numFmtId="3" fontId="76" fillId="13" borderId="132" xfId="14" applyNumberFormat="1" applyFont="1" applyFill="1" applyBorder="1" applyAlignment="1">
      <alignment horizontal="center"/>
    </xf>
    <xf numFmtId="166" fontId="76" fillId="15" borderId="130" xfId="14" applyFont="1" applyFill="1" applyBorder="1" applyAlignment="1">
      <alignment horizontal="center"/>
    </xf>
    <xf numFmtId="166" fontId="76" fillId="15" borderId="131" xfId="14" applyFont="1" applyFill="1" applyBorder="1" applyAlignment="1">
      <alignment horizontal="center"/>
    </xf>
    <xf numFmtId="166" fontId="56" fillId="0" borderId="133" xfId="14" applyFont="1" applyFill="1" applyBorder="1" applyAlignment="1"/>
    <xf numFmtId="166" fontId="56" fillId="13" borderId="134" xfId="14" applyFont="1" applyFill="1" applyBorder="1" applyAlignment="1">
      <alignment horizontal="center"/>
    </xf>
    <xf numFmtId="166" fontId="80" fillId="13" borderId="135" xfId="14" applyFont="1" applyFill="1" applyBorder="1" applyAlignment="1">
      <alignment horizontal="center"/>
    </xf>
    <xf numFmtId="166" fontId="56" fillId="13" borderId="136" xfId="14" applyFont="1" applyFill="1" applyBorder="1" applyAlignment="1">
      <alignment horizontal="center"/>
    </xf>
    <xf numFmtId="166" fontId="76" fillId="14" borderId="137" xfId="14" applyFont="1" applyFill="1" applyBorder="1" applyAlignment="1">
      <alignment horizontal="center"/>
    </xf>
    <xf numFmtId="3" fontId="76" fillId="13" borderId="138" xfId="14" applyNumberFormat="1" applyFont="1" applyFill="1" applyBorder="1" applyAlignment="1">
      <alignment horizontal="center"/>
    </xf>
    <xf numFmtId="3" fontId="56" fillId="13" borderId="139" xfId="14" applyNumberFormat="1" applyFont="1" applyFill="1" applyBorder="1" applyAlignment="1">
      <alignment horizontal="center"/>
    </xf>
    <xf numFmtId="3" fontId="56" fillId="13" borderId="138" xfId="14" applyNumberFormat="1" applyFont="1" applyFill="1" applyBorder="1" applyAlignment="1">
      <alignment horizontal="center"/>
    </xf>
    <xf numFmtId="166" fontId="76" fillId="15" borderId="136" xfId="14" applyFont="1" applyFill="1" applyBorder="1" applyAlignment="1">
      <alignment horizontal="center"/>
    </xf>
    <xf numFmtId="166" fontId="76" fillId="15" borderId="137" xfId="14" applyFont="1" applyFill="1" applyBorder="1" applyAlignment="1">
      <alignment horizontal="center"/>
    </xf>
    <xf numFmtId="166" fontId="56" fillId="0" borderId="138" xfId="14" applyFont="1" applyFill="1" applyBorder="1" applyAlignment="1"/>
    <xf numFmtId="166" fontId="56" fillId="13" borderId="140" xfId="14" applyFont="1" applyFill="1" applyBorder="1" applyAlignment="1">
      <alignment horizontal="center"/>
    </xf>
    <xf numFmtId="166" fontId="80" fillId="0" borderId="129" xfId="14" applyFont="1" applyFill="1" applyBorder="1" applyAlignment="1"/>
    <xf numFmtId="165" fontId="56" fillId="0" borderId="130" xfId="14" applyNumberFormat="1" applyFont="1" applyFill="1" applyBorder="1" applyAlignment="1">
      <alignment horizontal="center"/>
    </xf>
    <xf numFmtId="4" fontId="56" fillId="0" borderId="141" xfId="14" applyNumberFormat="1" applyFont="1" applyFill="1" applyBorder="1" applyAlignment="1">
      <alignment horizontal="right"/>
    </xf>
    <xf numFmtId="4" fontId="81" fillId="16" borderId="132" xfId="14" applyNumberFormat="1" applyFont="1" applyFill="1" applyBorder="1" applyAlignment="1">
      <alignment horizontal="right"/>
    </xf>
    <xf numFmtId="4" fontId="81" fillId="0" borderId="131" xfId="14" applyNumberFormat="1" applyFont="1" applyFill="1" applyBorder="1" applyAlignment="1">
      <alignment horizontal="right"/>
    </xf>
    <xf numFmtId="4" fontId="56" fillId="0" borderId="132" xfId="14" applyNumberFormat="1" applyFont="1" applyFill="1" applyBorder="1" applyAlignment="1" applyProtection="1">
      <alignment horizontal="right"/>
      <protection locked="0"/>
    </xf>
    <xf numFmtId="4" fontId="56" fillId="0" borderId="130" xfId="14" applyNumberFormat="1" applyFont="1" applyFill="1" applyBorder="1" applyAlignment="1" applyProtection="1">
      <alignment horizontal="right"/>
      <protection locked="0"/>
    </xf>
    <xf numFmtId="165" fontId="76" fillId="15" borderId="131" xfId="14" applyNumberFormat="1" applyFont="1" applyFill="1" applyBorder="1" applyAlignment="1">
      <alignment horizontal="right"/>
    </xf>
    <xf numFmtId="3" fontId="76" fillId="15" borderId="131" xfId="14" applyNumberFormat="1" applyFont="1" applyFill="1" applyBorder="1" applyAlignment="1">
      <alignment horizontal="right"/>
    </xf>
    <xf numFmtId="166" fontId="56" fillId="0" borderId="133" xfId="14" applyFont="1" applyFill="1" applyBorder="1" applyAlignment="1">
      <alignment horizontal="right"/>
    </xf>
    <xf numFmtId="4" fontId="56" fillId="0" borderId="142" xfId="14" applyNumberFormat="1" applyFont="1" applyFill="1" applyBorder="1" applyAlignment="1">
      <alignment horizontal="right"/>
    </xf>
    <xf numFmtId="4" fontId="82" fillId="0" borderId="130" xfId="14" applyNumberFormat="1" applyFont="1" applyFill="1" applyBorder="1" applyAlignment="1">
      <alignment horizontal="right"/>
    </xf>
    <xf numFmtId="4" fontId="82" fillId="0" borderId="143" xfId="14" applyNumberFormat="1" applyFont="1" applyFill="1" applyBorder="1" applyAlignment="1">
      <alignment horizontal="right"/>
    </xf>
    <xf numFmtId="166" fontId="80" fillId="0" borderId="144" xfId="14" applyFont="1" applyFill="1" applyBorder="1" applyAlignment="1"/>
    <xf numFmtId="165" fontId="56" fillId="0" borderId="128" xfId="14" applyNumberFormat="1" applyFont="1" applyFill="1" applyBorder="1" applyAlignment="1">
      <alignment horizontal="center"/>
    </xf>
    <xf numFmtId="4" fontId="56" fillId="0" borderId="100" xfId="14" applyNumberFormat="1" applyFont="1" applyFill="1" applyBorder="1" applyAlignment="1">
      <alignment horizontal="right"/>
    </xf>
    <xf numFmtId="4" fontId="81" fillId="16" borderId="128" xfId="14" applyNumberFormat="1" applyFont="1" applyFill="1" applyBorder="1" applyAlignment="1">
      <alignment horizontal="right"/>
    </xf>
    <xf numFmtId="4" fontId="81" fillId="0" borderId="97" xfId="14" applyNumberFormat="1" applyFont="1" applyFill="1" applyBorder="1" applyAlignment="1">
      <alignment horizontal="right"/>
    </xf>
    <xf numFmtId="4" fontId="56" fillId="0" borderId="128" xfId="14" applyNumberFormat="1" applyFont="1" applyFill="1" applyBorder="1" applyAlignment="1" applyProtection="1">
      <alignment horizontal="right"/>
      <protection locked="0"/>
    </xf>
    <xf numFmtId="165" fontId="76" fillId="15" borderId="97" xfId="14" applyNumberFormat="1" applyFont="1" applyFill="1" applyBorder="1" applyAlignment="1">
      <alignment horizontal="right"/>
    </xf>
    <xf numFmtId="3" fontId="76" fillId="15" borderId="97" xfId="14" applyNumberFormat="1" applyFont="1" applyFill="1" applyBorder="1" applyAlignment="1">
      <alignment horizontal="right"/>
    </xf>
    <xf numFmtId="166" fontId="56" fillId="0" borderId="0" xfId="14" applyFont="1" applyFill="1" applyAlignment="1">
      <alignment horizontal="right"/>
    </xf>
    <xf numFmtId="4" fontId="82" fillId="0" borderId="128" xfId="14" applyNumberFormat="1" applyFont="1" applyFill="1" applyBorder="1" applyAlignment="1">
      <alignment horizontal="right"/>
    </xf>
    <xf numFmtId="4" fontId="82" fillId="0" borderId="145" xfId="14" applyNumberFormat="1" applyFont="1" applyFill="1" applyBorder="1" applyAlignment="1">
      <alignment horizontal="right"/>
    </xf>
    <xf numFmtId="166" fontId="80" fillId="0" borderId="146" xfId="14" applyFont="1" applyFill="1" applyBorder="1" applyAlignment="1"/>
    <xf numFmtId="3" fontId="56" fillId="0" borderId="101" xfId="14" applyNumberFormat="1" applyFont="1" applyFill="1" applyBorder="1" applyAlignment="1">
      <alignment horizontal="center"/>
    </xf>
    <xf numFmtId="3" fontId="56" fillId="0" borderId="115" xfId="14" applyNumberFormat="1" applyFont="1" applyFill="1" applyBorder="1" applyAlignment="1">
      <alignment horizontal="right"/>
    </xf>
    <xf numFmtId="3" fontId="81" fillId="14" borderId="101" xfId="14" applyNumberFormat="1" applyFont="1" applyFill="1" applyBorder="1" applyAlignment="1">
      <alignment horizontal="right"/>
    </xf>
    <xf numFmtId="167" fontId="81" fillId="0" borderId="111" xfId="14" applyNumberFormat="1" applyFont="1" applyFill="1" applyBorder="1" applyAlignment="1">
      <alignment horizontal="right"/>
    </xf>
    <xf numFmtId="167" fontId="56" fillId="0" borderId="101" xfId="14" applyNumberFormat="1" applyFont="1" applyFill="1" applyBorder="1" applyAlignment="1" applyProtection="1">
      <alignment horizontal="right"/>
      <protection locked="0"/>
    </xf>
    <xf numFmtId="167" fontId="56" fillId="0" borderId="115" xfId="14" applyNumberFormat="1" applyFont="1" applyFill="1" applyBorder="1" applyAlignment="1">
      <alignment horizontal="right"/>
    </xf>
    <xf numFmtId="167" fontId="82" fillId="0" borderId="101" xfId="14" applyNumberFormat="1" applyFont="1" applyFill="1" applyBorder="1" applyAlignment="1">
      <alignment horizontal="right"/>
    </xf>
    <xf numFmtId="167" fontId="82" fillId="0" borderId="147" xfId="14" applyNumberFormat="1" applyFont="1" applyFill="1" applyBorder="1" applyAlignment="1">
      <alignment horizontal="right"/>
    </xf>
    <xf numFmtId="3" fontId="56" fillId="0" borderId="128" xfId="14" applyNumberFormat="1" applyFont="1" applyFill="1" applyBorder="1" applyAlignment="1">
      <alignment horizontal="center"/>
    </xf>
    <xf numFmtId="3" fontId="56" fillId="0" borderId="100" xfId="14" applyNumberFormat="1" applyFont="1" applyFill="1" applyBorder="1" applyAlignment="1">
      <alignment horizontal="right"/>
    </xf>
    <xf numFmtId="3" fontId="81" fillId="14" borderId="128" xfId="14" applyNumberFormat="1" applyFont="1" applyFill="1" applyBorder="1" applyAlignment="1">
      <alignment horizontal="right"/>
    </xf>
    <xf numFmtId="167" fontId="81" fillId="0" borderId="97" xfId="14" applyNumberFormat="1" applyFont="1" applyFill="1" applyBorder="1" applyAlignment="1">
      <alignment horizontal="right"/>
    </xf>
    <xf numFmtId="167" fontId="56" fillId="0" borderId="128" xfId="14" applyNumberFormat="1" applyFont="1" applyFill="1" applyBorder="1" applyAlignment="1" applyProtection="1">
      <alignment horizontal="right"/>
      <protection locked="0"/>
    </xf>
    <xf numFmtId="167" fontId="56" fillId="0" borderId="100" xfId="14" applyNumberFormat="1" applyFont="1" applyFill="1" applyBorder="1" applyAlignment="1">
      <alignment horizontal="right"/>
    </xf>
    <xf numFmtId="167" fontId="82" fillId="0" borderId="128" xfId="14" applyNumberFormat="1" applyFont="1" applyFill="1" applyBorder="1" applyAlignment="1">
      <alignment horizontal="right"/>
    </xf>
    <xf numFmtId="167" fontId="82" fillId="0" borderId="145" xfId="14" applyNumberFormat="1" applyFont="1" applyFill="1" applyBorder="1" applyAlignment="1">
      <alignment horizontal="right"/>
    </xf>
    <xf numFmtId="167" fontId="42" fillId="0" borderId="128" xfId="14" applyNumberFormat="1" applyFont="1" applyFill="1" applyBorder="1" applyAlignment="1">
      <alignment horizontal="right"/>
    </xf>
    <xf numFmtId="166" fontId="80" fillId="0" borderId="148" xfId="14" applyFont="1" applyFill="1" applyBorder="1" applyAlignment="1"/>
    <xf numFmtId="3" fontId="56" fillId="0" borderId="107" xfId="14" applyNumberFormat="1" applyFont="1" applyFill="1" applyBorder="1" applyAlignment="1">
      <alignment horizontal="center"/>
    </xf>
    <xf numFmtId="3" fontId="56" fillId="0" borderId="120" xfId="14" applyNumberFormat="1" applyFont="1" applyFill="1" applyBorder="1" applyAlignment="1">
      <alignment horizontal="right"/>
    </xf>
    <xf numFmtId="3" fontId="81" fillId="14" borderId="149" xfId="14" applyNumberFormat="1" applyFont="1" applyFill="1" applyBorder="1" applyAlignment="1">
      <alignment horizontal="right"/>
    </xf>
    <xf numFmtId="167" fontId="81" fillId="0" borderId="108" xfId="14" applyNumberFormat="1" applyFont="1" applyFill="1" applyBorder="1" applyAlignment="1">
      <alignment horizontal="right"/>
    </xf>
    <xf numFmtId="167" fontId="56" fillId="0" borderId="149" xfId="14" applyNumberFormat="1" applyFont="1" applyFill="1" applyBorder="1" applyAlignment="1" applyProtection="1">
      <alignment horizontal="right"/>
      <protection locked="0"/>
    </xf>
    <xf numFmtId="167" fontId="56" fillId="0" borderId="107" xfId="14" applyNumberFormat="1" applyFont="1" applyFill="1" applyBorder="1" applyAlignment="1" applyProtection="1">
      <alignment horizontal="right"/>
      <protection locked="0"/>
    </xf>
    <xf numFmtId="3" fontId="76" fillId="15" borderId="108" xfId="14" applyNumberFormat="1" applyFont="1" applyFill="1" applyBorder="1" applyAlignment="1">
      <alignment horizontal="right"/>
    </xf>
    <xf numFmtId="167" fontId="56" fillId="0" borderId="106" xfId="14" applyNumberFormat="1" applyFont="1" applyFill="1" applyBorder="1" applyAlignment="1">
      <alignment horizontal="right"/>
    </xf>
    <xf numFmtId="167" fontId="42" fillId="0" borderId="107" xfId="14" applyNumberFormat="1" applyFont="1" applyFill="1" applyBorder="1" applyAlignment="1">
      <alignment horizontal="right"/>
    </xf>
    <xf numFmtId="167" fontId="82" fillId="0" borderId="150" xfId="14" applyNumberFormat="1" applyFont="1" applyFill="1" applyBorder="1" applyAlignment="1">
      <alignment horizontal="right"/>
    </xf>
    <xf numFmtId="166" fontId="80" fillId="15" borderId="151" xfId="14" applyFont="1" applyFill="1" applyBorder="1" applyAlignment="1"/>
    <xf numFmtId="3" fontId="76" fillId="15" borderId="152" xfId="14" applyNumberFormat="1" applyFont="1" applyFill="1" applyBorder="1" applyAlignment="1">
      <alignment horizontal="center"/>
    </xf>
    <xf numFmtId="3" fontId="83" fillId="0" borderId="153" xfId="14" applyNumberFormat="1" applyFont="1" applyFill="1" applyBorder="1" applyAlignment="1">
      <alignment horizontal="right"/>
    </xf>
    <xf numFmtId="3" fontId="76" fillId="14" borderId="152" xfId="14" applyNumberFormat="1" applyFont="1" applyFill="1" applyBorder="1" applyAlignment="1">
      <alignment horizontal="right"/>
    </xf>
    <xf numFmtId="167" fontId="76" fillId="14" borderId="154" xfId="14" applyNumberFormat="1" applyFont="1" applyFill="1" applyBorder="1" applyAlignment="1">
      <alignment horizontal="right"/>
    </xf>
    <xf numFmtId="167" fontId="76" fillId="14" borderId="153" xfId="14" applyNumberFormat="1" applyFont="1" applyFill="1" applyBorder="1" applyAlignment="1">
      <alignment horizontal="right"/>
    </xf>
    <xf numFmtId="3" fontId="76" fillId="15" borderId="155" xfId="14" applyNumberFormat="1" applyFont="1" applyFill="1" applyBorder="1" applyAlignment="1">
      <alignment horizontal="right"/>
    </xf>
    <xf numFmtId="166" fontId="56" fillId="0" borderId="154" xfId="14" applyFont="1" applyFill="1" applyBorder="1" applyAlignment="1">
      <alignment horizontal="right"/>
    </xf>
    <xf numFmtId="167" fontId="67" fillId="0" borderId="153" xfId="14" applyNumberFormat="1" applyFont="1" applyFill="1" applyBorder="1" applyAlignment="1">
      <alignment horizontal="right"/>
    </xf>
    <xf numFmtId="167" fontId="10" fillId="0" borderId="153" xfId="14" applyNumberFormat="1" applyFont="1" applyFill="1" applyBorder="1" applyAlignment="1">
      <alignment horizontal="right"/>
    </xf>
    <xf numFmtId="167" fontId="67" fillId="0" borderId="156" xfId="14" applyNumberFormat="1" applyFont="1" applyFill="1" applyBorder="1" applyAlignment="1">
      <alignment horizontal="right"/>
    </xf>
    <xf numFmtId="166" fontId="80" fillId="0" borderId="157" xfId="14" applyFont="1" applyFill="1" applyBorder="1" applyAlignment="1"/>
    <xf numFmtId="3" fontId="56" fillId="0" borderId="149" xfId="14" applyNumberFormat="1" applyFont="1" applyFill="1" applyBorder="1" applyAlignment="1">
      <alignment horizontal="center"/>
    </xf>
    <xf numFmtId="3" fontId="56" fillId="0" borderId="106" xfId="14" applyNumberFormat="1" applyFont="1" applyFill="1" applyBorder="1" applyAlignment="1">
      <alignment horizontal="right"/>
    </xf>
    <xf numFmtId="167" fontId="81" fillId="0" borderId="103" xfId="14" applyNumberFormat="1" applyFont="1" applyFill="1" applyBorder="1" applyAlignment="1">
      <alignment horizontal="right"/>
    </xf>
    <xf numFmtId="3" fontId="76" fillId="15" borderId="103" xfId="14" applyNumberFormat="1" applyFont="1" applyFill="1" applyBorder="1" applyAlignment="1">
      <alignment horizontal="right"/>
    </xf>
    <xf numFmtId="167" fontId="82" fillId="0" borderId="149" xfId="14" applyNumberFormat="1" applyFont="1" applyFill="1" applyBorder="1" applyAlignment="1">
      <alignment horizontal="right"/>
    </xf>
    <xf numFmtId="167" fontId="82" fillId="0" borderId="158" xfId="14" applyNumberFormat="1" applyFont="1" applyFill="1" applyBorder="1" applyAlignment="1">
      <alignment horizontal="right"/>
    </xf>
    <xf numFmtId="166" fontId="80" fillId="0" borderId="159" xfId="14" applyFont="1" applyFill="1" applyBorder="1" applyAlignment="1"/>
    <xf numFmtId="3" fontId="70" fillId="0" borderId="132" xfId="14" applyNumberFormat="1" applyFont="1" applyFill="1" applyBorder="1" applyAlignment="1">
      <alignment horizontal="center"/>
    </xf>
    <xf numFmtId="3" fontId="56" fillId="0" borderId="160" xfId="14" applyNumberFormat="1" applyFont="1" applyFill="1" applyBorder="1" applyAlignment="1">
      <alignment horizontal="right"/>
    </xf>
    <xf numFmtId="3" fontId="70" fillId="14" borderId="132" xfId="14" applyNumberFormat="1" applyFont="1" applyFill="1" applyBorder="1" applyAlignment="1" applyProtection="1">
      <alignment horizontal="right"/>
      <protection locked="0"/>
    </xf>
    <xf numFmtId="3" fontId="70" fillId="0" borderId="161" xfId="14" applyNumberFormat="1" applyFont="1" applyFill="1" applyBorder="1" applyAlignment="1" applyProtection="1">
      <alignment horizontal="right"/>
      <protection locked="0"/>
    </xf>
    <xf numFmtId="3" fontId="56" fillId="0" borderId="132" xfId="14" applyNumberFormat="1" applyFont="1" applyFill="1" applyBorder="1" applyAlignment="1" applyProtection="1">
      <alignment horizontal="right"/>
      <protection locked="0"/>
    </xf>
    <xf numFmtId="3" fontId="56" fillId="0" borderId="161" xfId="14" applyNumberFormat="1" applyFont="1" applyFill="1" applyBorder="1" applyAlignment="1" applyProtection="1">
      <alignment horizontal="right"/>
      <protection locked="0"/>
    </xf>
    <xf numFmtId="3" fontId="83" fillId="15" borderId="160" xfId="14" applyNumberFormat="1" applyFont="1" applyFill="1" applyBorder="1" applyAlignment="1">
      <alignment horizontal="right"/>
    </xf>
    <xf numFmtId="164" fontId="83" fillId="15" borderId="132" xfId="14" applyNumberFormat="1" applyFont="1" applyFill="1" applyBorder="1" applyAlignment="1">
      <alignment horizontal="right"/>
    </xf>
    <xf numFmtId="167" fontId="56" fillId="0" borderId="142" xfId="14" applyNumberFormat="1" applyFont="1" applyFill="1" applyBorder="1" applyAlignment="1">
      <alignment horizontal="right"/>
    </xf>
    <xf numFmtId="167" fontId="84" fillId="0" borderId="132" xfId="14" applyNumberFormat="1" applyFont="1" applyFill="1" applyBorder="1" applyAlignment="1">
      <alignment horizontal="right"/>
    </xf>
    <xf numFmtId="167" fontId="84" fillId="0" borderId="162" xfId="14" applyNumberFormat="1" applyFont="1" applyFill="1" applyBorder="1" applyAlignment="1">
      <alignment horizontal="right"/>
    </xf>
    <xf numFmtId="3" fontId="70" fillId="0" borderId="128" xfId="14" applyNumberFormat="1" applyFont="1" applyFill="1" applyBorder="1" applyAlignment="1">
      <alignment horizontal="center"/>
    </xf>
    <xf numFmtId="3" fontId="56" fillId="0" borderId="98" xfId="14" applyNumberFormat="1" applyFont="1" applyFill="1" applyBorder="1" applyAlignment="1">
      <alignment horizontal="right"/>
    </xf>
    <xf numFmtId="3" fontId="70" fillId="14" borderId="128" xfId="14" applyNumberFormat="1" applyFont="1" applyFill="1" applyBorder="1" applyAlignment="1" applyProtection="1">
      <alignment horizontal="right"/>
      <protection locked="0"/>
    </xf>
    <xf numFmtId="3" fontId="70" fillId="0" borderId="97" xfId="14" applyNumberFormat="1" applyFont="1" applyFill="1" applyBorder="1" applyAlignment="1" applyProtection="1">
      <alignment horizontal="right"/>
      <protection locked="0"/>
    </xf>
    <xf numFmtId="3" fontId="56" fillId="0" borderId="101" xfId="14" applyNumberFormat="1" applyFont="1" applyFill="1" applyBorder="1" applyAlignment="1" applyProtection="1">
      <alignment horizontal="right"/>
      <protection locked="0"/>
    </xf>
    <xf numFmtId="3" fontId="56" fillId="0" borderId="97" xfId="14" applyNumberFormat="1" applyFont="1" applyFill="1" applyBorder="1" applyAlignment="1" applyProtection="1">
      <alignment horizontal="right"/>
      <protection locked="0"/>
    </xf>
    <xf numFmtId="3" fontId="56" fillId="0" borderId="128" xfId="14" applyNumberFormat="1" applyFont="1" applyFill="1" applyBorder="1" applyAlignment="1" applyProtection="1">
      <alignment horizontal="right"/>
      <protection locked="0"/>
    </xf>
    <xf numFmtId="3" fontId="83" fillId="15" borderId="98" xfId="14" applyNumberFormat="1" applyFont="1" applyFill="1" applyBorder="1" applyAlignment="1">
      <alignment horizontal="right"/>
    </xf>
    <xf numFmtId="164" fontId="83" fillId="15" borderId="128" xfId="14" applyNumberFormat="1" applyFont="1" applyFill="1" applyBorder="1" applyAlignment="1">
      <alignment horizontal="right"/>
    </xf>
    <xf numFmtId="167" fontId="84" fillId="0" borderId="128" xfId="14" applyNumberFormat="1" applyFont="1" applyFill="1" applyBorder="1" applyAlignment="1">
      <alignment horizontal="right"/>
    </xf>
    <xf numFmtId="167" fontId="84" fillId="0" borderId="145" xfId="14" applyNumberFormat="1" applyFont="1" applyFill="1" applyBorder="1" applyAlignment="1">
      <alignment horizontal="right"/>
    </xf>
    <xf numFmtId="166" fontId="80" fillId="0" borderId="163" xfId="14" applyFont="1" applyFill="1" applyBorder="1" applyAlignment="1"/>
    <xf numFmtId="3" fontId="70" fillId="0" borderId="139" xfId="14" applyNumberFormat="1" applyFont="1" applyFill="1" applyBorder="1" applyAlignment="1">
      <alignment horizontal="center"/>
    </xf>
    <xf numFmtId="3" fontId="56" fillId="0" borderId="138" xfId="14" applyNumberFormat="1" applyFont="1" applyFill="1" applyBorder="1" applyAlignment="1">
      <alignment horizontal="right"/>
    </xf>
    <xf numFmtId="3" fontId="70" fillId="14" borderId="139" xfId="14" applyNumberFormat="1" applyFont="1" applyFill="1" applyBorder="1" applyAlignment="1" applyProtection="1">
      <alignment horizontal="right"/>
      <protection locked="0"/>
    </xf>
    <xf numFmtId="3" fontId="70" fillId="0" borderId="137" xfId="14" applyNumberFormat="1" applyFont="1" applyFill="1" applyBorder="1" applyAlignment="1" applyProtection="1">
      <alignment horizontal="right"/>
      <protection locked="0"/>
    </xf>
    <xf numFmtId="3" fontId="56" fillId="0" borderId="136" xfId="14" applyNumberFormat="1" applyFont="1" applyFill="1" applyBorder="1" applyAlignment="1" applyProtection="1">
      <alignment horizontal="right"/>
      <protection locked="0"/>
    </xf>
    <xf numFmtId="3" fontId="56" fillId="0" borderId="164" xfId="14" applyNumberFormat="1" applyFont="1" applyFill="1" applyBorder="1" applyAlignment="1" applyProtection="1">
      <alignment horizontal="right"/>
      <protection locked="0"/>
    </xf>
    <xf numFmtId="3" fontId="56" fillId="0" borderId="139" xfId="14" applyNumberFormat="1" applyFont="1" applyFill="1" applyBorder="1" applyAlignment="1" applyProtection="1">
      <alignment horizontal="right"/>
      <protection locked="0"/>
    </xf>
    <xf numFmtId="3" fontId="83" fillId="15" borderId="165" xfId="14" applyNumberFormat="1" applyFont="1" applyFill="1" applyBorder="1" applyAlignment="1">
      <alignment horizontal="right"/>
    </xf>
    <xf numFmtId="164" fontId="83" fillId="15" borderId="139" xfId="14" applyNumberFormat="1" applyFont="1" applyFill="1" applyBorder="1" applyAlignment="1">
      <alignment horizontal="right"/>
    </xf>
    <xf numFmtId="166" fontId="56" fillId="0" borderId="138" xfId="14" applyFont="1" applyFill="1" applyBorder="1" applyAlignment="1">
      <alignment horizontal="right"/>
    </xf>
    <xf numFmtId="167" fontId="56" fillId="0" borderId="166" xfId="14" applyNumberFormat="1" applyFont="1" applyFill="1" applyBorder="1" applyAlignment="1">
      <alignment horizontal="right"/>
    </xf>
    <xf numFmtId="167" fontId="84" fillId="0" borderId="139" xfId="14" applyNumberFormat="1" applyFont="1" applyFill="1" applyBorder="1" applyAlignment="1">
      <alignment horizontal="right"/>
    </xf>
    <xf numFmtId="167" fontId="84" fillId="0" borderId="167" xfId="14" applyNumberFormat="1" applyFont="1" applyFill="1" applyBorder="1" applyAlignment="1">
      <alignment horizontal="right"/>
    </xf>
    <xf numFmtId="3" fontId="85" fillId="0" borderId="101" xfId="14" applyNumberFormat="1" applyFont="1" applyFill="1" applyBorder="1" applyAlignment="1">
      <alignment horizontal="center"/>
    </xf>
    <xf numFmtId="3" fontId="56" fillId="0" borderId="114" xfId="14" applyNumberFormat="1" applyFont="1" applyFill="1" applyBorder="1" applyAlignment="1">
      <alignment horizontal="right"/>
    </xf>
    <xf numFmtId="3" fontId="70" fillId="14" borderId="101" xfId="14" applyNumberFormat="1" applyFont="1" applyFill="1" applyBorder="1" applyAlignment="1" applyProtection="1">
      <alignment horizontal="right"/>
      <protection locked="0"/>
    </xf>
    <xf numFmtId="3" fontId="70" fillId="0" borderId="111" xfId="14" applyNumberFormat="1" applyFont="1" applyFill="1" applyBorder="1" applyAlignment="1" applyProtection="1">
      <alignment horizontal="right"/>
      <protection locked="0"/>
    </xf>
    <xf numFmtId="3" fontId="56" fillId="0" borderId="114" xfId="14" applyNumberFormat="1" applyFont="1" applyFill="1" applyBorder="1" applyAlignment="1" applyProtection="1">
      <alignment horizontal="right"/>
      <protection locked="0"/>
    </xf>
    <xf numFmtId="3" fontId="83" fillId="15" borderId="114" xfId="14" applyNumberFormat="1" applyFont="1" applyFill="1" applyBorder="1" applyAlignment="1">
      <alignment horizontal="right"/>
    </xf>
    <xf numFmtId="164" fontId="83" fillId="15" borderId="101" xfId="14" applyNumberFormat="1" applyFont="1" applyFill="1" applyBorder="1" applyAlignment="1">
      <alignment horizontal="right"/>
    </xf>
    <xf numFmtId="167" fontId="84" fillId="0" borderId="101" xfId="14" applyNumberFormat="1" applyFont="1" applyFill="1" applyBorder="1" applyAlignment="1">
      <alignment horizontal="right"/>
    </xf>
    <xf numFmtId="167" fontId="84" fillId="0" borderId="147" xfId="14" applyNumberFormat="1" applyFont="1" applyFill="1" applyBorder="1" applyAlignment="1">
      <alignment horizontal="right"/>
    </xf>
    <xf numFmtId="3" fontId="85" fillId="0" borderId="128" xfId="14" applyNumberFormat="1" applyFont="1" applyFill="1" applyBorder="1" applyAlignment="1">
      <alignment horizontal="center"/>
    </xf>
    <xf numFmtId="3" fontId="56" fillId="0" borderId="98" xfId="14" applyNumberFormat="1" applyFont="1" applyFill="1" applyBorder="1" applyAlignment="1" applyProtection="1">
      <alignment horizontal="right"/>
      <protection locked="0"/>
    </xf>
    <xf numFmtId="3" fontId="85" fillId="0" borderId="149" xfId="14" applyNumberFormat="1" applyFont="1" applyFill="1" applyBorder="1" applyAlignment="1">
      <alignment horizontal="center"/>
    </xf>
    <xf numFmtId="3" fontId="56" fillId="12" borderId="114" xfId="14" applyNumberFormat="1" applyFont="1" applyFill="1" applyBorder="1" applyAlignment="1">
      <alignment horizontal="right"/>
    </xf>
    <xf numFmtId="3" fontId="70" fillId="14" borderId="149" xfId="14" applyNumberFormat="1" applyFont="1" applyFill="1" applyBorder="1" applyAlignment="1" applyProtection="1">
      <alignment horizontal="right"/>
      <protection locked="0"/>
    </xf>
    <xf numFmtId="3" fontId="70" fillId="0" borderId="108" xfId="14" applyNumberFormat="1" applyFont="1" applyFill="1" applyBorder="1" applyAlignment="1" applyProtection="1">
      <alignment horizontal="right"/>
      <protection locked="0"/>
    </xf>
    <xf numFmtId="3" fontId="56" fillId="0" borderId="107" xfId="14" applyNumberFormat="1" applyFont="1" applyFill="1" applyBorder="1" applyAlignment="1" applyProtection="1">
      <alignment horizontal="right"/>
      <protection locked="0"/>
    </xf>
    <xf numFmtId="3" fontId="56" fillId="0" borderId="149" xfId="14" applyNumberFormat="1" applyFont="1" applyFill="1" applyBorder="1" applyAlignment="1" applyProtection="1">
      <alignment horizontal="right"/>
      <protection locked="0"/>
    </xf>
    <xf numFmtId="3" fontId="83" fillId="15" borderId="121" xfId="14" applyNumberFormat="1" applyFont="1" applyFill="1" applyBorder="1" applyAlignment="1">
      <alignment horizontal="right"/>
    </xf>
    <xf numFmtId="164" fontId="83" fillId="15" borderId="149" xfId="14" applyNumberFormat="1" applyFont="1" applyFill="1" applyBorder="1" applyAlignment="1">
      <alignment horizontal="right"/>
    </xf>
    <xf numFmtId="167" fontId="84" fillId="0" borderId="149" xfId="14" applyNumberFormat="1" applyFont="1" applyFill="1" applyBorder="1" applyAlignment="1">
      <alignment horizontal="right"/>
    </xf>
    <xf numFmtId="167" fontId="84" fillId="0" borderId="158" xfId="14" applyNumberFormat="1" applyFont="1" applyFill="1" applyBorder="1" applyAlignment="1">
      <alignment horizontal="right"/>
    </xf>
    <xf numFmtId="166" fontId="86" fillId="15" borderId="144" xfId="14" applyFont="1" applyFill="1" applyBorder="1" applyAlignment="1"/>
    <xf numFmtId="3" fontId="83" fillId="15" borderId="128" xfId="14" applyNumberFormat="1" applyFont="1" applyFill="1" applyBorder="1" applyAlignment="1">
      <alignment horizontal="center"/>
    </xf>
    <xf numFmtId="3" fontId="83" fillId="15" borderId="0" xfId="14" applyNumberFormat="1" applyFont="1" applyFill="1" applyAlignment="1">
      <alignment horizontal="right"/>
    </xf>
    <xf numFmtId="3" fontId="83" fillId="15" borderId="128" xfId="14" applyNumberFormat="1" applyFont="1" applyFill="1" applyBorder="1" applyAlignment="1">
      <alignment horizontal="right"/>
    </xf>
    <xf numFmtId="3" fontId="83" fillId="15" borderId="97" xfId="14" applyNumberFormat="1" applyFont="1" applyFill="1" applyBorder="1" applyAlignment="1">
      <alignment horizontal="right"/>
    </xf>
    <xf numFmtId="166" fontId="56" fillId="0" borderId="98" xfId="14" applyFont="1" applyFill="1" applyBorder="1" applyAlignment="1">
      <alignment horizontal="right"/>
    </xf>
    <xf numFmtId="167" fontId="87" fillId="15" borderId="100" xfId="14" applyNumberFormat="1" applyFont="1" applyFill="1" applyBorder="1" applyAlignment="1">
      <alignment horizontal="right"/>
    </xf>
    <xf numFmtId="167" fontId="87" fillId="15" borderId="168" xfId="14" applyNumberFormat="1" applyFont="1" applyFill="1" applyBorder="1" applyAlignment="1">
      <alignment horizontal="right"/>
    </xf>
    <xf numFmtId="3" fontId="83" fillId="15" borderId="100" xfId="14" applyNumberFormat="1" applyFont="1" applyFill="1" applyBorder="1" applyAlignment="1">
      <alignment horizontal="right"/>
    </xf>
    <xf numFmtId="166" fontId="56" fillId="0" borderId="121" xfId="14" applyFont="1" applyFill="1" applyBorder="1" applyAlignment="1">
      <alignment horizontal="right"/>
    </xf>
    <xf numFmtId="167" fontId="83" fillId="15" borderId="100" xfId="14" applyNumberFormat="1" applyFont="1" applyFill="1" applyBorder="1" applyAlignment="1">
      <alignment horizontal="right"/>
    </xf>
    <xf numFmtId="167" fontId="83" fillId="15" borderId="128" xfId="14" applyNumberFormat="1" applyFont="1" applyFill="1" applyBorder="1" applyAlignment="1">
      <alignment horizontal="right"/>
    </xf>
    <xf numFmtId="167" fontId="83" fillId="15" borderId="145" xfId="14" applyNumberFormat="1" applyFont="1" applyFill="1" applyBorder="1" applyAlignment="1">
      <alignment horizontal="right"/>
    </xf>
    <xf numFmtId="3" fontId="83" fillId="0" borderId="107" xfId="14" applyNumberFormat="1" applyFont="1" applyFill="1" applyBorder="1" applyAlignment="1">
      <alignment horizontal="center"/>
    </xf>
    <xf numFmtId="3" fontId="56" fillId="15" borderId="120" xfId="14" applyNumberFormat="1" applyFont="1" applyFill="1" applyBorder="1" applyAlignment="1">
      <alignment horizontal="right"/>
    </xf>
    <xf numFmtId="3" fontId="83" fillId="0" borderId="120" xfId="14" applyNumberFormat="1" applyFont="1" applyFill="1" applyBorder="1" applyAlignment="1" applyProtection="1">
      <alignment horizontal="right"/>
      <protection locked="0"/>
    </xf>
    <xf numFmtId="3" fontId="56" fillId="0" borderId="107" xfId="14" applyNumberFormat="1" applyFont="1" applyFill="1" applyBorder="1" applyAlignment="1">
      <alignment horizontal="right"/>
    </xf>
    <xf numFmtId="3" fontId="56" fillId="0" borderId="0" xfId="14" applyNumberFormat="1" applyFont="1" applyFill="1" applyAlignment="1">
      <alignment horizontal="right"/>
    </xf>
    <xf numFmtId="167" fontId="56" fillId="15" borderId="120" xfId="14" applyNumberFormat="1" applyFont="1" applyFill="1" applyBorder="1" applyAlignment="1">
      <alignment horizontal="right"/>
    </xf>
    <xf numFmtId="167" fontId="83" fillId="0" borderId="128" xfId="14" applyNumberFormat="1" applyFont="1" applyFill="1" applyBorder="1" applyAlignment="1">
      <alignment horizontal="right"/>
    </xf>
    <xf numFmtId="167" fontId="83" fillId="0" borderId="145" xfId="14" applyNumberFormat="1" applyFont="1" applyFill="1" applyBorder="1" applyAlignment="1">
      <alignment horizontal="right"/>
    </xf>
    <xf numFmtId="166" fontId="86" fillId="15" borderId="157" xfId="14" applyFont="1" applyFill="1" applyBorder="1" applyAlignment="1"/>
    <xf numFmtId="3" fontId="88" fillId="15" borderId="128" xfId="14" applyNumberFormat="1" applyFont="1" applyFill="1" applyBorder="1" applyAlignment="1">
      <alignment horizontal="right"/>
    </xf>
    <xf numFmtId="3" fontId="88" fillId="15" borderId="98" xfId="14" applyNumberFormat="1" applyFont="1" applyFill="1" applyBorder="1" applyAlignment="1">
      <alignment horizontal="right"/>
    </xf>
    <xf numFmtId="167" fontId="88" fillId="15" borderId="100" xfId="14" applyNumberFormat="1" applyFont="1" applyFill="1" applyBorder="1" applyAlignment="1">
      <alignment horizontal="right"/>
    </xf>
    <xf numFmtId="167" fontId="89" fillId="15" borderId="128" xfId="14" applyNumberFormat="1" applyFont="1" applyFill="1" applyBorder="1" applyAlignment="1">
      <alignment horizontal="right"/>
    </xf>
    <xf numFmtId="166" fontId="86" fillId="15" borderId="135" xfId="14" applyFont="1" applyFill="1" applyBorder="1" applyAlignment="1"/>
    <xf numFmtId="3" fontId="83" fillId="15" borderId="136" xfId="14" applyNumberFormat="1" applyFont="1" applyFill="1" applyBorder="1" applyAlignment="1">
      <alignment horizontal="center"/>
    </xf>
    <xf numFmtId="3" fontId="83" fillId="15" borderId="139" xfId="14" applyNumberFormat="1" applyFont="1" applyFill="1" applyBorder="1" applyAlignment="1">
      <alignment horizontal="right"/>
    </xf>
    <xf numFmtId="167" fontId="83" fillId="15" borderId="166" xfId="14" applyNumberFormat="1" applyFont="1" applyFill="1" applyBorder="1" applyAlignment="1">
      <alignment horizontal="right"/>
    </xf>
    <xf numFmtId="167" fontId="83" fillId="15" borderId="139" xfId="14" applyNumberFormat="1" applyFont="1" applyFill="1" applyBorder="1" applyAlignment="1">
      <alignment horizontal="right"/>
    </xf>
    <xf numFmtId="167" fontId="83" fillId="15" borderId="167" xfId="14" applyNumberFormat="1" applyFont="1" applyFill="1" applyBorder="1" applyAlignment="1">
      <alignment horizontal="right"/>
    </xf>
    <xf numFmtId="166" fontId="90" fillId="0" borderId="0" xfId="14" applyFont="1" applyFill="1" applyAlignment="1"/>
    <xf numFmtId="166" fontId="86" fillId="0" borderId="0" xfId="14" applyFont="1" applyFill="1" applyAlignment="1"/>
    <xf numFmtId="166" fontId="73" fillId="0" borderId="0" xfId="14" applyFont="1" applyFill="1" applyAlignment="1"/>
    <xf numFmtId="166" fontId="67" fillId="0" borderId="0" xfId="14" applyFont="1" applyFill="1" applyAlignment="1">
      <alignment horizontal="center"/>
    </xf>
    <xf numFmtId="166" fontId="67" fillId="0" borderId="0" xfId="14" applyFont="1" applyFill="1" applyAlignment="1"/>
    <xf numFmtId="3" fontId="67" fillId="0" borderId="0" xfId="14" applyNumberFormat="1" applyFont="1" applyFill="1" applyAlignment="1"/>
    <xf numFmtId="166" fontId="91" fillId="4" borderId="0" xfId="14" applyFont="1" applyFill="1" applyAlignment="1"/>
    <xf numFmtId="166" fontId="56" fillId="4" borderId="0" xfId="14" applyFont="1" applyFill="1" applyAlignment="1">
      <alignment horizontal="center"/>
    </xf>
    <xf numFmtId="166" fontId="56" fillId="4" borderId="0" xfId="14" applyFont="1" applyFill="1" applyAlignment="1"/>
    <xf numFmtId="0" fontId="13" fillId="0" borderId="0" xfId="5" applyFont="1" applyAlignment="1">
      <alignment horizontal="right" vertical="center"/>
    </xf>
    <xf numFmtId="0" fontId="13" fillId="0" borderId="0" xfId="5" applyFont="1" applyAlignment="1">
      <alignment horizontal="left" vertical="center" indent="1"/>
    </xf>
    <xf numFmtId="0" fontId="13" fillId="0" borderId="0" xfId="5" applyFont="1" applyBorder="1" applyAlignment="1">
      <alignment vertical="center"/>
    </xf>
    <xf numFmtId="0" fontId="13" fillId="0" borderId="0" xfId="5" applyFont="1" applyBorder="1" applyAlignment="1">
      <alignment horizontal="center" vertical="center"/>
    </xf>
    <xf numFmtId="0" fontId="92" fillId="0" borderId="0" xfId="5" applyFont="1" applyFill="1" applyBorder="1" applyAlignment="1">
      <alignment horizontal="left" vertical="center"/>
    </xf>
    <xf numFmtId="0" fontId="51" fillId="8" borderId="44" xfId="5" applyFont="1" applyFill="1" applyBorder="1" applyAlignment="1">
      <alignment horizontal="left" vertical="center" indent="1" shrinkToFit="1"/>
    </xf>
    <xf numFmtId="0" fontId="51" fillId="8" borderId="45" xfId="5" applyFont="1" applyFill="1" applyBorder="1" applyAlignment="1">
      <alignment horizontal="left" vertical="center" indent="1" shrinkToFit="1"/>
    </xf>
    <xf numFmtId="0" fontId="93" fillId="0" borderId="45" xfId="7" applyFont="1" applyBorder="1" applyAlignment="1">
      <alignment horizontal="left" vertical="center" indent="1" shrinkToFit="1"/>
    </xf>
    <xf numFmtId="0" fontId="93" fillId="0" borderId="46" xfId="7" applyFont="1" applyBorder="1" applyAlignment="1">
      <alignment horizontal="left" vertical="center" indent="1" shrinkToFit="1"/>
    </xf>
    <xf numFmtId="0" fontId="13" fillId="9" borderId="47" xfId="5" applyFont="1" applyFill="1" applyBorder="1" applyAlignment="1">
      <alignment vertical="center"/>
    </xf>
    <xf numFmtId="0" fontId="13" fillId="9" borderId="47" xfId="5" applyFont="1" applyFill="1" applyBorder="1" applyAlignment="1">
      <alignment horizontal="center" vertical="center"/>
    </xf>
    <xf numFmtId="0" fontId="13" fillId="0" borderId="45" xfId="5" applyFont="1" applyBorder="1" applyAlignment="1">
      <alignment vertical="center"/>
    </xf>
    <xf numFmtId="0" fontId="13" fillId="0" borderId="46" xfId="5" applyFont="1" applyBorder="1" applyAlignment="1">
      <alignment vertical="center"/>
    </xf>
    <xf numFmtId="0" fontId="94" fillId="0" borderId="49" xfId="7" applyFont="1" applyBorder="1" applyAlignment="1">
      <alignment horizontal="left" vertical="center" indent="1"/>
    </xf>
    <xf numFmtId="0" fontId="13" fillId="9" borderId="49" xfId="5" applyFont="1" applyFill="1" applyBorder="1" applyAlignment="1">
      <alignment horizontal="center" vertical="center"/>
    </xf>
    <xf numFmtId="0" fontId="94" fillId="0" borderId="49" xfId="7" applyFont="1" applyBorder="1" applyAlignment="1">
      <alignment horizontal="center" vertical="center"/>
    </xf>
    <xf numFmtId="0" fontId="13" fillId="0" borderId="53" xfId="5" applyFont="1" applyBorder="1" applyAlignment="1">
      <alignment vertical="center"/>
    </xf>
    <xf numFmtId="165" fontId="13" fillId="0" borderId="47" xfId="5" applyNumberFormat="1" applyFont="1" applyFill="1" applyBorder="1" applyAlignment="1">
      <alignment horizontal="center" vertical="center"/>
    </xf>
    <xf numFmtId="4" fontId="42" fillId="0" borderId="48" xfId="5" applyNumberFormat="1" applyFont="1" applyFill="1" applyBorder="1" applyAlignment="1">
      <alignment horizontal="right" vertical="center"/>
    </xf>
    <xf numFmtId="4" fontId="42" fillId="10" borderId="54" xfId="5" applyNumberFormat="1" applyFont="1" applyFill="1" applyBorder="1" applyAlignment="1">
      <alignment horizontal="right" vertical="center"/>
    </xf>
    <xf numFmtId="4" fontId="13" fillId="0" borderId="55" xfId="5" applyNumberFormat="1" applyFont="1" applyBorder="1" applyAlignment="1">
      <alignment vertical="center"/>
    </xf>
    <xf numFmtId="4" fontId="13" fillId="0" borderId="56" xfId="5" applyNumberFormat="1" applyFont="1" applyFill="1" applyBorder="1" applyAlignment="1" applyProtection="1">
      <alignment horizontal="right" vertical="center"/>
      <protection locked="0"/>
    </xf>
    <xf numFmtId="4" fontId="13" fillId="0" borderId="54" xfId="5" applyNumberFormat="1" applyFont="1" applyFill="1" applyBorder="1" applyAlignment="1" applyProtection="1">
      <alignment horizontal="right" vertical="center"/>
      <protection locked="0"/>
    </xf>
    <xf numFmtId="4" fontId="13" fillId="0" borderId="57" xfId="5" applyNumberFormat="1" applyFont="1" applyFill="1" applyBorder="1" applyAlignment="1" applyProtection="1">
      <alignment horizontal="right" vertical="center"/>
      <protection locked="0"/>
    </xf>
    <xf numFmtId="4" fontId="13" fillId="0" borderId="54" xfId="5" applyNumberFormat="1" applyFont="1" applyBorder="1" applyAlignment="1">
      <alignment horizontal="right" vertical="center"/>
    </xf>
    <xf numFmtId="0" fontId="13" fillId="0" borderId="59" xfId="5" applyFont="1" applyBorder="1" applyAlignment="1">
      <alignment vertical="center"/>
    </xf>
    <xf numFmtId="165" fontId="13" fillId="0" borderId="59" xfId="5" applyNumberFormat="1" applyFont="1" applyBorder="1" applyAlignment="1">
      <alignment horizontal="center" vertical="center"/>
    </xf>
    <xf numFmtId="4" fontId="42" fillId="0" borderId="60" xfId="5" applyNumberFormat="1" applyFont="1" applyFill="1" applyBorder="1" applyAlignment="1">
      <alignment horizontal="right" vertical="center"/>
    </xf>
    <xf numFmtId="3" fontId="42" fillId="10" borderId="61" xfId="5" applyNumberFormat="1" applyFont="1" applyFill="1" applyBorder="1" applyAlignment="1">
      <alignment horizontal="right"/>
    </xf>
    <xf numFmtId="4" fontId="42" fillId="10" borderId="59" xfId="5" applyNumberFormat="1" applyFont="1" applyFill="1" applyBorder="1" applyAlignment="1">
      <alignment horizontal="right" vertical="center"/>
    </xf>
    <xf numFmtId="4" fontId="42" fillId="0" borderId="61" xfId="5" applyNumberFormat="1" applyFont="1" applyFill="1" applyBorder="1" applyAlignment="1">
      <alignment horizontal="right" vertical="center"/>
    </xf>
    <xf numFmtId="4" fontId="13" fillId="0" borderId="61" xfId="5" applyNumberFormat="1" applyFont="1" applyFill="1" applyBorder="1" applyAlignment="1" applyProtection="1">
      <alignment horizontal="right" vertical="center"/>
      <protection locked="0"/>
    </xf>
    <xf numFmtId="4" fontId="13" fillId="0" borderId="59" xfId="5" applyNumberFormat="1" applyFont="1" applyFill="1" applyBorder="1" applyAlignment="1" applyProtection="1">
      <alignment horizontal="right" vertical="center"/>
      <protection locked="0"/>
    </xf>
    <xf numFmtId="4" fontId="13" fillId="0" borderId="62" xfId="5" applyNumberFormat="1" applyFont="1" applyFill="1" applyBorder="1" applyAlignment="1" applyProtection="1">
      <alignment horizontal="right" vertical="center"/>
      <protection locked="0"/>
    </xf>
    <xf numFmtId="4" fontId="13" fillId="0" borderId="63" xfId="5" applyNumberFormat="1" applyFont="1" applyBorder="1" applyAlignment="1">
      <alignment horizontal="right" vertical="center"/>
    </xf>
    <xf numFmtId="0" fontId="13" fillId="0" borderId="53" xfId="5" applyFont="1" applyBorder="1" applyAlignment="1">
      <alignment horizontal="center" vertical="center"/>
    </xf>
    <xf numFmtId="3" fontId="13" fillId="0" borderId="54" xfId="5" applyNumberFormat="1" applyFont="1" applyBorder="1" applyAlignment="1">
      <alignment horizontal="center" vertical="center"/>
    </xf>
    <xf numFmtId="3" fontId="42" fillId="0" borderId="43" xfId="5" applyNumberFormat="1" applyFont="1" applyFill="1" applyBorder="1" applyAlignment="1">
      <alignment horizontal="right" vertical="center"/>
    </xf>
    <xf numFmtId="3" fontId="42" fillId="10" borderId="19" xfId="5" applyNumberFormat="1" applyFont="1" applyFill="1" applyBorder="1" applyAlignment="1">
      <alignment horizontal="right" vertical="center"/>
    </xf>
    <xf numFmtId="3" fontId="13" fillId="0" borderId="56" xfId="5" applyNumberFormat="1" applyFont="1" applyFill="1" applyBorder="1" applyAlignment="1" applyProtection="1">
      <alignment horizontal="right" vertical="center"/>
      <protection locked="0"/>
    </xf>
    <xf numFmtId="3" fontId="13" fillId="0" borderId="54" xfId="5" applyNumberFormat="1" applyFont="1" applyFill="1" applyBorder="1" applyAlignment="1" applyProtection="1">
      <alignment horizontal="right" vertical="center"/>
      <protection locked="0"/>
    </xf>
    <xf numFmtId="3" fontId="13" fillId="0" borderId="57" xfId="5" applyNumberFormat="1" applyFont="1" applyFill="1" applyBorder="1" applyAlignment="1" applyProtection="1">
      <alignment horizontal="right" vertical="center"/>
      <protection locked="0"/>
    </xf>
    <xf numFmtId="3" fontId="13" fillId="0" borderId="64" xfId="5" applyNumberFormat="1" applyFont="1" applyBorder="1" applyAlignment="1">
      <alignment horizontal="center" vertical="center"/>
    </xf>
    <xf numFmtId="3" fontId="42" fillId="10" borderId="65" xfId="5" applyNumberFormat="1" applyFont="1" applyFill="1" applyBorder="1" applyAlignment="1">
      <alignment horizontal="right" vertical="center"/>
    </xf>
    <xf numFmtId="3" fontId="13" fillId="0" borderId="65" xfId="5" applyNumberFormat="1" applyFont="1" applyFill="1" applyBorder="1" applyAlignment="1" applyProtection="1">
      <alignment horizontal="right" vertical="center"/>
      <protection locked="0"/>
    </xf>
    <xf numFmtId="3" fontId="13" fillId="0" borderId="64" xfId="5" applyNumberFormat="1" applyFont="1" applyFill="1" applyBorder="1" applyAlignment="1" applyProtection="1">
      <alignment horizontal="right" vertical="center"/>
      <protection locked="0"/>
    </xf>
    <xf numFmtId="3" fontId="13" fillId="0" borderId="43" xfId="5" applyNumberFormat="1" applyFont="1" applyFill="1" applyBorder="1" applyAlignment="1" applyProtection="1">
      <alignment horizontal="right" vertical="center"/>
      <protection locked="0"/>
    </xf>
    <xf numFmtId="3" fontId="13" fillId="0" borderId="49" xfId="5" applyNumberFormat="1" applyFont="1" applyFill="1" applyBorder="1" applyAlignment="1">
      <alignment horizontal="center" vertical="center"/>
    </xf>
    <xf numFmtId="3" fontId="42" fillId="0" borderId="58" xfId="5" applyNumberFormat="1" applyFont="1" applyFill="1" applyBorder="1" applyAlignment="1">
      <alignment horizontal="right" vertical="center"/>
    </xf>
    <xf numFmtId="3" fontId="42" fillId="10" borderId="66" xfId="5" applyNumberFormat="1" applyFont="1" applyFill="1" applyBorder="1" applyAlignment="1">
      <alignment horizontal="right" vertical="center"/>
    </xf>
    <xf numFmtId="3" fontId="13" fillId="0" borderId="66" xfId="5" applyNumberFormat="1" applyFont="1" applyFill="1" applyBorder="1" applyAlignment="1" applyProtection="1">
      <alignment horizontal="right" vertical="center"/>
      <protection locked="0"/>
    </xf>
    <xf numFmtId="3" fontId="13" fillId="0" borderId="59" xfId="5" applyNumberFormat="1" applyFont="1" applyFill="1" applyBorder="1" applyAlignment="1" applyProtection="1">
      <alignment horizontal="right" vertical="center"/>
      <protection locked="0"/>
    </xf>
    <xf numFmtId="3" fontId="13" fillId="0" borderId="60" xfId="5" applyNumberFormat="1" applyFont="1" applyFill="1" applyBorder="1" applyAlignment="1" applyProtection="1">
      <alignment horizontal="right" vertical="center"/>
      <protection locked="0"/>
    </xf>
    <xf numFmtId="3" fontId="10" fillId="17" borderId="67" xfId="5" applyNumberFormat="1" applyFont="1" applyFill="1" applyBorder="1" applyAlignment="1">
      <alignment horizontal="right" vertical="center"/>
    </xf>
    <xf numFmtId="3" fontId="34" fillId="17" borderId="44" xfId="5" applyNumberFormat="1" applyFont="1" applyFill="1" applyBorder="1" applyAlignment="1">
      <alignment horizontal="right" vertical="center"/>
    </xf>
    <xf numFmtId="3" fontId="34" fillId="17" borderId="46" xfId="5" applyNumberFormat="1" applyFont="1" applyFill="1" applyBorder="1" applyAlignment="1">
      <alignment horizontal="right" vertical="center"/>
    </xf>
    <xf numFmtId="3" fontId="13" fillId="0" borderId="47" xfId="5" applyNumberFormat="1" applyFont="1" applyFill="1" applyBorder="1" applyAlignment="1">
      <alignment horizontal="center" vertical="center"/>
    </xf>
    <xf numFmtId="3" fontId="13" fillId="0" borderId="19" xfId="5" applyNumberFormat="1" applyFont="1" applyFill="1" applyBorder="1" applyAlignment="1" applyProtection="1">
      <alignment horizontal="right" vertical="center"/>
      <protection locked="0"/>
    </xf>
    <xf numFmtId="3" fontId="13" fillId="0" borderId="53" xfId="5" applyNumberFormat="1" applyFont="1" applyBorder="1" applyAlignment="1">
      <alignment horizontal="right" vertical="center"/>
    </xf>
    <xf numFmtId="3" fontId="13" fillId="0" borderId="59" xfId="5" applyNumberFormat="1" applyFont="1" applyBorder="1" applyAlignment="1">
      <alignment horizontal="center" vertical="center"/>
    </xf>
    <xf numFmtId="3" fontId="42" fillId="0" borderId="62" xfId="5" applyNumberFormat="1" applyFont="1" applyFill="1" applyBorder="1" applyAlignment="1">
      <alignment horizontal="right" vertical="center"/>
    </xf>
    <xf numFmtId="3" fontId="13" fillId="0" borderId="63" xfId="5" applyNumberFormat="1" applyFont="1" applyBorder="1" applyAlignment="1">
      <alignment horizontal="right" vertical="center"/>
    </xf>
    <xf numFmtId="3" fontId="45" fillId="0" borderId="54" xfId="5" applyNumberFormat="1" applyFont="1" applyFill="1" applyBorder="1" applyAlignment="1">
      <alignment horizontal="right" vertical="center"/>
    </xf>
    <xf numFmtId="3" fontId="45" fillId="10" borderId="56" xfId="5" applyNumberFormat="1" applyFont="1" applyFill="1" applyBorder="1" applyAlignment="1" applyProtection="1">
      <alignment horizontal="right" vertical="center"/>
      <protection locked="0"/>
    </xf>
    <xf numFmtId="3" fontId="45" fillId="0" borderId="57" xfId="5" applyNumberFormat="1" applyFont="1" applyFill="1" applyBorder="1" applyAlignment="1">
      <alignment horizontal="right" vertical="center"/>
    </xf>
    <xf numFmtId="3" fontId="45" fillId="0" borderId="64" xfId="5" applyNumberFormat="1" applyFont="1" applyFill="1" applyBorder="1" applyAlignment="1">
      <alignment horizontal="right" vertical="center"/>
    </xf>
    <xf numFmtId="3" fontId="45" fillId="10" borderId="65" xfId="5" applyNumberFormat="1" applyFont="1" applyFill="1" applyBorder="1" applyAlignment="1" applyProtection="1">
      <alignment horizontal="right" vertical="center"/>
      <protection locked="0"/>
    </xf>
    <xf numFmtId="3" fontId="13" fillId="0" borderId="53" xfId="5" applyNumberFormat="1" applyFont="1" applyFill="1" applyBorder="1" applyAlignment="1" applyProtection="1">
      <alignment horizontal="right" vertical="center"/>
      <protection locked="0"/>
    </xf>
    <xf numFmtId="3" fontId="45" fillId="0" borderId="43" xfId="5" applyNumberFormat="1" applyFont="1" applyFill="1" applyBorder="1" applyAlignment="1">
      <alignment horizontal="right" vertical="center"/>
    </xf>
    <xf numFmtId="3" fontId="45" fillId="0" borderId="59" xfId="5" applyNumberFormat="1" applyFont="1" applyFill="1" applyBorder="1" applyAlignment="1">
      <alignment horizontal="right" vertical="center"/>
    </xf>
    <xf numFmtId="3" fontId="45" fillId="10" borderId="61" xfId="5" applyNumberFormat="1" applyFont="1" applyFill="1" applyBorder="1" applyAlignment="1" applyProtection="1">
      <alignment horizontal="right" vertical="center"/>
      <protection locked="0"/>
    </xf>
    <xf numFmtId="3" fontId="13" fillId="0" borderId="49" xfId="5" applyNumberFormat="1" applyFont="1" applyFill="1" applyBorder="1" applyAlignment="1" applyProtection="1">
      <alignment horizontal="right" vertical="center"/>
      <protection locked="0"/>
    </xf>
    <xf numFmtId="3" fontId="45" fillId="0" borderId="60" xfId="5" applyNumberFormat="1" applyFont="1" applyFill="1" applyBorder="1" applyAlignment="1">
      <alignment horizontal="right" vertical="center"/>
    </xf>
    <xf numFmtId="3" fontId="45" fillId="0" borderId="53" xfId="5" applyNumberFormat="1" applyFont="1" applyFill="1" applyBorder="1" applyAlignment="1">
      <alignment horizontal="right" vertical="center"/>
    </xf>
    <xf numFmtId="3" fontId="45" fillId="10" borderId="19" xfId="5" applyNumberFormat="1" applyFont="1" applyFill="1" applyBorder="1" applyAlignment="1" applyProtection="1">
      <alignment horizontal="right" vertical="center"/>
      <protection locked="0"/>
    </xf>
    <xf numFmtId="3" fontId="45" fillId="0" borderId="19" xfId="5" applyNumberFormat="1" applyFont="1" applyFill="1" applyBorder="1" applyAlignment="1" applyProtection="1">
      <alignment horizontal="right" vertical="center"/>
      <protection locked="0"/>
    </xf>
    <xf numFmtId="3" fontId="13" fillId="0" borderId="42" xfId="5" applyNumberFormat="1" applyFont="1" applyFill="1" applyBorder="1" applyAlignment="1" applyProtection="1">
      <alignment horizontal="right" vertical="center"/>
      <protection locked="0"/>
    </xf>
    <xf numFmtId="3" fontId="45" fillId="0" borderId="73" xfId="5" applyNumberFormat="1" applyFont="1" applyFill="1" applyBorder="1" applyAlignment="1">
      <alignment horizontal="right" vertical="center"/>
    </xf>
    <xf numFmtId="3" fontId="45" fillId="0" borderId="63" xfId="5" applyNumberFormat="1" applyFont="1" applyFill="1" applyBorder="1" applyAlignment="1">
      <alignment horizontal="right" vertical="center"/>
    </xf>
    <xf numFmtId="3" fontId="45" fillId="10" borderId="66" xfId="5" applyNumberFormat="1" applyFont="1" applyFill="1" applyBorder="1" applyAlignment="1" applyProtection="1">
      <alignment horizontal="right" vertical="center"/>
      <protection locked="0"/>
    </xf>
    <xf numFmtId="3" fontId="45" fillId="0" borderId="20" xfId="5" applyNumberFormat="1" applyFont="1" applyFill="1" applyBorder="1" applyAlignment="1" applyProtection="1">
      <alignment horizontal="right" vertical="center"/>
      <protection locked="0"/>
    </xf>
    <xf numFmtId="3" fontId="45" fillId="0" borderId="62" xfId="5" applyNumberFormat="1" applyFont="1" applyFill="1" applyBorder="1" applyAlignment="1">
      <alignment horizontal="right" vertical="center"/>
    </xf>
    <xf numFmtId="3" fontId="47" fillId="11" borderId="67" xfId="5" applyNumberFormat="1" applyFont="1" applyFill="1" applyBorder="1" applyAlignment="1" applyProtection="1">
      <alignment horizontal="right" vertical="center"/>
    </xf>
    <xf numFmtId="3" fontId="47" fillId="11" borderId="51" xfId="5" applyNumberFormat="1" applyFont="1" applyFill="1" applyBorder="1" applyAlignment="1">
      <alignment horizontal="right" vertical="center"/>
    </xf>
    <xf numFmtId="0" fontId="13" fillId="0" borderId="52" xfId="5" applyFont="1" applyBorder="1" applyAlignment="1">
      <alignment vertical="center"/>
    </xf>
    <xf numFmtId="3" fontId="13" fillId="11" borderId="20" xfId="5" applyNumberFormat="1" applyFont="1" applyFill="1" applyBorder="1" applyAlignment="1">
      <alignment horizontal="right" vertical="center"/>
    </xf>
    <xf numFmtId="3" fontId="13" fillId="0" borderId="52" xfId="5" applyNumberFormat="1" applyFont="1" applyBorder="1" applyAlignment="1">
      <alignment horizontal="right" vertical="center"/>
    </xf>
    <xf numFmtId="3" fontId="13" fillId="0" borderId="0" xfId="5" applyNumberFormat="1" applyFont="1" applyBorder="1" applyAlignment="1">
      <alignment horizontal="right" vertical="center"/>
    </xf>
    <xf numFmtId="3" fontId="13" fillId="11" borderId="47" xfId="5" applyNumberFormat="1" applyFont="1" applyFill="1" applyBorder="1" applyAlignment="1" applyProtection="1">
      <alignment horizontal="right" vertical="center"/>
      <protection locked="0"/>
    </xf>
    <xf numFmtId="3" fontId="13" fillId="11" borderId="52" xfId="5" applyNumberFormat="1" applyFont="1" applyFill="1" applyBorder="1" applyAlignment="1">
      <alignment horizontal="right" vertical="center"/>
    </xf>
    <xf numFmtId="0" fontId="35" fillId="0" borderId="0" xfId="5" applyFont="1" applyAlignment="1">
      <alignment horizontal="left" vertical="center" indent="1"/>
    </xf>
    <xf numFmtId="3" fontId="45" fillId="0" borderId="63" xfId="5" applyNumberFormat="1" applyFont="1" applyFill="1" applyBorder="1" applyAlignment="1">
      <alignment horizontal="center" vertical="center"/>
    </xf>
    <xf numFmtId="3" fontId="13" fillId="0" borderId="63" xfId="5" applyNumberFormat="1" applyFont="1" applyFill="1" applyBorder="1" applyAlignment="1" applyProtection="1">
      <alignment horizontal="right" vertical="center"/>
      <protection locked="0"/>
    </xf>
    <xf numFmtId="0" fontId="51" fillId="8" borderId="44" xfId="5" applyFont="1" applyFill="1" applyBorder="1" applyAlignment="1"/>
    <xf numFmtId="0" fontId="51" fillId="8" borderId="45" xfId="5" applyFont="1" applyFill="1" applyBorder="1" applyAlignment="1"/>
    <xf numFmtId="0" fontId="30" fillId="0" borderId="45" xfId="7" applyFont="1" applyBorder="1" applyAlignment="1"/>
    <xf numFmtId="0" fontId="30" fillId="0" borderId="46" xfId="7" applyFont="1" applyBorder="1" applyAlignment="1"/>
    <xf numFmtId="0" fontId="95" fillId="9" borderId="55" xfId="5" applyFont="1" applyFill="1" applyBorder="1"/>
    <xf numFmtId="0" fontId="95" fillId="9" borderId="47" xfId="5" applyFont="1" applyFill="1" applyBorder="1" applyAlignment="1">
      <alignment horizontal="center"/>
    </xf>
    <xf numFmtId="0" fontId="95" fillId="9" borderId="36" xfId="5" applyFont="1" applyFill="1" applyBorder="1"/>
    <xf numFmtId="0" fontId="47" fillId="10" borderId="47" xfId="5" applyFont="1" applyFill="1" applyBorder="1" applyAlignment="1">
      <alignment horizontal="center"/>
    </xf>
    <xf numFmtId="0" fontId="47" fillId="10" borderId="48" xfId="5" applyFont="1" applyFill="1" applyBorder="1" applyAlignment="1">
      <alignment horizontal="center"/>
    </xf>
    <xf numFmtId="3" fontId="47" fillId="9" borderId="44" xfId="5" applyNumberFormat="1" applyFont="1" applyFill="1" applyBorder="1" applyAlignment="1">
      <alignment horizontal="center"/>
    </xf>
    <xf numFmtId="0" fontId="95" fillId="0" borderId="45" xfId="5" applyFont="1" applyBorder="1" applyAlignment="1"/>
    <xf numFmtId="0" fontId="95" fillId="0" borderId="46" xfId="5" applyFont="1" applyBorder="1" applyAlignment="1"/>
    <xf numFmtId="0" fontId="47" fillId="11" borderId="47" xfId="5" applyFont="1" applyFill="1" applyBorder="1" applyAlignment="1">
      <alignment horizontal="center"/>
    </xf>
    <xf numFmtId="0" fontId="47" fillId="11" borderId="48" xfId="5" applyFont="1" applyFill="1" applyBorder="1" applyAlignment="1">
      <alignment horizontal="center"/>
    </xf>
    <xf numFmtId="0" fontId="95" fillId="0" borderId="0" xfId="5" applyFont="1"/>
    <xf numFmtId="0" fontId="48" fillId="9" borderId="72" xfId="5" applyFont="1" applyFill="1" applyBorder="1" applyAlignment="1">
      <alignment horizontal="center"/>
    </xf>
    <xf numFmtId="0" fontId="95" fillId="9" borderId="49" xfId="5" applyFont="1" applyFill="1" applyBorder="1" applyAlignment="1">
      <alignment horizontal="center"/>
    </xf>
    <xf numFmtId="0" fontId="95" fillId="9" borderId="50" xfId="5" applyFont="1" applyFill="1" applyBorder="1" applyAlignment="1">
      <alignment horizontal="center"/>
    </xf>
    <xf numFmtId="0" fontId="47" fillId="10" borderId="49" xfId="5" applyFont="1" applyFill="1" applyBorder="1" applyAlignment="1">
      <alignment horizontal="center"/>
    </xf>
    <xf numFmtId="0" fontId="47" fillId="10" borderId="50" xfId="5" applyFont="1" applyFill="1" applyBorder="1" applyAlignment="1">
      <alignment horizontal="center"/>
    </xf>
    <xf numFmtId="3" fontId="47" fillId="9" borderId="51" xfId="5" applyNumberFormat="1" applyFont="1" applyFill="1" applyBorder="1" applyAlignment="1">
      <alignment horizontal="center"/>
    </xf>
    <xf numFmtId="3" fontId="95" fillId="9" borderId="47" xfId="5" applyNumberFormat="1" applyFont="1" applyFill="1" applyBorder="1" applyAlignment="1">
      <alignment horizontal="center"/>
    </xf>
    <xf numFmtId="3" fontId="95" fillId="9" borderId="51" xfId="5" applyNumberFormat="1" applyFont="1" applyFill="1" applyBorder="1" applyAlignment="1">
      <alignment horizontal="center"/>
    </xf>
    <xf numFmtId="0" fontId="47" fillId="11" borderId="49" xfId="5" applyFont="1" applyFill="1" applyBorder="1" applyAlignment="1">
      <alignment horizontal="center"/>
    </xf>
    <xf numFmtId="0" fontId="47" fillId="11" borderId="50" xfId="5" applyFont="1" applyFill="1" applyBorder="1" applyAlignment="1">
      <alignment horizontal="center"/>
    </xf>
    <xf numFmtId="0" fontId="95" fillId="9" borderId="52" xfId="5" applyFont="1" applyFill="1" applyBorder="1" applyAlignment="1">
      <alignment horizontal="center"/>
    </xf>
    <xf numFmtId="0" fontId="48" fillId="0" borderId="20" xfId="5" applyFont="1" applyBorder="1"/>
    <xf numFmtId="165" fontId="95" fillId="0" borderId="52" xfId="5" applyNumberFormat="1" applyFont="1" applyFill="1" applyBorder="1" applyAlignment="1">
      <alignment horizontal="center"/>
    </xf>
    <xf numFmtId="4" fontId="95" fillId="0" borderId="55" xfId="5" applyNumberFormat="1" applyFont="1" applyFill="1" applyBorder="1" applyAlignment="1">
      <alignment horizontal="right"/>
    </xf>
    <xf numFmtId="4" fontId="45" fillId="10" borderId="19" xfId="5" applyNumberFormat="1" applyFont="1" applyFill="1" applyBorder="1" applyAlignment="1">
      <alignment horizontal="right"/>
    </xf>
    <xf numFmtId="4" fontId="45" fillId="0" borderId="55" xfId="5" applyNumberFormat="1" applyFont="1" applyFill="1" applyBorder="1" applyAlignment="1">
      <alignment horizontal="right"/>
    </xf>
    <xf numFmtId="4" fontId="95" fillId="0" borderId="56" xfId="5" applyNumberFormat="1" applyFont="1" applyFill="1" applyBorder="1" applyAlignment="1" applyProtection="1">
      <alignment horizontal="right"/>
      <protection locked="0"/>
    </xf>
    <xf numFmtId="4" fontId="95" fillId="0" borderId="54" xfId="5" applyNumberFormat="1" applyFont="1" applyFill="1" applyBorder="1" applyAlignment="1" applyProtection="1">
      <alignment horizontal="right"/>
      <protection locked="0"/>
    </xf>
    <xf numFmtId="4" fontId="95" fillId="0" borderId="75" xfId="5" applyNumberFormat="1" applyFont="1" applyFill="1" applyBorder="1" applyAlignment="1" applyProtection="1">
      <alignment horizontal="right"/>
      <protection locked="0"/>
    </xf>
    <xf numFmtId="165" fontId="47" fillId="11" borderId="52" xfId="5" applyNumberFormat="1" applyFont="1" applyFill="1" applyBorder="1" applyAlignment="1">
      <alignment horizontal="right"/>
    </xf>
    <xf numFmtId="3" fontId="47" fillId="11" borderId="58" xfId="5" applyNumberFormat="1" applyFont="1" applyFill="1" applyBorder="1" applyAlignment="1">
      <alignment horizontal="right"/>
    </xf>
    <xf numFmtId="0" fontId="95" fillId="0" borderId="0" xfId="5" applyFont="1" applyAlignment="1">
      <alignment horizontal="right"/>
    </xf>
    <xf numFmtId="4" fontId="95" fillId="0" borderId="54" xfId="5" applyNumberFormat="1" applyFont="1" applyBorder="1" applyAlignment="1">
      <alignment horizontal="right"/>
    </xf>
    <xf numFmtId="4" fontId="95" fillId="0" borderId="48" xfId="5" applyNumberFormat="1" applyFont="1" applyFill="1" applyBorder="1" applyAlignment="1">
      <alignment horizontal="right"/>
    </xf>
    <xf numFmtId="0" fontId="48" fillId="0" borderId="61" xfId="5" applyFont="1" applyBorder="1"/>
    <xf numFmtId="165" fontId="95" fillId="0" borderId="59" xfId="5" applyNumberFormat="1" applyFont="1" applyBorder="1" applyAlignment="1">
      <alignment horizontal="center"/>
    </xf>
    <xf numFmtId="4" fontId="95" fillId="0" borderId="61" xfId="5" applyNumberFormat="1" applyFont="1" applyFill="1" applyBorder="1" applyAlignment="1">
      <alignment horizontal="right"/>
    </xf>
    <xf numFmtId="4" fontId="45" fillId="10" borderId="61" xfId="5" applyNumberFormat="1" applyFont="1" applyFill="1" applyBorder="1" applyAlignment="1">
      <alignment horizontal="right"/>
    </xf>
    <xf numFmtId="4" fontId="45" fillId="0" borderId="61" xfId="5" applyNumberFormat="1" applyFont="1" applyFill="1" applyBorder="1" applyAlignment="1">
      <alignment horizontal="right"/>
    </xf>
    <xf numFmtId="4" fontId="95" fillId="0" borderId="61" xfId="5" applyNumberFormat="1" applyFont="1" applyFill="1" applyBorder="1" applyAlignment="1" applyProtection="1">
      <alignment horizontal="right"/>
      <protection locked="0"/>
    </xf>
    <xf numFmtId="4" fontId="95" fillId="0" borderId="59" xfId="5" applyNumberFormat="1" applyFont="1" applyFill="1" applyBorder="1" applyAlignment="1" applyProtection="1">
      <alignment horizontal="right"/>
      <protection locked="0"/>
    </xf>
    <xf numFmtId="4" fontId="95" fillId="0" borderId="76" xfId="5" applyNumberFormat="1" applyFont="1" applyBorder="1" applyAlignment="1" applyProtection="1">
      <alignment horizontal="right"/>
      <protection locked="0"/>
    </xf>
    <xf numFmtId="165" fontId="47" fillId="11" borderId="59" xfId="5" applyNumberFormat="1" applyFont="1" applyFill="1" applyBorder="1" applyAlignment="1">
      <alignment horizontal="right"/>
    </xf>
    <xf numFmtId="3" fontId="47" fillId="11" borderId="60" xfId="5" applyNumberFormat="1" applyFont="1" applyFill="1" applyBorder="1" applyAlignment="1">
      <alignment horizontal="right"/>
    </xf>
    <xf numFmtId="4" fontId="95" fillId="0" borderId="63" xfId="5" applyNumberFormat="1" applyFont="1" applyBorder="1" applyAlignment="1">
      <alignment horizontal="right"/>
    </xf>
    <xf numFmtId="4" fontId="95" fillId="0" borderId="60" xfId="5" applyNumberFormat="1" applyFont="1" applyFill="1" applyBorder="1" applyAlignment="1">
      <alignment horizontal="right"/>
    </xf>
    <xf numFmtId="0" fontId="48" fillId="0" borderId="19" xfId="5" applyFont="1" applyBorder="1"/>
    <xf numFmtId="3" fontId="95" fillId="0" borderId="64" xfId="5" applyNumberFormat="1" applyFont="1" applyBorder="1" applyAlignment="1">
      <alignment horizontal="center"/>
    </xf>
    <xf numFmtId="3" fontId="95" fillId="0" borderId="65" xfId="5" applyNumberFormat="1" applyFont="1" applyFill="1" applyBorder="1" applyAlignment="1">
      <alignment horizontal="right"/>
    </xf>
    <xf numFmtId="3" fontId="45" fillId="10" borderId="19" xfId="5" applyNumberFormat="1" applyFont="1" applyFill="1" applyBorder="1" applyAlignment="1">
      <alignment horizontal="right"/>
    </xf>
    <xf numFmtId="3" fontId="45" fillId="0" borderId="19" xfId="5" applyNumberFormat="1" applyFont="1" applyFill="1" applyBorder="1" applyAlignment="1">
      <alignment horizontal="right"/>
    </xf>
    <xf numFmtId="3" fontId="95" fillId="0" borderId="56" xfId="5" applyNumberFormat="1" applyFont="1" applyFill="1" applyBorder="1" applyAlignment="1" applyProtection="1">
      <alignment horizontal="right"/>
      <protection locked="0"/>
    </xf>
    <xf numFmtId="3" fontId="95" fillId="0" borderId="54" xfId="5" applyNumberFormat="1" applyFont="1" applyFill="1" applyBorder="1" applyAlignment="1" applyProtection="1">
      <alignment horizontal="right"/>
      <protection locked="0"/>
    </xf>
    <xf numFmtId="3" fontId="95" fillId="0" borderId="18" xfId="5" applyNumberFormat="1" applyFont="1" applyFill="1" applyBorder="1" applyAlignment="1" applyProtection="1">
      <alignment horizontal="right"/>
      <protection locked="0"/>
    </xf>
    <xf numFmtId="3" fontId="47" fillId="11" borderId="64" xfId="5" applyNumberFormat="1" applyFont="1" applyFill="1" applyBorder="1" applyAlignment="1">
      <alignment horizontal="right"/>
    </xf>
    <xf numFmtId="3" fontId="47" fillId="11" borderId="43" xfId="5" applyNumberFormat="1" applyFont="1" applyFill="1" applyBorder="1" applyAlignment="1">
      <alignment horizontal="right"/>
    </xf>
    <xf numFmtId="3" fontId="95" fillId="0" borderId="54" xfId="5" applyNumberFormat="1" applyFont="1" applyBorder="1" applyAlignment="1">
      <alignment horizontal="right"/>
    </xf>
    <xf numFmtId="3" fontId="95" fillId="0" borderId="43" xfId="5" applyNumberFormat="1" applyFont="1" applyFill="1" applyBorder="1" applyAlignment="1">
      <alignment horizontal="right"/>
    </xf>
    <xf numFmtId="0" fontId="48" fillId="0" borderId="65" xfId="5" applyFont="1" applyBorder="1"/>
    <xf numFmtId="3" fontId="45" fillId="10" borderId="65" xfId="5" applyNumberFormat="1" applyFont="1" applyFill="1" applyBorder="1" applyAlignment="1">
      <alignment horizontal="right"/>
    </xf>
    <xf numFmtId="3" fontId="45" fillId="0" borderId="65" xfId="5" applyNumberFormat="1" applyFont="1" applyFill="1" applyBorder="1" applyAlignment="1">
      <alignment horizontal="right"/>
    </xf>
    <xf numFmtId="3" fontId="95" fillId="0" borderId="65" xfId="5" applyNumberFormat="1" applyFont="1" applyFill="1" applyBorder="1" applyAlignment="1" applyProtection="1">
      <alignment horizontal="right"/>
      <protection locked="0"/>
    </xf>
    <xf numFmtId="3" fontId="95" fillId="0" borderId="64" xfId="5" applyNumberFormat="1" applyFont="1" applyFill="1" applyBorder="1" applyAlignment="1" applyProtection="1">
      <alignment horizontal="right"/>
      <protection locked="0"/>
    </xf>
    <xf numFmtId="3" fontId="95" fillId="0" borderId="64" xfId="5" applyNumberFormat="1" applyFont="1" applyBorder="1" applyAlignment="1">
      <alignment horizontal="right"/>
    </xf>
    <xf numFmtId="3" fontId="95" fillId="0" borderId="52" xfId="5" applyNumberFormat="1" applyFont="1" applyFill="1" applyBorder="1" applyAlignment="1">
      <alignment horizontal="center"/>
    </xf>
    <xf numFmtId="3" fontId="95" fillId="0" borderId="20" xfId="5" applyNumberFormat="1" applyFont="1" applyFill="1" applyBorder="1" applyAlignment="1">
      <alignment horizontal="right"/>
    </xf>
    <xf numFmtId="3" fontId="45" fillId="10" borderId="66" xfId="5" applyNumberFormat="1" applyFont="1" applyFill="1" applyBorder="1" applyAlignment="1">
      <alignment horizontal="right"/>
    </xf>
    <xf numFmtId="3" fontId="45" fillId="0" borderId="20" xfId="5" applyNumberFormat="1" applyFont="1" applyFill="1" applyBorder="1" applyAlignment="1">
      <alignment horizontal="right"/>
    </xf>
    <xf numFmtId="3" fontId="95" fillId="0" borderId="66" xfId="5" applyNumberFormat="1" applyFont="1" applyFill="1" applyBorder="1" applyAlignment="1" applyProtection="1">
      <alignment horizontal="right"/>
      <protection locked="0"/>
    </xf>
    <xf numFmtId="3" fontId="95" fillId="0" borderId="59" xfId="5" applyNumberFormat="1" applyFont="1" applyFill="1" applyBorder="1" applyAlignment="1" applyProtection="1">
      <alignment horizontal="right"/>
      <protection locked="0"/>
    </xf>
    <xf numFmtId="3" fontId="95" fillId="0" borderId="77" xfId="5" applyNumberFormat="1" applyFont="1" applyFill="1" applyBorder="1" applyAlignment="1" applyProtection="1">
      <alignment horizontal="right"/>
      <protection locked="0"/>
    </xf>
    <xf numFmtId="3" fontId="47" fillId="11" borderId="52" xfId="5" applyNumberFormat="1" applyFont="1" applyFill="1" applyBorder="1" applyAlignment="1">
      <alignment horizontal="right"/>
    </xf>
    <xf numFmtId="3" fontId="95" fillId="0" borderId="59" xfId="5" applyNumberFormat="1" applyFont="1" applyBorder="1" applyAlignment="1">
      <alignment horizontal="right"/>
    </xf>
    <xf numFmtId="3" fontId="95" fillId="0" borderId="58" xfId="5" applyNumberFormat="1" applyFont="1" applyFill="1" applyBorder="1" applyAlignment="1">
      <alignment horizontal="right"/>
    </xf>
    <xf numFmtId="3" fontId="47" fillId="10" borderId="44" xfId="5" applyNumberFormat="1" applyFont="1" applyFill="1" applyBorder="1" applyAlignment="1">
      <alignment horizontal="right"/>
    </xf>
    <xf numFmtId="3" fontId="47" fillId="10" borderId="45" xfId="5" applyNumberFormat="1" applyFont="1" applyFill="1" applyBorder="1" applyAlignment="1">
      <alignment horizontal="right"/>
    </xf>
    <xf numFmtId="3" fontId="96" fillId="0" borderId="67" xfId="5" applyNumberFormat="1" applyFont="1" applyBorder="1" applyAlignment="1">
      <alignment horizontal="right"/>
    </xf>
    <xf numFmtId="3" fontId="95" fillId="0" borderId="19" xfId="5" applyNumberFormat="1" applyFont="1" applyFill="1" applyBorder="1" applyAlignment="1" applyProtection="1">
      <alignment horizontal="right"/>
      <protection locked="0"/>
    </xf>
    <xf numFmtId="3" fontId="95" fillId="0" borderId="42" xfId="5" applyNumberFormat="1" applyFont="1" applyFill="1" applyBorder="1" applyAlignment="1" applyProtection="1">
      <alignment horizontal="right"/>
      <protection locked="0"/>
    </xf>
    <xf numFmtId="3" fontId="95" fillId="0" borderId="53" xfId="5" applyNumberFormat="1" applyFont="1" applyBorder="1" applyAlignment="1">
      <alignment horizontal="right"/>
    </xf>
    <xf numFmtId="3" fontId="95" fillId="0" borderId="59" xfId="5" applyNumberFormat="1" applyFont="1" applyBorder="1" applyAlignment="1">
      <alignment horizontal="center"/>
    </xf>
    <xf numFmtId="3" fontId="45" fillId="0" borderId="66" xfId="5" applyNumberFormat="1" applyFont="1" applyFill="1" applyBorder="1" applyAlignment="1">
      <alignment horizontal="right"/>
    </xf>
    <xf numFmtId="3" fontId="95" fillId="0" borderId="61" xfId="5" applyNumberFormat="1" applyFont="1" applyFill="1" applyBorder="1" applyAlignment="1" applyProtection="1">
      <alignment horizontal="right"/>
      <protection locked="0"/>
    </xf>
    <xf numFmtId="3" fontId="47" fillId="11" borderId="63" xfId="5" applyNumberFormat="1" applyFont="1" applyFill="1" applyBorder="1" applyAlignment="1">
      <alignment horizontal="right"/>
    </xf>
    <xf numFmtId="3" fontId="47" fillId="11" borderId="62" xfId="5" applyNumberFormat="1" applyFont="1" applyFill="1" applyBorder="1" applyAlignment="1">
      <alignment horizontal="right"/>
    </xf>
    <xf numFmtId="3" fontId="95" fillId="0" borderId="63" xfId="5" applyNumberFormat="1" applyFont="1" applyBorder="1" applyAlignment="1">
      <alignment horizontal="right"/>
    </xf>
    <xf numFmtId="3" fontId="95" fillId="0" borderId="62" xfId="5" applyNumberFormat="1" applyFont="1" applyFill="1" applyBorder="1" applyAlignment="1">
      <alignment horizontal="right"/>
    </xf>
    <xf numFmtId="3" fontId="95" fillId="0" borderId="56" xfId="5" applyNumberFormat="1" applyFont="1" applyFill="1" applyBorder="1" applyAlignment="1">
      <alignment horizontal="right"/>
    </xf>
    <xf numFmtId="3" fontId="95" fillId="0" borderId="57" xfId="5" applyNumberFormat="1" applyFont="1" applyFill="1" applyBorder="1" applyAlignment="1" applyProtection="1">
      <alignment horizontal="right"/>
      <protection locked="0"/>
    </xf>
    <xf numFmtId="3" fontId="95" fillId="0" borderId="57" xfId="5" applyNumberFormat="1" applyFont="1" applyFill="1" applyBorder="1" applyAlignment="1">
      <alignment horizontal="right"/>
    </xf>
    <xf numFmtId="3" fontId="95" fillId="0" borderId="54" xfId="5" applyNumberFormat="1" applyFont="1" applyFill="1" applyBorder="1" applyAlignment="1">
      <alignment horizontal="right"/>
    </xf>
    <xf numFmtId="3" fontId="95" fillId="0" borderId="53" xfId="5" applyNumberFormat="1" applyFont="1" applyFill="1" applyBorder="1" applyAlignment="1" applyProtection="1">
      <alignment horizontal="right"/>
      <protection locked="0"/>
    </xf>
    <xf numFmtId="3" fontId="95" fillId="0" borderId="43" xfId="5" applyNumberFormat="1" applyFont="1" applyFill="1" applyBorder="1" applyAlignment="1" applyProtection="1">
      <alignment horizontal="right"/>
      <protection locked="0"/>
    </xf>
    <xf numFmtId="3" fontId="95" fillId="0" borderId="64" xfId="5" applyNumberFormat="1" applyFont="1" applyFill="1" applyBorder="1" applyAlignment="1">
      <alignment horizontal="right"/>
    </xf>
    <xf numFmtId="3" fontId="95" fillId="0" borderId="72" xfId="5" applyNumberFormat="1" applyFont="1" applyFill="1" applyBorder="1" applyAlignment="1">
      <alignment horizontal="right"/>
    </xf>
    <xf numFmtId="3" fontId="95" fillId="0" borderId="49" xfId="5" applyNumberFormat="1" applyFont="1" applyFill="1" applyBorder="1" applyAlignment="1" applyProtection="1">
      <alignment horizontal="right"/>
      <protection locked="0"/>
    </xf>
    <xf numFmtId="3" fontId="95" fillId="0" borderId="60" xfId="5" applyNumberFormat="1" applyFont="1" applyFill="1" applyBorder="1" applyAlignment="1" applyProtection="1">
      <alignment horizontal="right"/>
      <protection locked="0"/>
    </xf>
    <xf numFmtId="3" fontId="95" fillId="0" borderId="60" xfId="5" applyNumberFormat="1" applyFont="1" applyFill="1" applyBorder="1" applyAlignment="1">
      <alignment horizontal="right"/>
    </xf>
    <xf numFmtId="3" fontId="95" fillId="0" borderId="59" xfId="5" applyNumberFormat="1" applyFont="1" applyFill="1" applyBorder="1" applyAlignment="1">
      <alignment horizontal="right"/>
    </xf>
    <xf numFmtId="3" fontId="95" fillId="0" borderId="73" xfId="5" applyNumberFormat="1" applyFont="1" applyFill="1" applyBorder="1" applyAlignment="1">
      <alignment horizontal="right"/>
    </xf>
    <xf numFmtId="3" fontId="95" fillId="0" borderId="53" xfId="5" applyNumberFormat="1" applyFont="1" applyFill="1" applyBorder="1" applyAlignment="1">
      <alignment horizontal="right"/>
    </xf>
    <xf numFmtId="3" fontId="45" fillId="0" borderId="63" xfId="5" applyNumberFormat="1" applyFont="1" applyFill="1" applyBorder="1" applyAlignment="1">
      <alignment horizontal="center"/>
    </xf>
    <xf numFmtId="3" fontId="95" fillId="6" borderId="20" xfId="5" applyNumberFormat="1" applyFont="1" applyFill="1" applyBorder="1" applyAlignment="1">
      <alignment horizontal="right"/>
    </xf>
    <xf numFmtId="3" fontId="95" fillId="0" borderId="63" xfId="5" applyNumberFormat="1" applyFont="1" applyFill="1" applyBorder="1" applyAlignment="1">
      <alignment horizontal="right"/>
    </xf>
    <xf numFmtId="3" fontId="96" fillId="11" borderId="67" xfId="5" applyNumberFormat="1" applyFont="1" applyFill="1" applyBorder="1" applyAlignment="1">
      <alignment horizontal="right"/>
    </xf>
    <xf numFmtId="3" fontId="95" fillId="0" borderId="19" xfId="5" applyNumberFormat="1" applyFont="1" applyFill="1" applyBorder="1" applyAlignment="1">
      <alignment horizontal="right"/>
    </xf>
    <xf numFmtId="3" fontId="96" fillId="11" borderId="46" xfId="5" applyNumberFormat="1" applyFont="1" applyFill="1" applyBorder="1" applyAlignment="1">
      <alignment horizontal="right"/>
    </xf>
    <xf numFmtId="3" fontId="95" fillId="11" borderId="20" xfId="5" applyNumberFormat="1" applyFont="1" applyFill="1" applyBorder="1" applyAlignment="1">
      <alignment horizontal="right"/>
    </xf>
    <xf numFmtId="3" fontId="95" fillId="0" borderId="52" xfId="5" applyNumberFormat="1" applyFont="1" applyBorder="1" applyAlignment="1">
      <alignment horizontal="right"/>
    </xf>
    <xf numFmtId="3" fontId="95" fillId="0" borderId="0" xfId="5" applyNumberFormat="1" applyFont="1" applyBorder="1" applyAlignment="1">
      <alignment horizontal="right"/>
    </xf>
    <xf numFmtId="3" fontId="95" fillId="11" borderId="47" xfId="5" applyNumberFormat="1" applyFont="1" applyFill="1" applyBorder="1" applyAlignment="1" applyProtection="1">
      <alignment horizontal="right"/>
      <protection locked="0"/>
    </xf>
    <xf numFmtId="3" fontId="95" fillId="11" borderId="52" xfId="5" applyNumberFormat="1" applyFont="1" applyFill="1" applyBorder="1" applyAlignment="1">
      <alignment horizontal="right"/>
    </xf>
    <xf numFmtId="3" fontId="96" fillId="0" borderId="46" xfId="5" applyNumberFormat="1" applyFont="1" applyFill="1" applyBorder="1" applyAlignment="1">
      <alignment horizontal="right"/>
    </xf>
    <xf numFmtId="0" fontId="32" fillId="0" borderId="0" xfId="6" applyFont="1" applyAlignment="1">
      <alignment horizontal="right"/>
    </xf>
    <xf numFmtId="0" fontId="37" fillId="0" borderId="0" xfId="5" applyFont="1" applyFill="1" applyBorder="1"/>
    <xf numFmtId="0" fontId="97" fillId="0" borderId="0" xfId="5" applyFont="1" applyFill="1" applyBorder="1"/>
    <xf numFmtId="0" fontId="13" fillId="9" borderId="47" xfId="5" applyFill="1" applyBorder="1"/>
    <xf numFmtId="3" fontId="13" fillId="9" borderId="67" xfId="5" applyNumberFormat="1" applyFill="1" applyBorder="1" applyAlignment="1">
      <alignment horizontal="center"/>
    </xf>
    <xf numFmtId="0" fontId="13" fillId="0" borderId="53" xfId="5" applyBorder="1"/>
    <xf numFmtId="165" fontId="13" fillId="0" borderId="53" xfId="5" applyNumberFormat="1" applyBorder="1"/>
    <xf numFmtId="4" fontId="42" fillId="0" borderId="47" xfId="5" applyNumberFormat="1" applyFont="1" applyFill="1" applyBorder="1" applyAlignment="1">
      <alignment horizontal="right"/>
    </xf>
    <xf numFmtId="4" fontId="13" fillId="0" borderId="55" xfId="5" applyNumberFormat="1" applyFont="1" applyFill="1" applyBorder="1" applyAlignment="1" applyProtection="1">
      <alignment horizontal="right"/>
      <protection locked="0"/>
    </xf>
    <xf numFmtId="0" fontId="13" fillId="0" borderId="59" xfId="5" applyBorder="1"/>
    <xf numFmtId="165" fontId="13" fillId="0" borderId="59" xfId="5" applyNumberFormat="1" applyBorder="1"/>
    <xf numFmtId="4" fontId="42" fillId="0" borderId="59" xfId="5" applyNumberFormat="1" applyFont="1" applyFill="1" applyBorder="1" applyAlignment="1">
      <alignment horizontal="right"/>
    </xf>
    <xf numFmtId="4" fontId="13" fillId="0" borderId="20" xfId="5" applyNumberFormat="1" applyFont="1" applyFill="1" applyBorder="1" applyAlignment="1" applyProtection="1">
      <alignment horizontal="right"/>
      <protection locked="0"/>
    </xf>
    <xf numFmtId="0" fontId="13" fillId="0" borderId="53" xfId="5" applyBorder="1" applyAlignment="1">
      <alignment horizontal="center"/>
    </xf>
    <xf numFmtId="3" fontId="13" fillId="0" borderId="53" xfId="5" applyNumberFormat="1" applyBorder="1"/>
    <xf numFmtId="0" fontId="13" fillId="0" borderId="64" xfId="5" applyBorder="1" applyAlignment="1">
      <alignment horizontal="center"/>
    </xf>
    <xf numFmtId="3" fontId="13" fillId="0" borderId="64" xfId="5" applyNumberFormat="1" applyBorder="1"/>
    <xf numFmtId="0" fontId="13" fillId="0" borderId="63" xfId="5" applyFont="1" applyBorder="1" applyAlignment="1">
      <alignment horizontal="center"/>
    </xf>
    <xf numFmtId="3" fontId="13" fillId="0" borderId="63" xfId="5" applyNumberFormat="1" applyBorder="1"/>
    <xf numFmtId="0" fontId="34" fillId="11" borderId="67" xfId="5" applyFont="1" applyFill="1" applyBorder="1" applyAlignment="1">
      <alignment horizontal="center"/>
    </xf>
    <xf numFmtId="3" fontId="34" fillId="11" borderId="67" xfId="5" applyNumberFormat="1" applyFont="1" applyFill="1" applyBorder="1"/>
    <xf numFmtId="3" fontId="34" fillId="10" borderId="45" xfId="5" applyNumberFormat="1" applyFont="1" applyFill="1" applyBorder="1" applyAlignment="1">
      <alignment horizontal="right"/>
    </xf>
    <xf numFmtId="0" fontId="13" fillId="0" borderId="64" xfId="5" applyFont="1" applyBorder="1" applyAlignment="1">
      <alignment horizontal="center"/>
    </xf>
    <xf numFmtId="0" fontId="13" fillId="0" borderId="59" xfId="5" applyFont="1" applyBorder="1" applyAlignment="1">
      <alignment horizontal="center"/>
    </xf>
    <xf numFmtId="3" fontId="13" fillId="0" borderId="59" xfId="5" applyNumberFormat="1" applyBorder="1"/>
    <xf numFmtId="0" fontId="40" fillId="0" borderId="53" xfId="5" applyFont="1" applyBorder="1"/>
    <xf numFmtId="0" fontId="13" fillId="0" borderId="59" xfId="5" applyBorder="1" applyAlignment="1">
      <alignment horizontal="center"/>
    </xf>
    <xf numFmtId="0" fontId="42" fillId="0" borderId="64" xfId="5" applyFont="1" applyBorder="1" applyAlignment="1">
      <alignment horizontal="center"/>
    </xf>
    <xf numFmtId="0" fontId="13" fillId="0" borderId="63" xfId="5" applyBorder="1" applyAlignment="1">
      <alignment horizontal="center"/>
    </xf>
    <xf numFmtId="0" fontId="47" fillId="11" borderId="67" xfId="5" applyFont="1" applyFill="1" applyBorder="1" applyAlignment="1">
      <alignment horizontal="center"/>
    </xf>
    <xf numFmtId="3" fontId="47" fillId="11" borderId="67" xfId="5" applyNumberFormat="1" applyFont="1" applyFill="1" applyBorder="1"/>
    <xf numFmtId="0" fontId="13" fillId="0" borderId="52" xfId="5" applyBorder="1"/>
    <xf numFmtId="3" fontId="13" fillId="0" borderId="52" xfId="5" applyNumberFormat="1" applyBorder="1"/>
    <xf numFmtId="3" fontId="47" fillId="11" borderId="49" xfId="5" applyNumberFormat="1" applyFont="1" applyFill="1" applyBorder="1"/>
    <xf numFmtId="14" fontId="13" fillId="0" borderId="0" xfId="5" applyNumberFormat="1" applyAlignment="1">
      <alignment horizontal="left"/>
    </xf>
    <xf numFmtId="4" fontId="13" fillId="0" borderId="55" xfId="5" applyNumberFormat="1" applyFont="1" applyFill="1" applyBorder="1" applyAlignment="1">
      <alignment horizontal="right" vertical="center"/>
    </xf>
    <xf numFmtId="4" fontId="13" fillId="0" borderId="61" xfId="5" applyNumberFormat="1" applyFont="1" applyFill="1" applyBorder="1" applyAlignment="1">
      <alignment horizontal="right" vertical="center"/>
    </xf>
    <xf numFmtId="4" fontId="13" fillId="0" borderId="66" xfId="5" applyNumberFormat="1" applyFont="1" applyFill="1" applyBorder="1" applyAlignment="1" applyProtection="1">
      <alignment horizontal="right" vertical="center"/>
      <protection locked="0"/>
    </xf>
    <xf numFmtId="4" fontId="13" fillId="0" borderId="63" xfId="5" applyNumberFormat="1" applyFont="1" applyFill="1" applyBorder="1" applyAlignment="1" applyProtection="1">
      <alignment horizontal="right" vertical="center"/>
      <protection locked="0"/>
    </xf>
    <xf numFmtId="3" fontId="13" fillId="0" borderId="65" xfId="5" applyNumberFormat="1" applyFont="1" applyFill="1" applyBorder="1" applyAlignment="1">
      <alignment horizontal="right" vertical="center"/>
    </xf>
    <xf numFmtId="3" fontId="13" fillId="0" borderId="20" xfId="5" applyNumberFormat="1" applyFont="1" applyFill="1" applyBorder="1" applyAlignment="1">
      <alignment horizontal="right" vertical="center"/>
    </xf>
    <xf numFmtId="3" fontId="34" fillId="11" borderId="67" xfId="5" applyNumberFormat="1" applyFont="1" applyFill="1" applyBorder="1" applyAlignment="1">
      <alignment horizontal="right" vertical="center"/>
    </xf>
    <xf numFmtId="3" fontId="34" fillId="10" borderId="67" xfId="5" applyNumberFormat="1" applyFont="1" applyFill="1" applyBorder="1" applyAlignment="1">
      <alignment horizontal="right" vertical="center"/>
    </xf>
    <xf numFmtId="3" fontId="13" fillId="0" borderId="56" xfId="5" applyNumberFormat="1" applyFont="1" applyFill="1" applyBorder="1" applyAlignment="1">
      <alignment horizontal="right" vertical="center"/>
    </xf>
    <xf numFmtId="3" fontId="13" fillId="0" borderId="72" xfId="5" applyNumberFormat="1" applyFont="1" applyFill="1" applyBorder="1" applyAlignment="1">
      <alignment horizontal="right" vertical="center"/>
    </xf>
    <xf numFmtId="3" fontId="13" fillId="6" borderId="20" xfId="5" applyNumberFormat="1" applyFont="1" applyFill="1" applyBorder="1" applyAlignment="1">
      <alignment horizontal="right" vertical="center"/>
    </xf>
    <xf numFmtId="3" fontId="13" fillId="0" borderId="19" xfId="5" applyNumberFormat="1" applyFont="1" applyFill="1" applyBorder="1" applyAlignment="1">
      <alignment horizontal="right" vertical="center"/>
    </xf>
    <xf numFmtId="3" fontId="13" fillId="0" borderId="61" xfId="5" applyNumberFormat="1" applyFont="1" applyFill="1" applyBorder="1" applyAlignment="1" applyProtection="1">
      <alignment horizontal="right" vertical="center"/>
      <protection locked="0"/>
    </xf>
    <xf numFmtId="0" fontId="10" fillId="0" borderId="0" xfId="5" applyFont="1" applyAlignment="1">
      <alignment horizontal="left" vertical="center" indent="1"/>
    </xf>
    <xf numFmtId="0" fontId="51" fillId="4" borderId="44" xfId="5" applyFont="1" applyFill="1" applyBorder="1" applyAlignment="1"/>
    <xf numFmtId="4" fontId="13" fillId="0" borderId="60" xfId="5" applyNumberFormat="1" applyFont="1" applyFill="1" applyBorder="1" applyAlignment="1" applyProtection="1">
      <alignment horizontal="right"/>
      <protection locked="0"/>
    </xf>
    <xf numFmtId="4" fontId="13" fillId="0" borderId="0" xfId="5" applyNumberFormat="1" applyFont="1" applyFill="1" applyBorder="1" applyAlignment="1" applyProtection="1">
      <alignment horizontal="right"/>
      <protection locked="0"/>
    </xf>
    <xf numFmtId="4" fontId="13" fillId="0" borderId="77" xfId="5" applyNumberFormat="1" applyFont="1" applyFill="1" applyBorder="1" applyAlignment="1" applyProtection="1">
      <alignment horizontal="right"/>
      <protection locked="0"/>
    </xf>
    <xf numFmtId="3" fontId="47" fillId="11" borderId="54" xfId="5" applyNumberFormat="1" applyFont="1" applyFill="1" applyBorder="1" applyAlignment="1">
      <alignment horizontal="right"/>
    </xf>
    <xf numFmtId="164" fontId="47" fillId="11" borderId="64" xfId="5" applyNumberFormat="1" applyFont="1" applyFill="1" applyBorder="1" applyAlignment="1">
      <alignment horizontal="right"/>
    </xf>
    <xf numFmtId="3" fontId="47" fillId="11" borderId="59" xfId="5" applyNumberFormat="1" applyFont="1" applyFill="1" applyBorder="1" applyAlignment="1">
      <alignment horizontal="right"/>
    </xf>
    <xf numFmtId="164" fontId="47" fillId="11" borderId="59" xfId="5" applyNumberFormat="1" applyFont="1" applyFill="1" applyBorder="1" applyAlignment="1">
      <alignment horizontal="right"/>
    </xf>
    <xf numFmtId="3" fontId="47" fillId="11" borderId="31" xfId="5" applyNumberFormat="1" applyFont="1" applyFill="1" applyBorder="1" applyAlignment="1">
      <alignment horizontal="right"/>
    </xf>
    <xf numFmtId="164" fontId="47" fillId="11" borderId="31" xfId="5" applyNumberFormat="1" applyFont="1" applyFill="1" applyBorder="1" applyAlignment="1">
      <alignment horizontal="right"/>
    </xf>
    <xf numFmtId="3" fontId="13" fillId="0" borderId="20" xfId="5" applyNumberFormat="1" applyFill="1" applyBorder="1" applyAlignment="1">
      <alignment horizontal="right"/>
    </xf>
    <xf numFmtId="3" fontId="47" fillId="0" borderId="29" xfId="5" applyNumberFormat="1" applyFont="1" applyFill="1" applyBorder="1" applyAlignment="1">
      <alignment horizontal="right"/>
    </xf>
    <xf numFmtId="164" fontId="47" fillId="0" borderId="29" xfId="5" applyNumberFormat="1" applyFont="1" applyFill="1" applyBorder="1" applyAlignment="1">
      <alignment horizontal="right"/>
    </xf>
    <xf numFmtId="3" fontId="13" fillId="0" borderId="52" xfId="5" applyNumberFormat="1" applyFill="1" applyBorder="1" applyAlignment="1">
      <alignment horizontal="right"/>
    </xf>
    <xf numFmtId="3" fontId="47" fillId="11" borderId="47" xfId="5" applyNumberFormat="1" applyFont="1" applyFill="1" applyBorder="1" applyAlignment="1">
      <alignment horizontal="right"/>
    </xf>
    <xf numFmtId="164" fontId="47" fillId="11" borderId="48" xfId="5" applyNumberFormat="1" applyFont="1" applyFill="1" applyBorder="1" applyAlignment="1">
      <alignment horizontal="right"/>
    </xf>
    <xf numFmtId="164" fontId="47" fillId="11" borderId="50" xfId="5" applyNumberFormat="1" applyFont="1" applyFill="1" applyBorder="1" applyAlignment="1">
      <alignment horizontal="right"/>
    </xf>
    <xf numFmtId="3" fontId="34" fillId="17" borderId="67" xfId="5" applyNumberFormat="1" applyFont="1" applyFill="1" applyBorder="1" applyAlignment="1">
      <alignment horizontal="right" vertical="center"/>
    </xf>
    <xf numFmtId="4" fontId="13" fillId="0" borderId="76" xfId="5" applyNumberFormat="1" applyFont="1" applyFill="1" applyBorder="1" applyAlignment="1" applyProtection="1">
      <alignment horizontal="right"/>
      <protection locked="0"/>
    </xf>
    <xf numFmtId="3" fontId="42" fillId="0" borderId="52" xfId="5" applyNumberFormat="1" applyFont="1" applyFill="1" applyBorder="1" applyAlignment="1">
      <alignment horizontal="right"/>
    </xf>
  </cellXfs>
  <cellStyles count="16">
    <cellStyle name="Excel Built-in Normal 1" xfId="11"/>
    <cellStyle name="Excel Built-in Normal 1 2" xfId="15"/>
    <cellStyle name="Normální" xfId="0" builtinId="0"/>
    <cellStyle name="normální 2" xfId="1"/>
    <cellStyle name="Normální 2 2" xfId="6"/>
    <cellStyle name="Normální 2 3" xfId="9"/>
    <cellStyle name="Normální 2 4" xfId="13"/>
    <cellStyle name="normální 3" xfId="2"/>
    <cellStyle name="Normální 4" xfId="4"/>
    <cellStyle name="Normální 5" xfId="5"/>
    <cellStyle name="Normální 5 2" xfId="10"/>
    <cellStyle name="Normální 5 3" xfId="14"/>
    <cellStyle name="Normální 6" xfId="7"/>
    <cellStyle name="Normální 7" xfId="8"/>
    <cellStyle name="Normální 8" xfId="12"/>
    <cellStyle name="normální_Rezerva 2004 ORJ 110 - k 3110200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8"/>
  <sheetViews>
    <sheetView topLeftCell="A2" workbookViewId="0">
      <selection activeCell="E18" sqref="E18"/>
    </sheetView>
  </sheetViews>
  <sheetFormatPr defaultRowHeight="12.75"/>
  <cols>
    <col min="1" max="1" width="4.7109375" customWidth="1"/>
    <col min="2" max="2" width="26.85546875" customWidth="1"/>
    <col min="3" max="5" width="23.7109375" customWidth="1"/>
  </cols>
  <sheetData>
    <row r="1" spans="1:191" s="2" customFormat="1" ht="15.75" hidden="1">
      <c r="A1" s="1" t="s">
        <v>0</v>
      </c>
    </row>
    <row r="2" spans="1:191" s="2" customFormat="1"/>
    <row r="3" spans="1:191" s="2" customFormat="1" ht="15.75" hidden="1">
      <c r="A3" s="1" t="s">
        <v>1</v>
      </c>
      <c r="B3" s="3"/>
    </row>
    <row r="4" spans="1:191" s="2" customFormat="1" ht="15.75">
      <c r="A4" s="1"/>
      <c r="B4" s="1" t="s">
        <v>2</v>
      </c>
    </row>
    <row r="5" spans="1:191" s="2" customFormat="1" ht="15.75">
      <c r="A5" s="1"/>
    </row>
    <row r="6" spans="1:191" s="2" customFormat="1" ht="20.25">
      <c r="A6" s="321" t="s">
        <v>516</v>
      </c>
      <c r="B6" s="322"/>
      <c r="C6" s="323"/>
      <c r="D6" s="323"/>
      <c r="E6" s="323"/>
    </row>
    <row r="7" spans="1:191" ht="15.75">
      <c r="A7" s="4"/>
      <c r="B7" s="5"/>
      <c r="C7" s="5"/>
      <c r="D7" s="5"/>
      <c r="E7" s="5"/>
    </row>
    <row r="8" spans="1:191" ht="13.5" thickBot="1">
      <c r="A8" s="6"/>
      <c r="C8" s="7"/>
      <c r="D8" s="7"/>
      <c r="E8" s="7" t="s">
        <v>3</v>
      </c>
    </row>
    <row r="9" spans="1:191" ht="18.75" customHeight="1">
      <c r="B9" s="324" t="s">
        <v>4</v>
      </c>
      <c r="C9" s="8" t="s">
        <v>5</v>
      </c>
      <c r="D9" s="8" t="s">
        <v>6</v>
      </c>
      <c r="E9" s="8" t="s">
        <v>7</v>
      </c>
      <c r="F9" s="9" t="s">
        <v>8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</row>
    <row r="10" spans="1:191" ht="13.5" customHeight="1" thickBot="1">
      <c r="B10" s="325"/>
      <c r="C10" s="11" t="s">
        <v>9</v>
      </c>
      <c r="D10" s="11" t="s">
        <v>9</v>
      </c>
      <c r="E10" s="11" t="s">
        <v>9</v>
      </c>
      <c r="F10" s="12" t="s">
        <v>10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</row>
    <row r="11" spans="1:191" ht="13.5" thickTop="1">
      <c r="B11" s="13" t="s">
        <v>11</v>
      </c>
      <c r="C11" s="14">
        <v>393767</v>
      </c>
      <c r="D11" s="14">
        <v>398567</v>
      </c>
      <c r="E11" s="14">
        <v>312423.40000000002</v>
      </c>
      <c r="F11" s="15">
        <f>(E11/D11)*100</f>
        <v>78.386670246156868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</row>
    <row r="12" spans="1:191">
      <c r="B12" s="16" t="s">
        <v>12</v>
      </c>
      <c r="C12" s="17">
        <v>60229</v>
      </c>
      <c r="D12" s="17">
        <v>66310.7</v>
      </c>
      <c r="E12" s="17">
        <v>64340.5</v>
      </c>
      <c r="F12" s="15">
        <f t="shared" ref="F12:F15" si="0">(E12/D12)*100</f>
        <v>97.02883546697592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</row>
    <row r="13" spans="1:191">
      <c r="B13" s="16" t="s">
        <v>13</v>
      </c>
      <c r="C13" s="17">
        <v>36275</v>
      </c>
      <c r="D13" s="17">
        <v>36475</v>
      </c>
      <c r="E13" s="17">
        <v>36501.199999999997</v>
      </c>
      <c r="F13" s="15">
        <f t="shared" si="0"/>
        <v>100.07183002056202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</row>
    <row r="14" spans="1:191">
      <c r="B14" s="19" t="s">
        <v>14</v>
      </c>
      <c r="C14" s="17">
        <v>57192</v>
      </c>
      <c r="D14" s="17">
        <v>108439.5</v>
      </c>
      <c r="E14" s="17">
        <v>82665.5</v>
      </c>
      <c r="F14" s="15">
        <f t="shared" si="0"/>
        <v>76.231908114663014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</row>
    <row r="15" spans="1:191" ht="19.5" customHeight="1" thickBot="1">
      <c r="B15" s="20" t="s">
        <v>15</v>
      </c>
      <c r="C15" s="21">
        <f>SUM(C11:C14)</f>
        <v>547463</v>
      </c>
      <c r="D15" s="21">
        <f>SUM(D11:D14)</f>
        <v>609792.19999999995</v>
      </c>
      <c r="E15" s="21">
        <f>SUM(E11:E14)</f>
        <v>495930.60000000003</v>
      </c>
      <c r="F15" s="15">
        <f t="shared" si="0"/>
        <v>81.327803143431495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</row>
    <row r="16" spans="1:191" ht="13.5" thickTop="1">
      <c r="B16" s="22"/>
      <c r="C16" s="23"/>
      <c r="D16" s="23"/>
      <c r="E16" s="23"/>
      <c r="F16" s="24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</row>
    <row r="17" spans="1:213">
      <c r="A17" s="10"/>
      <c r="B17" s="16" t="s">
        <v>16</v>
      </c>
      <c r="C17" s="17">
        <v>512637</v>
      </c>
      <c r="D17" s="17">
        <v>571590.30000000005</v>
      </c>
      <c r="E17" s="17">
        <v>411264.3</v>
      </c>
      <c r="F17" s="18">
        <f>(E17/D17)*100</f>
        <v>71.950888599754052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</row>
    <row r="18" spans="1:213" s="25" customFormat="1">
      <c r="A18" s="10"/>
      <c r="B18" s="19" t="s">
        <v>17</v>
      </c>
      <c r="C18" s="17">
        <v>143596</v>
      </c>
      <c r="D18" s="17">
        <v>209216.6</v>
      </c>
      <c r="E18" s="17">
        <v>122087.6</v>
      </c>
      <c r="F18" s="18">
        <f t="shared" ref="F18:F19" si="1">(E18/D18)*100</f>
        <v>58.35464298721994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</row>
    <row r="19" spans="1:213" ht="19.5" customHeight="1" thickBot="1">
      <c r="A19" s="10"/>
      <c r="B19" s="20" t="s">
        <v>18</v>
      </c>
      <c r="C19" s="21">
        <f>SUM(C17:C18)</f>
        <v>656233</v>
      </c>
      <c r="D19" s="21">
        <f>SUM(D17:D18)</f>
        <v>780806.9</v>
      </c>
      <c r="E19" s="21">
        <f>SUM(E17:E18)</f>
        <v>533351.9</v>
      </c>
      <c r="F19" s="18">
        <f t="shared" si="1"/>
        <v>68.307785189910604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</row>
    <row r="20" spans="1:213" ht="13.5" thickTop="1">
      <c r="B20" s="26"/>
      <c r="C20" s="27"/>
      <c r="D20" s="27"/>
      <c r="E20" s="27"/>
      <c r="F20" s="28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</row>
    <row r="21" spans="1:213">
      <c r="B21" s="29" t="s">
        <v>19</v>
      </c>
      <c r="C21" s="30"/>
      <c r="D21" s="30"/>
      <c r="E21" s="30"/>
      <c r="F21" s="31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</row>
    <row r="22" spans="1:213">
      <c r="B22" s="29" t="s">
        <v>20</v>
      </c>
      <c r="C22" s="32"/>
      <c r="D22" s="32"/>
      <c r="E22" s="32"/>
      <c r="F22" s="33"/>
    </row>
    <row r="23" spans="1:213" ht="15" customHeight="1" thickBot="1">
      <c r="B23" s="34" t="s">
        <v>21</v>
      </c>
      <c r="C23" s="35">
        <v>108770</v>
      </c>
      <c r="D23" s="35">
        <v>171014.7</v>
      </c>
      <c r="E23" s="35">
        <v>37421.300000000003</v>
      </c>
      <c r="F23" s="36"/>
    </row>
    <row r="26" spans="1:213">
      <c r="B26" s="37" t="s">
        <v>22</v>
      </c>
    </row>
    <row r="27" spans="1:213">
      <c r="B27" s="37" t="s">
        <v>23</v>
      </c>
      <c r="C27" s="37"/>
      <c r="D27" s="37"/>
      <c r="E27" s="37"/>
    </row>
    <row r="28" spans="1:213" ht="15">
      <c r="B28" s="37"/>
      <c r="C28" s="38"/>
      <c r="D28" s="38"/>
      <c r="E28" s="38"/>
    </row>
  </sheetData>
  <mergeCells count="2">
    <mergeCell ref="A6:E6"/>
    <mergeCell ref="B9:B10"/>
  </mergeCells>
  <pageMargins left="0.28000000000000003" right="0.35433070866141736" top="0.98425196850393704" bottom="0.70866141732283472" header="0.51181102362204722" footer="0.51181102362204722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8"/>
  <sheetViews>
    <sheetView workbookViewId="0">
      <selection activeCell="K35" sqref="K35"/>
    </sheetView>
  </sheetViews>
  <sheetFormatPr defaultRowHeight="14.25"/>
  <cols>
    <col min="1" max="1" width="41" style="921" customWidth="1"/>
    <col min="2" max="2" width="7.85546875" style="922" customWidth="1"/>
    <col min="3" max="4" width="12.5703125" style="921" customWidth="1"/>
    <col min="5" max="5" width="12.5703125" style="923" customWidth="1"/>
    <col min="6" max="6" width="12.42578125" style="923" customWidth="1"/>
    <col min="7" max="7" width="10.5703125" style="923" customWidth="1"/>
    <col min="8" max="8" width="10" style="923" customWidth="1"/>
    <col min="9" max="9" width="10.140625" style="923" customWidth="1"/>
    <col min="10" max="10" width="10" style="923" customWidth="1"/>
    <col min="11" max="11" width="13" style="921" customWidth="1"/>
    <col min="12" max="12" width="9.5703125" style="921" customWidth="1"/>
    <col min="13" max="13" width="12.85546875" style="921" customWidth="1"/>
    <col min="14" max="14" width="13.7109375" style="921" customWidth="1"/>
    <col min="15" max="15" width="12.85546875" style="921" customWidth="1"/>
    <col min="16" max="16" width="13" style="921" customWidth="1"/>
    <col min="17" max="1024" width="9.5703125" style="921" customWidth="1"/>
    <col min="1025" max="16384" width="9.140625" style="1152"/>
  </cols>
  <sheetData>
    <row r="1" spans="1:16" ht="24" customHeight="1">
      <c r="A1" s="919"/>
      <c r="B1" s="919"/>
      <c r="C1" s="919"/>
      <c r="D1" s="919"/>
      <c r="E1" s="919"/>
      <c r="F1" s="919"/>
      <c r="G1" s="919"/>
      <c r="H1" s="919"/>
      <c r="I1" s="919"/>
      <c r="J1" s="919"/>
      <c r="K1" s="919"/>
      <c r="L1" s="919"/>
      <c r="M1" s="919"/>
      <c r="N1" s="919"/>
      <c r="O1" s="919"/>
      <c r="P1" s="920" t="s">
        <v>697</v>
      </c>
    </row>
    <row r="2" spans="1:16">
      <c r="O2" s="924"/>
    </row>
    <row r="3" spans="1:16" ht="18.75">
      <c r="A3" s="925" t="s">
        <v>698</v>
      </c>
      <c r="F3" s="926"/>
      <c r="G3" s="926"/>
    </row>
    <row r="4" spans="1:16" ht="21.75" customHeight="1">
      <c r="A4" s="927"/>
      <c r="F4" s="926"/>
      <c r="G4" s="926"/>
    </row>
    <row r="5" spans="1:16">
      <c r="A5" s="928"/>
      <c r="F5" s="926"/>
      <c r="G5" s="926"/>
    </row>
    <row r="6" spans="1:16" ht="6" customHeight="1">
      <c r="F6" s="926"/>
      <c r="G6" s="926"/>
    </row>
    <row r="7" spans="1:16" ht="24.75" customHeight="1">
      <c r="A7" s="929" t="s">
        <v>595</v>
      </c>
      <c r="B7" s="930"/>
      <c r="C7" s="931" t="s">
        <v>726</v>
      </c>
      <c r="D7" s="931"/>
      <c r="E7" s="931"/>
      <c r="F7" s="931"/>
      <c r="G7" s="931"/>
      <c r="H7" s="931"/>
      <c r="I7" s="931"/>
      <c r="J7" s="931"/>
      <c r="K7" s="931"/>
      <c r="L7" s="931"/>
      <c r="M7" s="931"/>
      <c r="N7" s="931"/>
      <c r="O7" s="931"/>
    </row>
    <row r="8" spans="1:16" ht="23.25" customHeight="1" thickBot="1">
      <c r="A8" s="928" t="s">
        <v>597</v>
      </c>
      <c r="F8" s="926"/>
      <c r="G8" s="926"/>
    </row>
    <row r="9" spans="1:16">
      <c r="A9" s="932"/>
      <c r="B9" s="933"/>
      <c r="C9" s="934" t="s">
        <v>7</v>
      </c>
      <c r="D9" s="935" t="s">
        <v>599</v>
      </c>
      <c r="E9" s="936" t="s">
        <v>600</v>
      </c>
      <c r="F9" s="937" t="s">
        <v>601</v>
      </c>
      <c r="G9" s="938"/>
      <c r="H9" s="938"/>
      <c r="I9" s="938"/>
      <c r="J9" s="939" t="s">
        <v>722</v>
      </c>
      <c r="K9" s="940" t="s">
        <v>603</v>
      </c>
      <c r="M9" s="941" t="s">
        <v>605</v>
      </c>
      <c r="N9" s="942" t="s">
        <v>605</v>
      </c>
      <c r="O9" s="943" t="s">
        <v>605</v>
      </c>
    </row>
    <row r="10" spans="1:16" ht="15" thickBot="1">
      <c r="A10" s="944" t="s">
        <v>54</v>
      </c>
      <c r="B10" s="945" t="s">
        <v>701</v>
      </c>
      <c r="C10" s="946" t="s">
        <v>702</v>
      </c>
      <c r="D10" s="947">
        <v>2018</v>
      </c>
      <c r="E10" s="948">
        <v>2018</v>
      </c>
      <c r="F10" s="949" t="s">
        <v>608</v>
      </c>
      <c r="G10" s="950" t="s">
        <v>609</v>
      </c>
      <c r="H10" s="950" t="s">
        <v>610</v>
      </c>
      <c r="I10" s="951" t="s">
        <v>611</v>
      </c>
      <c r="J10" s="952" t="s">
        <v>612</v>
      </c>
      <c r="K10" s="953" t="s">
        <v>613</v>
      </c>
      <c r="M10" s="954" t="s">
        <v>703</v>
      </c>
      <c r="N10" s="955" t="s">
        <v>704</v>
      </c>
      <c r="O10" s="956" t="s">
        <v>705</v>
      </c>
    </row>
    <row r="11" spans="1:16">
      <c r="A11" s="957" t="s">
        <v>706</v>
      </c>
      <c r="B11" s="958"/>
      <c r="C11" s="959">
        <v>19</v>
      </c>
      <c r="D11" s="960">
        <v>23</v>
      </c>
      <c r="E11" s="961">
        <v>23</v>
      </c>
      <c r="F11" s="962">
        <v>19</v>
      </c>
      <c r="G11" s="963">
        <f t="shared" ref="G11:H17" si="0">M11</f>
        <v>19</v>
      </c>
      <c r="H11" s="964">
        <f t="shared" si="0"/>
        <v>19</v>
      </c>
      <c r="I11" s="965"/>
      <c r="J11" s="966" t="s">
        <v>618</v>
      </c>
      <c r="K11" s="967" t="s">
        <v>618</v>
      </c>
      <c r="L11" s="968"/>
      <c r="M11" s="969">
        <v>19</v>
      </c>
      <c r="N11" s="970">
        <v>19</v>
      </c>
      <c r="O11" s="971"/>
    </row>
    <row r="12" spans="1:16" ht="15" thickBot="1">
      <c r="A12" s="972" t="s">
        <v>707</v>
      </c>
      <c r="B12" s="973"/>
      <c r="C12" s="974">
        <v>17</v>
      </c>
      <c r="D12" s="975">
        <v>17</v>
      </c>
      <c r="E12" s="976">
        <v>17</v>
      </c>
      <c r="F12" s="977">
        <v>17</v>
      </c>
      <c r="G12" s="978">
        <f t="shared" si="0"/>
        <v>17</v>
      </c>
      <c r="H12" s="979">
        <f t="shared" si="0"/>
        <v>17</v>
      </c>
      <c r="I12" s="980"/>
      <c r="J12" s="981"/>
      <c r="K12" s="982" t="s">
        <v>618</v>
      </c>
      <c r="L12" s="968"/>
      <c r="M12" s="983">
        <v>17</v>
      </c>
      <c r="N12" s="984">
        <v>17</v>
      </c>
      <c r="O12" s="985"/>
    </row>
    <row r="13" spans="1:16">
      <c r="A13" s="986" t="s">
        <v>708</v>
      </c>
      <c r="B13" s="987" t="s">
        <v>709</v>
      </c>
      <c r="C13" s="988">
        <v>4008</v>
      </c>
      <c r="D13" s="989" t="s">
        <v>618</v>
      </c>
      <c r="E13" s="990" t="s">
        <v>618</v>
      </c>
      <c r="F13" s="991">
        <v>3978</v>
      </c>
      <c r="G13" s="992">
        <f t="shared" si="0"/>
        <v>3978</v>
      </c>
      <c r="H13" s="993">
        <f t="shared" si="0"/>
        <v>3978</v>
      </c>
      <c r="I13" s="994"/>
      <c r="J13" s="995" t="s">
        <v>618</v>
      </c>
      <c r="K13" s="996" t="s">
        <v>618</v>
      </c>
      <c r="L13" s="968"/>
      <c r="M13" s="997">
        <v>3978</v>
      </c>
      <c r="N13" s="998">
        <v>3978</v>
      </c>
      <c r="O13" s="999"/>
    </row>
    <row r="14" spans="1:16">
      <c r="A14" s="1000" t="s">
        <v>710</v>
      </c>
      <c r="B14" s="1001" t="s">
        <v>711</v>
      </c>
      <c r="C14" s="1002">
        <v>3868</v>
      </c>
      <c r="D14" s="1003" t="s">
        <v>618</v>
      </c>
      <c r="E14" s="1004" t="s">
        <v>618</v>
      </c>
      <c r="F14" s="1005">
        <v>3843</v>
      </c>
      <c r="G14" s="1006">
        <f t="shared" si="0"/>
        <v>3848</v>
      </c>
      <c r="H14" s="1007">
        <f t="shared" si="0"/>
        <v>3854</v>
      </c>
      <c r="I14" s="1008"/>
      <c r="J14" s="1009" t="s">
        <v>618</v>
      </c>
      <c r="K14" s="1010" t="s">
        <v>618</v>
      </c>
      <c r="L14" s="968"/>
      <c r="M14" s="1011">
        <v>3848</v>
      </c>
      <c r="N14" s="1012">
        <v>3854</v>
      </c>
      <c r="O14" s="1013"/>
    </row>
    <row r="15" spans="1:16">
      <c r="A15" s="1000" t="s">
        <v>626</v>
      </c>
      <c r="B15" s="1001" t="s">
        <v>628</v>
      </c>
      <c r="C15" s="1002">
        <v>60</v>
      </c>
      <c r="D15" s="1003" t="s">
        <v>618</v>
      </c>
      <c r="E15" s="1004" t="s">
        <v>618</v>
      </c>
      <c r="F15" s="1005">
        <v>4</v>
      </c>
      <c r="G15" s="1006">
        <f t="shared" si="0"/>
        <v>4</v>
      </c>
      <c r="H15" s="1007">
        <f t="shared" si="0"/>
        <v>0</v>
      </c>
      <c r="I15" s="1008"/>
      <c r="J15" s="1009" t="s">
        <v>618</v>
      </c>
      <c r="K15" s="1010" t="s">
        <v>618</v>
      </c>
      <c r="L15" s="968"/>
      <c r="M15" s="1011">
        <v>4</v>
      </c>
      <c r="N15" s="1012">
        <v>0</v>
      </c>
      <c r="O15" s="1013"/>
    </row>
    <row r="16" spans="1:16">
      <c r="A16" s="1000" t="s">
        <v>629</v>
      </c>
      <c r="B16" s="1001" t="s">
        <v>618</v>
      </c>
      <c r="C16" s="1002">
        <v>317</v>
      </c>
      <c r="D16" s="1003" t="s">
        <v>618</v>
      </c>
      <c r="E16" s="1004" t="s">
        <v>618</v>
      </c>
      <c r="F16" s="1005">
        <v>1515</v>
      </c>
      <c r="G16" s="1006">
        <f t="shared" si="0"/>
        <v>1111</v>
      </c>
      <c r="H16" s="1007">
        <f t="shared" si="0"/>
        <v>704</v>
      </c>
      <c r="I16" s="1008"/>
      <c r="J16" s="1009" t="s">
        <v>618</v>
      </c>
      <c r="K16" s="1010" t="s">
        <v>618</v>
      </c>
      <c r="L16" s="968"/>
      <c r="M16" s="1011">
        <v>1111</v>
      </c>
      <c r="N16" s="1012">
        <v>704</v>
      </c>
      <c r="O16" s="1013"/>
    </row>
    <row r="17" spans="1:15" ht="15" thickBot="1">
      <c r="A17" s="1014" t="s">
        <v>631</v>
      </c>
      <c r="B17" s="1015" t="s">
        <v>633</v>
      </c>
      <c r="C17" s="1016">
        <v>1155</v>
      </c>
      <c r="D17" s="1017" t="s">
        <v>618</v>
      </c>
      <c r="E17" s="1018" t="s">
        <v>618</v>
      </c>
      <c r="F17" s="1019">
        <v>1652</v>
      </c>
      <c r="G17" s="1020">
        <f t="shared" si="0"/>
        <v>2615</v>
      </c>
      <c r="H17" s="1021">
        <f t="shared" si="0"/>
        <v>2205</v>
      </c>
      <c r="I17" s="1022"/>
      <c r="J17" s="1023" t="s">
        <v>618</v>
      </c>
      <c r="K17" s="1024" t="s">
        <v>618</v>
      </c>
      <c r="L17" s="968"/>
      <c r="M17" s="1025">
        <v>2615</v>
      </c>
      <c r="N17" s="1026">
        <v>2205</v>
      </c>
      <c r="O17" s="1027"/>
    </row>
    <row r="18" spans="1:15" ht="15.75" thickBot="1">
      <c r="A18" s="1028" t="s">
        <v>634</v>
      </c>
      <c r="B18" s="1029"/>
      <c r="C18" s="1030">
        <v>1672</v>
      </c>
      <c r="D18" s="1031" t="s">
        <v>618</v>
      </c>
      <c r="E18" s="1032" t="s">
        <v>618</v>
      </c>
      <c r="F18" s="1033">
        <f>F13-F14+F15+F16+F17</f>
        <v>3306</v>
      </c>
      <c r="G18" s="1034">
        <f>G13-G14+G15+G16+G17</f>
        <v>3860</v>
      </c>
      <c r="H18" s="1034">
        <f>H13-H14+H15+H16+H17</f>
        <v>3033</v>
      </c>
      <c r="I18" s="1034">
        <f>I13-I14+I15+I16+I17</f>
        <v>0</v>
      </c>
      <c r="J18" s="1035" t="s">
        <v>618</v>
      </c>
      <c r="K18" s="1036" t="s">
        <v>618</v>
      </c>
      <c r="L18" s="968"/>
      <c r="M18" s="1037">
        <f>M13-M14+M15+M16+M17</f>
        <v>3860</v>
      </c>
      <c r="N18" s="1038">
        <f>N13-N14+N15+N16+N17</f>
        <v>3033</v>
      </c>
      <c r="O18" s="1039">
        <f>O13-O14+O15+O16+O17</f>
        <v>0</v>
      </c>
    </row>
    <row r="19" spans="1:15">
      <c r="A19" s="1014" t="s">
        <v>635</v>
      </c>
      <c r="B19" s="1040">
        <v>401</v>
      </c>
      <c r="C19" s="1016">
        <v>140</v>
      </c>
      <c r="D19" s="1041" t="s">
        <v>618</v>
      </c>
      <c r="E19" s="1042" t="s">
        <v>618</v>
      </c>
      <c r="F19" s="1043">
        <v>135</v>
      </c>
      <c r="G19" s="1044">
        <f t="shared" ref="G19:H23" si="1">M19</f>
        <v>130</v>
      </c>
      <c r="H19" s="1007">
        <f t="shared" si="1"/>
        <v>124</v>
      </c>
      <c r="I19" s="1045"/>
      <c r="J19" s="1023" t="s">
        <v>618</v>
      </c>
      <c r="K19" s="1024" t="s">
        <v>618</v>
      </c>
      <c r="L19" s="968"/>
      <c r="M19" s="1046">
        <v>130</v>
      </c>
      <c r="N19" s="1026">
        <v>124</v>
      </c>
      <c r="O19" s="1027"/>
    </row>
    <row r="20" spans="1:15">
      <c r="A20" s="1000" t="s">
        <v>637</v>
      </c>
      <c r="B20" s="1001" t="s">
        <v>639</v>
      </c>
      <c r="C20" s="1002">
        <v>346</v>
      </c>
      <c r="D20" s="1003" t="s">
        <v>618</v>
      </c>
      <c r="E20" s="1004" t="s">
        <v>618</v>
      </c>
      <c r="F20" s="1005">
        <v>323</v>
      </c>
      <c r="G20" s="1006">
        <f t="shared" si="1"/>
        <v>349</v>
      </c>
      <c r="H20" s="1007">
        <f t="shared" si="1"/>
        <v>327</v>
      </c>
      <c r="I20" s="1008"/>
      <c r="J20" s="1009" t="s">
        <v>618</v>
      </c>
      <c r="K20" s="1010" t="s">
        <v>618</v>
      </c>
      <c r="L20" s="968"/>
      <c r="M20" s="1011">
        <v>349</v>
      </c>
      <c r="N20" s="1012">
        <v>327</v>
      </c>
      <c r="O20" s="1013"/>
    </row>
    <row r="21" spans="1:15">
      <c r="A21" s="1000" t="s">
        <v>640</v>
      </c>
      <c r="B21" s="1001" t="s">
        <v>618</v>
      </c>
      <c r="C21" s="1002"/>
      <c r="D21" s="1003" t="s">
        <v>618</v>
      </c>
      <c r="E21" s="1004" t="s">
        <v>618</v>
      </c>
      <c r="F21" s="1005"/>
      <c r="G21" s="1006">
        <f t="shared" si="1"/>
        <v>0</v>
      </c>
      <c r="H21" s="1007">
        <f t="shared" si="1"/>
        <v>0</v>
      </c>
      <c r="I21" s="1008"/>
      <c r="J21" s="1009" t="s">
        <v>618</v>
      </c>
      <c r="K21" s="1010" t="s">
        <v>618</v>
      </c>
      <c r="L21" s="968"/>
      <c r="M21" s="1011"/>
      <c r="N21" s="1047"/>
      <c r="O21" s="1013"/>
    </row>
    <row r="22" spans="1:15">
      <c r="A22" s="1000" t="s">
        <v>642</v>
      </c>
      <c r="B22" s="1001" t="s">
        <v>618</v>
      </c>
      <c r="C22" s="1002">
        <v>1181</v>
      </c>
      <c r="D22" s="1003" t="s">
        <v>618</v>
      </c>
      <c r="E22" s="1004" t="s">
        <v>618</v>
      </c>
      <c r="F22" s="1005">
        <v>2755</v>
      </c>
      <c r="G22" s="1006">
        <f t="shared" si="1"/>
        <v>2591</v>
      </c>
      <c r="H22" s="1007">
        <f t="shared" si="1"/>
        <v>2298</v>
      </c>
      <c r="I22" s="1008"/>
      <c r="J22" s="1009" t="s">
        <v>618</v>
      </c>
      <c r="K22" s="1010" t="s">
        <v>618</v>
      </c>
      <c r="L22" s="968"/>
      <c r="M22" s="1011">
        <v>2591</v>
      </c>
      <c r="N22" s="1047">
        <v>2298</v>
      </c>
      <c r="O22" s="1013"/>
    </row>
    <row r="23" spans="1:15" ht="15" thickBot="1">
      <c r="A23" s="972" t="s">
        <v>644</v>
      </c>
      <c r="B23" s="1048" t="s">
        <v>618</v>
      </c>
      <c r="C23" s="1049"/>
      <c r="D23" s="1050" t="s">
        <v>618</v>
      </c>
      <c r="E23" s="1051" t="s">
        <v>618</v>
      </c>
      <c r="F23" s="1052"/>
      <c r="G23" s="1053">
        <f t="shared" si="1"/>
        <v>0</v>
      </c>
      <c r="H23" s="1054">
        <f t="shared" si="1"/>
        <v>0</v>
      </c>
      <c r="I23" s="1055"/>
      <c r="J23" s="1056" t="s">
        <v>618</v>
      </c>
      <c r="K23" s="982" t="s">
        <v>618</v>
      </c>
      <c r="L23" s="968"/>
      <c r="M23" s="1057"/>
      <c r="N23" s="1058"/>
      <c r="O23" s="1059"/>
    </row>
    <row r="24" spans="1:15" ht="15">
      <c r="A24" s="986" t="s">
        <v>646</v>
      </c>
      <c r="B24" s="1060" t="s">
        <v>618</v>
      </c>
      <c r="C24" s="988">
        <v>7575</v>
      </c>
      <c r="D24" s="1061">
        <v>7224</v>
      </c>
      <c r="E24" s="1062">
        <v>7224</v>
      </c>
      <c r="F24" s="1063">
        <v>2026</v>
      </c>
      <c r="G24" s="992">
        <f t="shared" ref="G24:G36" si="2">M24-F24</f>
        <v>1653</v>
      </c>
      <c r="H24" s="993">
        <f t="shared" ref="H24:H36" si="3">N24-M24</f>
        <v>1993</v>
      </c>
      <c r="I24" s="994"/>
      <c r="J24" s="1064">
        <f>SUM(F24:I24)</f>
        <v>5672</v>
      </c>
      <c r="K24" s="1065">
        <f t="shared" ref="K24:K43" si="4">(J24/E24)*100</f>
        <v>78.516057585825024</v>
      </c>
      <c r="L24" s="968"/>
      <c r="M24" s="997">
        <v>3679</v>
      </c>
      <c r="N24" s="1066">
        <v>5672</v>
      </c>
      <c r="O24" s="1067"/>
    </row>
    <row r="25" spans="1:15" ht="15">
      <c r="A25" s="1000" t="s">
        <v>648</v>
      </c>
      <c r="B25" s="1068" t="s">
        <v>618</v>
      </c>
      <c r="C25" s="1002"/>
      <c r="D25" s="1069"/>
      <c r="E25" s="1070"/>
      <c r="F25" s="1071"/>
      <c r="G25" s="1044">
        <f t="shared" si="2"/>
        <v>0</v>
      </c>
      <c r="H25" s="1007">
        <f t="shared" si="3"/>
        <v>0</v>
      </c>
      <c r="I25" s="1008"/>
      <c r="J25" s="1072">
        <v>0</v>
      </c>
      <c r="K25" s="1073" t="e">
        <f t="shared" si="4"/>
        <v>#DIV/0!</v>
      </c>
      <c r="L25" s="968"/>
      <c r="M25" s="1011"/>
      <c r="N25" s="1074"/>
      <c r="O25" s="1075"/>
    </row>
    <row r="26" spans="1:15" ht="15.75" thickBot="1">
      <c r="A26" s="972" t="s">
        <v>650</v>
      </c>
      <c r="B26" s="1076">
        <v>672</v>
      </c>
      <c r="C26" s="1077">
        <v>1800</v>
      </c>
      <c r="D26" s="1078">
        <v>1800</v>
      </c>
      <c r="E26" s="1079">
        <v>1800</v>
      </c>
      <c r="F26" s="1080">
        <v>450</v>
      </c>
      <c r="G26" s="1081">
        <f t="shared" si="2"/>
        <v>450</v>
      </c>
      <c r="H26" s="1054">
        <f t="shared" si="3"/>
        <v>450</v>
      </c>
      <c r="I26" s="1055"/>
      <c r="J26" s="1082">
        <f t="shared" ref="J26:J43" si="5">SUM(F26:I26)</f>
        <v>1350</v>
      </c>
      <c r="K26" s="1083">
        <f t="shared" si="4"/>
        <v>75</v>
      </c>
      <c r="L26" s="968"/>
      <c r="M26" s="1057">
        <v>900</v>
      </c>
      <c r="N26" s="1084">
        <v>1350</v>
      </c>
      <c r="O26" s="1085"/>
    </row>
    <row r="27" spans="1:15" ht="15">
      <c r="A27" s="986" t="s">
        <v>651</v>
      </c>
      <c r="B27" s="1086">
        <v>501</v>
      </c>
      <c r="C27" s="988">
        <v>607</v>
      </c>
      <c r="D27" s="1061">
        <v>278</v>
      </c>
      <c r="E27" s="1062">
        <v>278</v>
      </c>
      <c r="F27" s="1063">
        <v>89</v>
      </c>
      <c r="G27" s="992">
        <f t="shared" si="2"/>
        <v>65</v>
      </c>
      <c r="H27" s="993">
        <f t="shared" si="3"/>
        <v>67</v>
      </c>
      <c r="I27" s="994"/>
      <c r="J27" s="1064">
        <f t="shared" si="5"/>
        <v>221</v>
      </c>
      <c r="K27" s="1065">
        <f t="shared" si="4"/>
        <v>79.496402877697847</v>
      </c>
      <c r="L27" s="968"/>
      <c r="M27" s="997">
        <v>154</v>
      </c>
      <c r="N27" s="1066">
        <v>221</v>
      </c>
      <c r="O27" s="1067"/>
    </row>
    <row r="28" spans="1:15" ht="15">
      <c r="A28" s="1000" t="s">
        <v>653</v>
      </c>
      <c r="B28" s="1087">
        <v>502</v>
      </c>
      <c r="C28" s="1002">
        <v>344</v>
      </c>
      <c r="D28" s="1069">
        <v>327</v>
      </c>
      <c r="E28" s="1070">
        <v>327</v>
      </c>
      <c r="F28" s="1071">
        <v>111</v>
      </c>
      <c r="G28" s="1044">
        <f t="shared" si="2"/>
        <v>79</v>
      </c>
      <c r="H28" s="1007">
        <f t="shared" si="3"/>
        <v>71</v>
      </c>
      <c r="I28" s="1008"/>
      <c r="J28" s="1072">
        <f t="shared" si="5"/>
        <v>261</v>
      </c>
      <c r="K28" s="1073">
        <f t="shared" si="4"/>
        <v>79.816513761467888</v>
      </c>
      <c r="L28" s="968"/>
      <c r="M28" s="1011">
        <v>190</v>
      </c>
      <c r="N28" s="1074">
        <v>261</v>
      </c>
      <c r="O28" s="1075"/>
    </row>
    <row r="29" spans="1:15" ht="15">
      <c r="A29" s="1000" t="s">
        <v>655</v>
      </c>
      <c r="B29" s="1087">
        <v>504</v>
      </c>
      <c r="C29" s="1002"/>
      <c r="D29" s="1069"/>
      <c r="E29" s="1070"/>
      <c r="F29" s="1071"/>
      <c r="G29" s="1044">
        <f t="shared" si="2"/>
        <v>0</v>
      </c>
      <c r="H29" s="1007">
        <f t="shared" si="3"/>
        <v>0</v>
      </c>
      <c r="I29" s="1008"/>
      <c r="J29" s="1072">
        <f t="shared" si="5"/>
        <v>0</v>
      </c>
      <c r="K29" s="1073" t="e">
        <f t="shared" si="4"/>
        <v>#DIV/0!</v>
      </c>
      <c r="L29" s="968"/>
      <c r="M29" s="1011"/>
      <c r="N29" s="1074"/>
      <c r="O29" s="1075"/>
    </row>
    <row r="30" spans="1:15" ht="15">
      <c r="A30" s="1000" t="s">
        <v>657</v>
      </c>
      <c r="B30" s="1087">
        <v>511</v>
      </c>
      <c r="C30" s="1002">
        <v>376</v>
      </c>
      <c r="D30" s="1069">
        <v>260</v>
      </c>
      <c r="E30" s="1070">
        <v>260</v>
      </c>
      <c r="F30" s="1071">
        <v>25</v>
      </c>
      <c r="G30" s="1044">
        <f t="shared" si="2"/>
        <v>4</v>
      </c>
      <c r="H30" s="1007">
        <f t="shared" si="3"/>
        <v>55</v>
      </c>
      <c r="I30" s="1008"/>
      <c r="J30" s="1072">
        <f t="shared" si="5"/>
        <v>84</v>
      </c>
      <c r="K30" s="1073">
        <f t="shared" si="4"/>
        <v>32.307692307692307</v>
      </c>
      <c r="L30" s="968"/>
      <c r="M30" s="1011">
        <v>29</v>
      </c>
      <c r="N30" s="1074">
        <v>84</v>
      </c>
      <c r="O30" s="1075"/>
    </row>
    <row r="31" spans="1:15" ht="15">
      <c r="A31" s="1000" t="s">
        <v>659</v>
      </c>
      <c r="B31" s="1087">
        <v>518</v>
      </c>
      <c r="C31" s="1002">
        <v>646</v>
      </c>
      <c r="D31" s="1069">
        <v>634</v>
      </c>
      <c r="E31" s="1070">
        <v>634</v>
      </c>
      <c r="F31" s="1071">
        <v>104</v>
      </c>
      <c r="G31" s="1044">
        <f t="shared" si="2"/>
        <v>187</v>
      </c>
      <c r="H31" s="1007">
        <f t="shared" si="3"/>
        <v>124</v>
      </c>
      <c r="I31" s="1008"/>
      <c r="J31" s="1072">
        <f t="shared" si="5"/>
        <v>415</v>
      </c>
      <c r="K31" s="1073">
        <f t="shared" si="4"/>
        <v>65.457413249211356</v>
      </c>
      <c r="L31" s="968"/>
      <c r="M31" s="1011">
        <v>291</v>
      </c>
      <c r="N31" s="1074">
        <v>415</v>
      </c>
      <c r="O31" s="1075"/>
    </row>
    <row r="32" spans="1:15" ht="15">
      <c r="A32" s="1000" t="s">
        <v>727</v>
      </c>
      <c r="B32" s="1087">
        <v>521</v>
      </c>
      <c r="C32" s="1002">
        <v>4293</v>
      </c>
      <c r="D32" s="1069">
        <v>4310</v>
      </c>
      <c r="E32" s="1070">
        <v>4310</v>
      </c>
      <c r="F32" s="1071">
        <v>1089</v>
      </c>
      <c r="G32" s="1044">
        <f t="shared" si="2"/>
        <v>732</v>
      </c>
      <c r="H32" s="1007">
        <f t="shared" si="3"/>
        <v>1648</v>
      </c>
      <c r="I32" s="1008"/>
      <c r="J32" s="1072">
        <f t="shared" si="5"/>
        <v>3469</v>
      </c>
      <c r="K32" s="1073">
        <f t="shared" si="4"/>
        <v>80.487238979118331</v>
      </c>
      <c r="L32" s="968"/>
      <c r="M32" s="1011">
        <v>1821</v>
      </c>
      <c r="N32" s="1074">
        <v>3469</v>
      </c>
      <c r="O32" s="1075"/>
    </row>
    <row r="33" spans="1:15" ht="15">
      <c r="A33" s="1000" t="s">
        <v>663</v>
      </c>
      <c r="B33" s="1087" t="s">
        <v>665</v>
      </c>
      <c r="C33" s="1002">
        <v>1614</v>
      </c>
      <c r="D33" s="1069">
        <v>1745</v>
      </c>
      <c r="E33" s="1070">
        <v>1745</v>
      </c>
      <c r="F33" s="1071">
        <v>399</v>
      </c>
      <c r="G33" s="1044">
        <f t="shared" si="2"/>
        <v>289</v>
      </c>
      <c r="H33" s="1007">
        <f t="shared" si="3"/>
        <v>593</v>
      </c>
      <c r="I33" s="1008"/>
      <c r="J33" s="1072">
        <f t="shared" si="5"/>
        <v>1281</v>
      </c>
      <c r="K33" s="1073">
        <f t="shared" si="4"/>
        <v>73.409742120343836</v>
      </c>
      <c r="L33" s="968"/>
      <c r="M33" s="1011">
        <v>688</v>
      </c>
      <c r="N33" s="1074">
        <v>1281</v>
      </c>
      <c r="O33" s="1075"/>
    </row>
    <row r="34" spans="1:15" ht="15">
      <c r="A34" s="1000" t="s">
        <v>666</v>
      </c>
      <c r="B34" s="1087">
        <v>557</v>
      </c>
      <c r="C34" s="1002"/>
      <c r="D34" s="1069"/>
      <c r="E34" s="1070"/>
      <c r="F34" s="1071"/>
      <c r="G34" s="1044">
        <f t="shared" si="2"/>
        <v>0</v>
      </c>
      <c r="H34" s="1007">
        <f t="shared" si="3"/>
        <v>0</v>
      </c>
      <c r="I34" s="1008"/>
      <c r="J34" s="1072">
        <f t="shared" si="5"/>
        <v>0</v>
      </c>
      <c r="K34" s="1073" t="e">
        <f t="shared" si="4"/>
        <v>#DIV/0!</v>
      </c>
      <c r="L34" s="968"/>
      <c r="M34" s="1011"/>
      <c r="N34" s="1074"/>
      <c r="O34" s="1075"/>
    </row>
    <row r="35" spans="1:15" ht="15">
      <c r="A35" s="1000" t="s">
        <v>668</v>
      </c>
      <c r="B35" s="1087">
        <v>551</v>
      </c>
      <c r="C35" s="1002">
        <v>22</v>
      </c>
      <c r="D35" s="1069">
        <v>21</v>
      </c>
      <c r="E35" s="1070">
        <v>21</v>
      </c>
      <c r="F35" s="1071">
        <v>5</v>
      </c>
      <c r="G35" s="1044">
        <f t="shared" si="2"/>
        <v>6</v>
      </c>
      <c r="H35" s="1007">
        <f t="shared" si="3"/>
        <v>5</v>
      </c>
      <c r="I35" s="1008"/>
      <c r="J35" s="1072">
        <f t="shared" si="5"/>
        <v>16</v>
      </c>
      <c r="K35" s="1073">
        <f t="shared" si="4"/>
        <v>76.19047619047619</v>
      </c>
      <c r="L35" s="968"/>
      <c r="M35" s="1011">
        <v>11</v>
      </c>
      <c r="N35" s="1074">
        <v>16</v>
      </c>
      <c r="O35" s="1075"/>
    </row>
    <row r="36" spans="1:15" ht="15.75" thickBot="1">
      <c r="A36" s="1014" t="s">
        <v>670</v>
      </c>
      <c r="B36" s="1088" t="s">
        <v>671</v>
      </c>
      <c r="C36" s="1089">
        <v>426</v>
      </c>
      <c r="D36" s="1090">
        <v>170</v>
      </c>
      <c r="E36" s="1091">
        <v>170</v>
      </c>
      <c r="F36" s="1092">
        <v>36</v>
      </c>
      <c r="G36" s="1093">
        <f t="shared" si="2"/>
        <v>15</v>
      </c>
      <c r="H36" s="1021">
        <f t="shared" si="3"/>
        <v>3</v>
      </c>
      <c r="I36" s="1022"/>
      <c r="J36" s="1094">
        <f t="shared" si="5"/>
        <v>54</v>
      </c>
      <c r="K36" s="1095">
        <f t="shared" si="4"/>
        <v>31.764705882352938</v>
      </c>
      <c r="L36" s="968"/>
      <c r="M36" s="1025">
        <v>51</v>
      </c>
      <c r="N36" s="1096">
        <v>54</v>
      </c>
      <c r="O36" s="1097"/>
    </row>
    <row r="37" spans="1:15" ht="15.75" thickBot="1">
      <c r="A37" s="1098" t="s">
        <v>728</v>
      </c>
      <c r="B37" s="1099"/>
      <c r="C37" s="1100">
        <f t="shared" ref="C37:I37" si="6">SUM(C27:C36)</f>
        <v>8328</v>
      </c>
      <c r="D37" s="1101">
        <f t="shared" si="6"/>
        <v>7745</v>
      </c>
      <c r="E37" s="1102">
        <f t="shared" si="6"/>
        <v>7745</v>
      </c>
      <c r="F37" s="1100">
        <f t="shared" si="6"/>
        <v>1858</v>
      </c>
      <c r="G37" s="1103">
        <f t="shared" si="6"/>
        <v>1377</v>
      </c>
      <c r="H37" s="1103">
        <f t="shared" si="6"/>
        <v>2566</v>
      </c>
      <c r="I37" s="1103">
        <f t="shared" si="6"/>
        <v>0</v>
      </c>
      <c r="J37" s="1100">
        <f t="shared" si="5"/>
        <v>5801</v>
      </c>
      <c r="K37" s="1104">
        <f t="shared" si="4"/>
        <v>74.899935442220794</v>
      </c>
      <c r="L37" s="968"/>
      <c r="M37" s="1101">
        <f>SUM(M27:M36)</f>
        <v>3235</v>
      </c>
      <c r="N37" s="1102">
        <f>SUM(N27:N36)</f>
        <v>5801</v>
      </c>
      <c r="O37" s="1105">
        <f>SUM(O27:O36)</f>
        <v>0</v>
      </c>
    </row>
    <row r="38" spans="1:15" ht="15">
      <c r="A38" s="1106" t="s">
        <v>674</v>
      </c>
      <c r="B38" s="1107">
        <v>601</v>
      </c>
      <c r="C38" s="1108"/>
      <c r="D38" s="1109"/>
      <c r="E38" s="1110"/>
      <c r="F38" s="1111"/>
      <c r="G38" s="1044">
        <f>M38-F38</f>
        <v>0</v>
      </c>
      <c r="H38" s="1007">
        <f>N38-M38</f>
        <v>0</v>
      </c>
      <c r="I38" s="1045"/>
      <c r="J38" s="1112">
        <f t="shared" si="5"/>
        <v>0</v>
      </c>
      <c r="K38" s="1113" t="e">
        <f t="shared" si="4"/>
        <v>#DIV/0!</v>
      </c>
      <c r="L38" s="968"/>
      <c r="M38" s="1046"/>
      <c r="N38" s="1114"/>
      <c r="O38" s="1115"/>
    </row>
    <row r="39" spans="1:15" ht="15">
      <c r="A39" s="1000" t="s">
        <v>676</v>
      </c>
      <c r="B39" s="1087">
        <v>602</v>
      </c>
      <c r="C39" s="1002">
        <v>412</v>
      </c>
      <c r="D39" s="1069">
        <v>462</v>
      </c>
      <c r="E39" s="1070">
        <v>381</v>
      </c>
      <c r="F39" s="1071">
        <v>120</v>
      </c>
      <c r="G39" s="1044">
        <f>M39-F39</f>
        <v>120</v>
      </c>
      <c r="H39" s="1007">
        <f>N39-M39</f>
        <v>48</v>
      </c>
      <c r="I39" s="1008"/>
      <c r="J39" s="1072">
        <f t="shared" si="5"/>
        <v>288</v>
      </c>
      <c r="K39" s="1073">
        <f t="shared" si="4"/>
        <v>75.590551181102356</v>
      </c>
      <c r="L39" s="968"/>
      <c r="M39" s="1011">
        <v>240</v>
      </c>
      <c r="N39" s="1074">
        <v>288</v>
      </c>
      <c r="O39" s="1075"/>
    </row>
    <row r="40" spans="1:15" ht="15">
      <c r="A40" s="1000" t="s">
        <v>678</v>
      </c>
      <c r="B40" s="1087">
        <v>604</v>
      </c>
      <c r="C40" s="1002"/>
      <c r="D40" s="1069"/>
      <c r="E40" s="1070"/>
      <c r="F40" s="1071"/>
      <c r="G40" s="1044">
        <f>M40-F40</f>
        <v>0</v>
      </c>
      <c r="H40" s="1007">
        <f>N40-M40</f>
        <v>0</v>
      </c>
      <c r="I40" s="1008"/>
      <c r="J40" s="1072">
        <f t="shared" si="5"/>
        <v>0</v>
      </c>
      <c r="K40" s="1073" t="e">
        <f t="shared" si="4"/>
        <v>#DIV/0!</v>
      </c>
      <c r="L40" s="968"/>
      <c r="M40" s="1011"/>
      <c r="N40" s="1074"/>
      <c r="O40" s="1075"/>
    </row>
    <row r="41" spans="1:15" ht="15">
      <c r="A41" s="1000" t="s">
        <v>680</v>
      </c>
      <c r="B41" s="1087" t="s">
        <v>682</v>
      </c>
      <c r="C41" s="1002">
        <v>7575</v>
      </c>
      <c r="D41" s="1069">
        <v>7224</v>
      </c>
      <c r="E41" s="1070">
        <v>7224</v>
      </c>
      <c r="F41" s="1071">
        <v>1772</v>
      </c>
      <c r="G41" s="1044">
        <f>M41-F41</f>
        <v>1907</v>
      </c>
      <c r="H41" s="1007">
        <f>N41-M41</f>
        <v>1993</v>
      </c>
      <c r="I41" s="1008"/>
      <c r="J41" s="1072">
        <f t="shared" si="5"/>
        <v>5672</v>
      </c>
      <c r="K41" s="1073">
        <f t="shared" si="4"/>
        <v>78.516057585825024</v>
      </c>
      <c r="L41" s="968"/>
      <c r="M41" s="1011">
        <v>3679</v>
      </c>
      <c r="N41" s="1074">
        <v>5672</v>
      </c>
      <c r="O41" s="1075"/>
    </row>
    <row r="42" spans="1:15" ht="15.75" thickBot="1">
      <c r="A42" s="1014" t="s">
        <v>683</v>
      </c>
      <c r="B42" s="1088" t="s">
        <v>684</v>
      </c>
      <c r="C42" s="1016">
        <v>346</v>
      </c>
      <c r="D42" s="1090">
        <v>59</v>
      </c>
      <c r="E42" s="1091">
        <v>140</v>
      </c>
      <c r="F42" s="1092">
        <v>54</v>
      </c>
      <c r="G42" s="1093">
        <f>M42-F42</f>
        <v>52</v>
      </c>
      <c r="H42" s="1021">
        <f>N42-M42</f>
        <v>19</v>
      </c>
      <c r="I42" s="1022"/>
      <c r="J42" s="1094">
        <f t="shared" si="5"/>
        <v>125</v>
      </c>
      <c r="K42" s="1095">
        <f t="shared" si="4"/>
        <v>89.285714285714292</v>
      </c>
      <c r="L42" s="968"/>
      <c r="M42" s="1057">
        <v>106</v>
      </c>
      <c r="N42" s="1084">
        <v>125</v>
      </c>
      <c r="O42" s="1085"/>
    </row>
    <row r="43" spans="1:15" ht="15">
      <c r="A43" s="1116" t="s">
        <v>685</v>
      </c>
      <c r="B43" s="1117" t="s">
        <v>618</v>
      </c>
      <c r="C43" s="1064">
        <f t="shared" ref="C43:I43" si="7">SUM(C38:C42)</f>
        <v>8333</v>
      </c>
      <c r="D43" s="1118">
        <f t="shared" si="7"/>
        <v>7745</v>
      </c>
      <c r="E43" s="1119">
        <f t="shared" si="7"/>
        <v>7745</v>
      </c>
      <c r="F43" s="1064">
        <f t="shared" si="7"/>
        <v>1946</v>
      </c>
      <c r="G43" s="1120">
        <f t="shared" si="7"/>
        <v>2079</v>
      </c>
      <c r="H43" s="1064">
        <f t="shared" si="7"/>
        <v>2060</v>
      </c>
      <c r="I43" s="1120">
        <f t="shared" si="7"/>
        <v>0</v>
      </c>
      <c r="J43" s="1064">
        <f t="shared" si="5"/>
        <v>6085</v>
      </c>
      <c r="K43" s="1065">
        <f t="shared" si="4"/>
        <v>78.566817301484832</v>
      </c>
      <c r="L43" s="968"/>
      <c r="M43" s="1118">
        <f>SUM(M38:M42)</f>
        <v>4025</v>
      </c>
      <c r="N43" s="1119">
        <f>SUM(N38:N42)</f>
        <v>6085</v>
      </c>
      <c r="O43" s="1121">
        <f>SUM(O38:O42)</f>
        <v>0</v>
      </c>
    </row>
    <row r="44" spans="1:15" ht="8.25" customHeight="1">
      <c r="A44" s="1014"/>
      <c r="B44" s="1122"/>
      <c r="C44" s="1123"/>
      <c r="D44" s="1124"/>
      <c r="E44" s="1125"/>
      <c r="F44" s="1016"/>
      <c r="G44" s="1126"/>
      <c r="H44" s="1127"/>
      <c r="I44" s="1126"/>
      <c r="J44" s="1128"/>
      <c r="K44" s="1129"/>
      <c r="L44" s="968"/>
      <c r="M44" s="1130"/>
      <c r="N44" s="1131"/>
      <c r="O44" s="1132"/>
    </row>
    <row r="45" spans="1:15" ht="15">
      <c r="A45" s="1133" t="s">
        <v>687</v>
      </c>
      <c r="B45" s="1134" t="s">
        <v>618</v>
      </c>
      <c r="C45" s="1072">
        <f t="shared" ref="C45:I45" si="8">C43-C41</f>
        <v>758</v>
      </c>
      <c r="D45" s="1135">
        <f t="shared" si="8"/>
        <v>521</v>
      </c>
      <c r="E45" s="1136">
        <f t="shared" si="8"/>
        <v>521</v>
      </c>
      <c r="F45" s="1072">
        <f t="shared" si="8"/>
        <v>174</v>
      </c>
      <c r="G45" s="1137">
        <f t="shared" si="8"/>
        <v>172</v>
      </c>
      <c r="H45" s="1072">
        <f t="shared" si="8"/>
        <v>67</v>
      </c>
      <c r="I45" s="1137">
        <f t="shared" si="8"/>
        <v>0</v>
      </c>
      <c r="J45" s="1072">
        <f>SUM(F45:I45)</f>
        <v>413</v>
      </c>
      <c r="K45" s="1073">
        <f>(J45/E45)*100</f>
        <v>79.270633397312864</v>
      </c>
      <c r="L45" s="968"/>
      <c r="M45" s="1135">
        <f>M43-M41</f>
        <v>346</v>
      </c>
      <c r="N45" s="1136">
        <f>N43-N41</f>
        <v>413</v>
      </c>
      <c r="O45" s="1138">
        <f>O43-O41</f>
        <v>0</v>
      </c>
    </row>
    <row r="46" spans="1:15" ht="15">
      <c r="A46" s="1139" t="s">
        <v>688</v>
      </c>
      <c r="B46" s="1134" t="s">
        <v>618</v>
      </c>
      <c r="C46" s="1072">
        <f t="shared" ref="C46:I46" si="9">C43-C37</f>
        <v>5</v>
      </c>
      <c r="D46" s="1135">
        <f t="shared" si="9"/>
        <v>0</v>
      </c>
      <c r="E46" s="1136">
        <f t="shared" si="9"/>
        <v>0</v>
      </c>
      <c r="F46" s="1072">
        <f t="shared" si="9"/>
        <v>88</v>
      </c>
      <c r="G46" s="1137">
        <f t="shared" si="9"/>
        <v>702</v>
      </c>
      <c r="H46" s="1072">
        <f t="shared" si="9"/>
        <v>-506</v>
      </c>
      <c r="I46" s="1137">
        <f t="shared" si="9"/>
        <v>0</v>
      </c>
      <c r="J46" s="1072">
        <f>SUM(F46:I46)</f>
        <v>284</v>
      </c>
      <c r="K46" s="1073" t="e">
        <f>(J46/E46)*100</f>
        <v>#DIV/0!</v>
      </c>
      <c r="L46" s="968"/>
      <c r="M46" s="1135">
        <f>M43-M37</f>
        <v>790</v>
      </c>
      <c r="N46" s="1136">
        <f>N43-N37</f>
        <v>284</v>
      </c>
      <c r="O46" s="1138">
        <f>O43-O37</f>
        <v>0</v>
      </c>
    </row>
    <row r="47" spans="1:15" ht="15.75" thickBot="1">
      <c r="A47" s="1140" t="s">
        <v>690</v>
      </c>
      <c r="B47" s="1141" t="s">
        <v>618</v>
      </c>
      <c r="C47" s="1082">
        <f t="shared" ref="C47:I47" si="10">C46-C41</f>
        <v>-7570</v>
      </c>
      <c r="D47" s="1142">
        <f t="shared" si="10"/>
        <v>-7224</v>
      </c>
      <c r="E47" s="1143">
        <f t="shared" si="10"/>
        <v>-7224</v>
      </c>
      <c r="F47" s="1082">
        <f t="shared" si="10"/>
        <v>-1684</v>
      </c>
      <c r="G47" s="1144">
        <f t="shared" si="10"/>
        <v>-1205</v>
      </c>
      <c r="H47" s="1082">
        <f t="shared" si="10"/>
        <v>-2499</v>
      </c>
      <c r="I47" s="1144">
        <f t="shared" si="10"/>
        <v>0</v>
      </c>
      <c r="J47" s="1082">
        <f>SUM(F47:I47)</f>
        <v>-5388</v>
      </c>
      <c r="K47" s="1083">
        <f>(J47/E47)*100</f>
        <v>74.584717607973417</v>
      </c>
      <c r="L47" s="968"/>
      <c r="M47" s="1142">
        <f>M46-M41</f>
        <v>-2889</v>
      </c>
      <c r="N47" s="1143">
        <f>N46-N41</f>
        <v>-5388</v>
      </c>
      <c r="O47" s="1145">
        <f>O46-O41</f>
        <v>0</v>
      </c>
    </row>
    <row r="50" spans="1:10">
      <c r="A50" s="1146" t="s">
        <v>691</v>
      </c>
    </row>
    <row r="51" spans="1:10">
      <c r="A51" s="1147" t="s">
        <v>692</v>
      </c>
    </row>
    <row r="52" spans="1:10">
      <c r="A52" s="1148" t="s">
        <v>729</v>
      </c>
    </row>
    <row r="53" spans="1:10" s="1150" customFormat="1">
      <c r="A53" s="1148" t="s">
        <v>694</v>
      </c>
      <c r="B53" s="1149"/>
      <c r="E53" s="1151"/>
      <c r="F53" s="1151"/>
      <c r="G53" s="1151"/>
      <c r="H53" s="1151"/>
      <c r="I53" s="1151"/>
      <c r="J53" s="1151"/>
    </row>
    <row r="56" spans="1:10">
      <c r="A56" s="921" t="s">
        <v>730</v>
      </c>
    </row>
    <row r="58" spans="1:10">
      <c r="A58" s="921" t="s">
        <v>731</v>
      </c>
    </row>
  </sheetData>
  <mergeCells count="3">
    <mergeCell ref="A1:O1"/>
    <mergeCell ref="C7:O7"/>
    <mergeCell ref="F9:I9"/>
  </mergeCells>
  <pageMargins left="1.0633858267716536" right="0.31535433070866142" top="1.2992125984251968" bottom="1.3775590551181103" header="0.90551181102362199" footer="0.98385826771653528"/>
  <pageSetup paperSize="9" scale="60" fitToWidth="0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zoomScale="80" zoomScaleNormal="80" workbookViewId="0">
      <selection activeCell="B43" sqref="B43"/>
    </sheetView>
  </sheetViews>
  <sheetFormatPr defaultRowHeight="15"/>
  <cols>
    <col min="1" max="1" width="34.140625" style="1155" customWidth="1"/>
    <col min="2" max="2" width="9.140625" style="1155"/>
    <col min="3" max="3" width="10.42578125" style="1155" customWidth="1"/>
    <col min="4" max="4" width="10.85546875" style="1155" customWidth="1"/>
    <col min="5" max="5" width="9.85546875" style="1155" customWidth="1"/>
    <col min="6" max="16384" width="9.140625" style="1155"/>
  </cols>
  <sheetData>
    <row r="1" spans="1:16" ht="23.25">
      <c r="A1" s="1153"/>
      <c r="B1" s="1154"/>
      <c r="C1" s="1154"/>
      <c r="D1" s="1154"/>
      <c r="E1" s="1154"/>
      <c r="F1" s="1154"/>
      <c r="G1" s="1154"/>
      <c r="H1" s="1154"/>
      <c r="I1" s="1154"/>
      <c r="J1" s="1154"/>
      <c r="K1" s="1154"/>
      <c r="L1" s="1154"/>
      <c r="M1" s="1154"/>
      <c r="N1" s="1154"/>
      <c r="O1" s="1154"/>
      <c r="P1" s="556" t="s">
        <v>697</v>
      </c>
    </row>
    <row r="2" spans="1:16">
      <c r="A2" s="566"/>
      <c r="B2" s="565"/>
      <c r="C2" s="566"/>
      <c r="D2" s="566"/>
      <c r="E2" s="1156"/>
      <c r="F2" s="1156"/>
      <c r="G2" s="1156"/>
      <c r="H2" s="1156"/>
      <c r="I2" s="1156"/>
      <c r="J2" s="1156"/>
      <c r="K2" s="566"/>
      <c r="L2" s="566"/>
      <c r="M2" s="566"/>
      <c r="N2" s="566"/>
      <c r="O2" s="1157"/>
      <c r="P2" s="557"/>
    </row>
    <row r="3" spans="1:16" ht="18.75">
      <c r="A3" s="1158" t="s">
        <v>698</v>
      </c>
      <c r="B3" s="565"/>
      <c r="C3" s="566"/>
      <c r="D3" s="566"/>
      <c r="E3" s="1156"/>
      <c r="F3" s="1159"/>
      <c r="G3" s="1159"/>
      <c r="H3" s="1156"/>
      <c r="I3" s="1156"/>
      <c r="J3" s="1156"/>
      <c r="K3" s="566"/>
      <c r="L3" s="566"/>
      <c r="M3" s="566"/>
      <c r="N3" s="566"/>
      <c r="O3" s="566"/>
      <c r="P3" s="557"/>
    </row>
    <row r="4" spans="1:16" ht="18">
      <c r="A4" s="1160"/>
      <c r="B4" s="565"/>
      <c r="C4" s="566"/>
      <c r="D4" s="566"/>
      <c r="E4" s="1156"/>
      <c r="F4" s="1159"/>
      <c r="G4" s="1159"/>
      <c r="H4" s="1156"/>
      <c r="I4" s="1156"/>
      <c r="J4" s="1156"/>
      <c r="K4" s="566"/>
      <c r="L4" s="566"/>
      <c r="M4" s="566"/>
      <c r="N4" s="566"/>
      <c r="O4" s="566"/>
      <c r="P4" s="557"/>
    </row>
    <row r="5" spans="1:16">
      <c r="A5" s="1161"/>
      <c r="B5" s="565"/>
      <c r="C5" s="566"/>
      <c r="D5" s="566"/>
      <c r="E5" s="1156"/>
      <c r="F5" s="1159"/>
      <c r="G5" s="1159"/>
      <c r="H5" s="1156"/>
      <c r="I5" s="1156"/>
      <c r="J5" s="1156"/>
      <c r="K5" s="566"/>
      <c r="L5" s="566"/>
      <c r="M5" s="566"/>
      <c r="N5" s="566"/>
      <c r="O5" s="566"/>
      <c r="P5" s="557"/>
    </row>
    <row r="6" spans="1:16">
      <c r="A6" s="566"/>
      <c r="B6" s="565"/>
      <c r="C6" s="566"/>
      <c r="D6" s="566"/>
      <c r="E6" s="1156"/>
      <c r="F6" s="1159"/>
      <c r="G6" s="1159"/>
      <c r="H6" s="1156"/>
      <c r="I6" s="1156"/>
      <c r="J6" s="1156"/>
      <c r="K6" s="566"/>
      <c r="L6" s="566"/>
      <c r="M6" s="566"/>
      <c r="N6" s="566"/>
      <c r="O6" s="566"/>
      <c r="P6" s="557"/>
    </row>
    <row r="7" spans="1:16" ht="18">
      <c r="A7" s="740" t="s">
        <v>595</v>
      </c>
      <c r="B7" s="568"/>
      <c r="C7" s="1162" t="s">
        <v>732</v>
      </c>
      <c r="D7" s="1162"/>
      <c r="E7" s="1162"/>
      <c r="F7" s="1162"/>
      <c r="G7" s="1163"/>
      <c r="H7" s="1163"/>
      <c r="I7" s="1163"/>
      <c r="J7" s="1163"/>
      <c r="K7" s="1163"/>
      <c r="L7" s="1163"/>
      <c r="M7" s="1163"/>
      <c r="N7" s="1163"/>
      <c r="O7" s="1163"/>
      <c r="P7" s="557"/>
    </row>
    <row r="8" spans="1:16" ht="15.75" thickBot="1">
      <c r="A8" s="564" t="s">
        <v>597</v>
      </c>
      <c r="B8" s="558"/>
      <c r="C8" s="557"/>
      <c r="D8" s="557"/>
      <c r="E8" s="559"/>
      <c r="F8" s="562"/>
      <c r="G8" s="562"/>
      <c r="H8" s="559"/>
      <c r="I8" s="559"/>
      <c r="J8" s="559"/>
      <c r="K8" s="557"/>
      <c r="L8" s="557"/>
      <c r="M8" s="557"/>
      <c r="N8" s="557"/>
      <c r="O8" s="557"/>
      <c r="P8" s="557"/>
    </row>
    <row r="9" spans="1:16" ht="15.75" thickBot="1">
      <c r="A9" s="570"/>
      <c r="B9" s="571"/>
      <c r="C9" s="572" t="s">
        <v>7</v>
      </c>
      <c r="D9" s="573" t="s">
        <v>599</v>
      </c>
      <c r="E9" s="574" t="s">
        <v>600</v>
      </c>
      <c r="F9" s="575" t="s">
        <v>601</v>
      </c>
      <c r="G9" s="576"/>
      <c r="H9" s="576"/>
      <c r="I9" s="577"/>
      <c r="J9" s="578" t="s">
        <v>700</v>
      </c>
      <c r="K9" s="579" t="s">
        <v>603</v>
      </c>
      <c r="L9" s="557"/>
      <c r="M9" s="571" t="s">
        <v>604</v>
      </c>
      <c r="N9" s="571" t="s">
        <v>605</v>
      </c>
      <c r="O9" s="571" t="s">
        <v>604</v>
      </c>
      <c r="P9" s="557"/>
    </row>
    <row r="10" spans="1:16" ht="15.75" thickBot="1">
      <c r="A10" s="580" t="s">
        <v>54</v>
      </c>
      <c r="B10" s="581" t="s">
        <v>701</v>
      </c>
      <c r="C10" s="582" t="s">
        <v>702</v>
      </c>
      <c r="D10" s="583">
        <v>2018</v>
      </c>
      <c r="E10" s="584">
        <v>2018</v>
      </c>
      <c r="F10" s="585" t="s">
        <v>608</v>
      </c>
      <c r="G10" s="819" t="s">
        <v>609</v>
      </c>
      <c r="H10" s="819" t="s">
        <v>610</v>
      </c>
      <c r="I10" s="820" t="s">
        <v>611</v>
      </c>
      <c r="J10" s="589" t="s">
        <v>612</v>
      </c>
      <c r="K10" s="590" t="s">
        <v>613</v>
      </c>
      <c r="L10" s="557"/>
      <c r="M10" s="591" t="s">
        <v>703</v>
      </c>
      <c r="N10" s="581" t="s">
        <v>704</v>
      </c>
      <c r="O10" s="581" t="s">
        <v>705</v>
      </c>
      <c r="P10" s="557"/>
    </row>
    <row r="11" spans="1:16">
      <c r="A11" s="592" t="s">
        <v>706</v>
      </c>
      <c r="B11" s="593"/>
      <c r="C11" s="594">
        <v>7</v>
      </c>
      <c r="D11" s="595">
        <v>7</v>
      </c>
      <c r="E11" s="595">
        <v>8</v>
      </c>
      <c r="F11" s="596">
        <v>8</v>
      </c>
      <c r="G11" s="752">
        <f>M11</f>
        <v>7</v>
      </c>
      <c r="H11" s="597">
        <f>N11</f>
        <v>6</v>
      </c>
      <c r="I11" s="599"/>
      <c r="J11" s="600" t="s">
        <v>618</v>
      </c>
      <c r="K11" s="601" t="s">
        <v>618</v>
      </c>
      <c r="L11" s="602"/>
      <c r="M11" s="1164">
        <v>7</v>
      </c>
      <c r="N11" s="1165">
        <v>6</v>
      </c>
      <c r="O11" s="1165"/>
      <c r="P11" s="557"/>
    </row>
    <row r="12" spans="1:16" ht="15.75" thickBot="1">
      <c r="A12" s="605" t="s">
        <v>707</v>
      </c>
      <c r="B12" s="606"/>
      <c r="C12" s="607">
        <v>6</v>
      </c>
      <c r="D12" s="608">
        <v>6</v>
      </c>
      <c r="E12" s="608">
        <v>7</v>
      </c>
      <c r="F12" s="609">
        <v>7</v>
      </c>
      <c r="G12" s="757">
        <f t="shared" ref="G12:H23" si="0">M12</f>
        <v>6</v>
      </c>
      <c r="H12" s="610">
        <f>N12</f>
        <v>6</v>
      </c>
      <c r="I12" s="611"/>
      <c r="J12" s="612"/>
      <c r="K12" s="613" t="s">
        <v>618</v>
      </c>
      <c r="L12" s="602"/>
      <c r="M12" s="1166">
        <v>6</v>
      </c>
      <c r="N12" s="1167">
        <v>6</v>
      </c>
      <c r="O12" s="1167"/>
      <c r="P12" s="557"/>
    </row>
    <row r="13" spans="1:16">
      <c r="A13" s="616" t="s">
        <v>708</v>
      </c>
      <c r="B13" s="617" t="s">
        <v>709</v>
      </c>
      <c r="C13" s="618">
        <v>2125</v>
      </c>
      <c r="D13" s="761" t="s">
        <v>618</v>
      </c>
      <c r="E13" s="761" t="s">
        <v>618</v>
      </c>
      <c r="F13" s="620">
        <v>2107</v>
      </c>
      <c r="G13" s="621">
        <f t="shared" si="0"/>
        <v>2164</v>
      </c>
      <c r="H13" s="621">
        <f>N13</f>
        <v>2155</v>
      </c>
      <c r="I13" s="623"/>
      <c r="J13" s="624" t="s">
        <v>618</v>
      </c>
      <c r="K13" s="625" t="s">
        <v>618</v>
      </c>
      <c r="L13" s="602"/>
      <c r="M13" s="626">
        <v>2164</v>
      </c>
      <c r="N13" s="1168">
        <v>2155</v>
      </c>
      <c r="O13" s="1168"/>
      <c r="P13" s="557"/>
    </row>
    <row r="14" spans="1:16">
      <c r="A14" s="628" t="s">
        <v>710</v>
      </c>
      <c r="B14" s="617" t="s">
        <v>711</v>
      </c>
      <c r="C14" s="618">
        <v>1859</v>
      </c>
      <c r="D14" s="764" t="s">
        <v>618</v>
      </c>
      <c r="E14" s="764" t="s">
        <v>618</v>
      </c>
      <c r="F14" s="630">
        <v>1844</v>
      </c>
      <c r="G14" s="627">
        <f t="shared" si="0"/>
        <v>1906</v>
      </c>
      <c r="H14" s="648">
        <f t="shared" si="0"/>
        <v>1900</v>
      </c>
      <c r="I14" s="623"/>
      <c r="J14" s="624" t="s">
        <v>618</v>
      </c>
      <c r="K14" s="625" t="s">
        <v>618</v>
      </c>
      <c r="L14" s="602"/>
      <c r="M14" s="631">
        <v>1906</v>
      </c>
      <c r="N14" s="1168">
        <v>1900</v>
      </c>
      <c r="O14" s="1168"/>
      <c r="P14" s="557"/>
    </row>
    <row r="15" spans="1:16">
      <c r="A15" s="628" t="s">
        <v>626</v>
      </c>
      <c r="B15" s="617" t="s">
        <v>628</v>
      </c>
      <c r="C15" s="618"/>
      <c r="D15" s="764" t="s">
        <v>618</v>
      </c>
      <c r="E15" s="764" t="s">
        <v>618</v>
      </c>
      <c r="F15" s="630"/>
      <c r="G15" s="627">
        <f t="shared" si="0"/>
        <v>0</v>
      </c>
      <c r="H15" s="648">
        <f t="shared" si="0"/>
        <v>0</v>
      </c>
      <c r="I15" s="623"/>
      <c r="J15" s="624" t="s">
        <v>618</v>
      </c>
      <c r="K15" s="625" t="s">
        <v>618</v>
      </c>
      <c r="L15" s="602"/>
      <c r="M15" s="631"/>
      <c r="N15" s="1168"/>
      <c r="O15" s="1168"/>
      <c r="P15" s="557"/>
    </row>
    <row r="16" spans="1:16">
      <c r="A16" s="628" t="s">
        <v>629</v>
      </c>
      <c r="B16" s="617" t="s">
        <v>618</v>
      </c>
      <c r="C16" s="618">
        <v>81</v>
      </c>
      <c r="D16" s="764" t="s">
        <v>618</v>
      </c>
      <c r="E16" s="764" t="s">
        <v>618</v>
      </c>
      <c r="F16" s="630">
        <v>665</v>
      </c>
      <c r="G16" s="627">
        <f t="shared" si="0"/>
        <v>522</v>
      </c>
      <c r="H16" s="648">
        <f t="shared" si="0"/>
        <v>544</v>
      </c>
      <c r="I16" s="623"/>
      <c r="J16" s="624" t="s">
        <v>618</v>
      </c>
      <c r="K16" s="625" t="s">
        <v>618</v>
      </c>
      <c r="L16" s="602"/>
      <c r="M16" s="631">
        <v>522</v>
      </c>
      <c r="N16" s="1168">
        <v>544</v>
      </c>
      <c r="O16" s="1168"/>
      <c r="P16" s="557"/>
    </row>
    <row r="17" spans="1:16" ht="15.75" thickBot="1">
      <c r="A17" s="592" t="s">
        <v>631</v>
      </c>
      <c r="B17" s="632" t="s">
        <v>633</v>
      </c>
      <c r="C17" s="633">
        <v>591</v>
      </c>
      <c r="D17" s="766" t="s">
        <v>618</v>
      </c>
      <c r="E17" s="766" t="s">
        <v>618</v>
      </c>
      <c r="F17" s="635">
        <v>899</v>
      </c>
      <c r="G17" s="655">
        <f t="shared" si="0"/>
        <v>961</v>
      </c>
      <c r="H17" s="1169">
        <f t="shared" si="0"/>
        <v>804</v>
      </c>
      <c r="I17" s="637"/>
      <c r="J17" s="638" t="s">
        <v>618</v>
      </c>
      <c r="K17" s="601" t="s">
        <v>618</v>
      </c>
      <c r="L17" s="602"/>
      <c r="M17" s="639">
        <v>961</v>
      </c>
      <c r="N17" s="1170">
        <v>804</v>
      </c>
      <c r="O17" s="1170"/>
      <c r="P17" s="557"/>
    </row>
    <row r="18" spans="1:16" ht="15.75" thickBot="1">
      <c r="A18" s="640" t="s">
        <v>634</v>
      </c>
      <c r="B18" s="641"/>
      <c r="C18" s="769">
        <f>C13-C14+C15+C16+C17</f>
        <v>938</v>
      </c>
      <c r="D18" s="643" t="s">
        <v>618</v>
      </c>
      <c r="E18" s="643" t="s">
        <v>618</v>
      </c>
      <c r="F18" s="643">
        <f>F13-F14+F15+F16+F17</f>
        <v>1827</v>
      </c>
      <c r="G18" s="1171">
        <f t="shared" ref="G18:I18" si="1">G13-G14+G15+G16+G17</f>
        <v>1741</v>
      </c>
      <c r="H18" s="1171">
        <f t="shared" si="1"/>
        <v>1603</v>
      </c>
      <c r="I18" s="643">
        <f t="shared" si="1"/>
        <v>0</v>
      </c>
      <c r="J18" s="644" t="s">
        <v>618</v>
      </c>
      <c r="K18" s="645" t="s">
        <v>618</v>
      </c>
      <c r="L18" s="602"/>
      <c r="M18" s="646">
        <f>M13-M14+M15+M16+M17</f>
        <v>1741</v>
      </c>
      <c r="N18" s="646">
        <f t="shared" ref="N18:O18" si="2">N13-N14+N15+N16+N17</f>
        <v>1603</v>
      </c>
      <c r="O18" s="646">
        <f t="shared" si="2"/>
        <v>0</v>
      </c>
      <c r="P18" s="557"/>
    </row>
    <row r="19" spans="1:16">
      <c r="A19" s="592" t="s">
        <v>635</v>
      </c>
      <c r="B19" s="632">
        <v>401</v>
      </c>
      <c r="C19" s="633">
        <v>266</v>
      </c>
      <c r="D19" s="761" t="s">
        <v>618</v>
      </c>
      <c r="E19" s="761" t="s">
        <v>618</v>
      </c>
      <c r="F19" s="635">
        <v>262</v>
      </c>
      <c r="G19" s="621">
        <f t="shared" si="0"/>
        <v>258</v>
      </c>
      <c r="H19" s="621">
        <f t="shared" si="0"/>
        <v>255</v>
      </c>
      <c r="I19" s="688"/>
      <c r="J19" s="638" t="s">
        <v>618</v>
      </c>
      <c r="K19" s="601" t="s">
        <v>618</v>
      </c>
      <c r="L19" s="602"/>
      <c r="M19" s="650">
        <v>258</v>
      </c>
      <c r="N19" s="1170">
        <v>255</v>
      </c>
      <c r="O19" s="1170"/>
      <c r="P19" s="557"/>
    </row>
    <row r="20" spans="1:16">
      <c r="A20" s="628" t="s">
        <v>637</v>
      </c>
      <c r="B20" s="617" t="s">
        <v>639</v>
      </c>
      <c r="C20" s="618">
        <v>351</v>
      </c>
      <c r="D20" s="764" t="s">
        <v>618</v>
      </c>
      <c r="E20" s="764" t="s">
        <v>618</v>
      </c>
      <c r="F20" s="630">
        <v>362</v>
      </c>
      <c r="G20" s="627">
        <f t="shared" si="0"/>
        <v>301</v>
      </c>
      <c r="H20" s="648">
        <f t="shared" si="0"/>
        <v>309</v>
      </c>
      <c r="I20" s="623"/>
      <c r="J20" s="624" t="s">
        <v>618</v>
      </c>
      <c r="K20" s="625" t="s">
        <v>618</v>
      </c>
      <c r="L20" s="602"/>
      <c r="M20" s="631">
        <v>301</v>
      </c>
      <c r="N20" s="1168">
        <v>309</v>
      </c>
      <c r="O20" s="1168"/>
      <c r="P20" s="557"/>
    </row>
    <row r="21" spans="1:16">
      <c r="A21" s="628" t="s">
        <v>640</v>
      </c>
      <c r="B21" s="617" t="s">
        <v>618</v>
      </c>
      <c r="C21" s="618"/>
      <c r="D21" s="764" t="s">
        <v>618</v>
      </c>
      <c r="E21" s="764" t="s">
        <v>618</v>
      </c>
      <c r="F21" s="630"/>
      <c r="G21" s="627">
        <f t="shared" si="0"/>
        <v>0</v>
      </c>
      <c r="H21" s="648">
        <f t="shared" si="0"/>
        <v>293</v>
      </c>
      <c r="I21" s="623"/>
      <c r="J21" s="624" t="s">
        <v>618</v>
      </c>
      <c r="K21" s="625" t="s">
        <v>618</v>
      </c>
      <c r="L21" s="602"/>
      <c r="M21" s="631"/>
      <c r="N21" s="1168">
        <v>293</v>
      </c>
      <c r="O21" s="1168"/>
      <c r="P21" s="557"/>
    </row>
    <row r="22" spans="1:16">
      <c r="A22" s="628" t="s">
        <v>642</v>
      </c>
      <c r="B22" s="617" t="s">
        <v>618</v>
      </c>
      <c r="C22" s="618">
        <v>297</v>
      </c>
      <c r="D22" s="764" t="s">
        <v>618</v>
      </c>
      <c r="E22" s="764" t="s">
        <v>618</v>
      </c>
      <c r="F22" s="630">
        <v>1075</v>
      </c>
      <c r="G22" s="627">
        <f t="shared" si="0"/>
        <v>1161</v>
      </c>
      <c r="H22" s="648">
        <f t="shared" si="0"/>
        <v>682</v>
      </c>
      <c r="I22" s="623"/>
      <c r="J22" s="624" t="s">
        <v>618</v>
      </c>
      <c r="K22" s="625" t="s">
        <v>618</v>
      </c>
      <c r="L22" s="602"/>
      <c r="M22" s="631">
        <v>1161</v>
      </c>
      <c r="N22" s="1168">
        <v>682</v>
      </c>
      <c r="O22" s="1168"/>
      <c r="P22" s="557"/>
    </row>
    <row r="23" spans="1:16" ht="15.75" thickBot="1">
      <c r="A23" s="605" t="s">
        <v>644</v>
      </c>
      <c r="B23" s="653" t="s">
        <v>618</v>
      </c>
      <c r="C23" s="618"/>
      <c r="D23" s="766" t="s">
        <v>618</v>
      </c>
      <c r="E23" s="766" t="s">
        <v>618</v>
      </c>
      <c r="F23" s="772"/>
      <c r="G23" s="655">
        <f t="shared" si="0"/>
        <v>0</v>
      </c>
      <c r="H23" s="1172">
        <f t="shared" si="0"/>
        <v>0</v>
      </c>
      <c r="I23" s="637"/>
      <c r="J23" s="658" t="s">
        <v>618</v>
      </c>
      <c r="K23" s="659" t="s">
        <v>618</v>
      </c>
      <c r="L23" s="602"/>
      <c r="M23" s="660"/>
      <c r="N23" s="1173"/>
      <c r="O23" s="1173"/>
      <c r="P23" s="557"/>
    </row>
    <row r="24" spans="1:16" ht="15.75" thickBot="1">
      <c r="A24" s="616" t="s">
        <v>646</v>
      </c>
      <c r="B24" s="661" t="s">
        <v>618</v>
      </c>
      <c r="C24" s="662">
        <v>3177</v>
      </c>
      <c r="D24" s="775">
        <v>3280</v>
      </c>
      <c r="E24" s="775">
        <v>3224</v>
      </c>
      <c r="F24" s="1174">
        <v>806</v>
      </c>
      <c r="G24" s="782">
        <f>M24-F24</f>
        <v>836</v>
      </c>
      <c r="H24" s="621">
        <f>N24-M24</f>
        <v>869</v>
      </c>
      <c r="I24" s="666"/>
      <c r="J24" s="777">
        <f t="shared" ref="J24:J47" si="3">SUM(F24:I24)</f>
        <v>2511</v>
      </c>
      <c r="K24" s="668">
        <f t="shared" ref="K24:K47" si="4">(J24/E24)*100</f>
        <v>77.884615384615387</v>
      </c>
      <c r="L24" s="602"/>
      <c r="M24" s="626">
        <v>1642</v>
      </c>
      <c r="N24" s="1175">
        <v>2511</v>
      </c>
      <c r="O24" s="1176"/>
      <c r="P24" s="557"/>
    </row>
    <row r="25" spans="1:16" ht="15.75" thickBot="1">
      <c r="A25" s="628" t="s">
        <v>648</v>
      </c>
      <c r="B25" s="671" t="s">
        <v>618</v>
      </c>
      <c r="C25" s="618"/>
      <c r="D25" s="780"/>
      <c r="E25" s="780"/>
      <c r="F25" s="1177"/>
      <c r="G25" s="674">
        <f t="shared" ref="G25:G42" si="5">M25-F25</f>
        <v>0</v>
      </c>
      <c r="H25" s="627">
        <f t="shared" ref="H25:H42" si="6">N25-M25</f>
        <v>0</v>
      </c>
      <c r="I25" s="622"/>
      <c r="J25" s="777">
        <f t="shared" si="3"/>
        <v>0</v>
      </c>
      <c r="K25" s="668" t="e">
        <f t="shared" si="4"/>
        <v>#DIV/0!</v>
      </c>
      <c r="L25" s="602"/>
      <c r="M25" s="631"/>
      <c r="N25" s="1178"/>
      <c r="O25" s="1179"/>
      <c r="P25" s="557"/>
    </row>
    <row r="26" spans="1:16" ht="15.75" thickBot="1">
      <c r="A26" s="605" t="s">
        <v>650</v>
      </c>
      <c r="B26" s="677">
        <v>672</v>
      </c>
      <c r="C26" s="678">
        <v>750</v>
      </c>
      <c r="D26" s="785">
        <v>750</v>
      </c>
      <c r="E26" s="785">
        <v>750</v>
      </c>
      <c r="F26" s="1180">
        <v>180</v>
      </c>
      <c r="G26" s="1181">
        <f t="shared" si="5"/>
        <v>80</v>
      </c>
      <c r="H26" s="655">
        <f t="shared" si="6"/>
        <v>290</v>
      </c>
      <c r="I26" s="682"/>
      <c r="J26" s="777">
        <f t="shared" si="3"/>
        <v>550</v>
      </c>
      <c r="K26" s="668">
        <f t="shared" si="4"/>
        <v>73.333333333333329</v>
      </c>
      <c r="L26" s="602"/>
      <c r="M26" s="639">
        <v>260</v>
      </c>
      <c r="N26" s="1182">
        <v>550</v>
      </c>
      <c r="O26" s="1183"/>
      <c r="P26" s="557"/>
    </row>
    <row r="27" spans="1:16" ht="15.75" thickBot="1">
      <c r="A27" s="616" t="s">
        <v>651</v>
      </c>
      <c r="B27" s="685">
        <v>501</v>
      </c>
      <c r="C27" s="618">
        <v>184</v>
      </c>
      <c r="D27" s="790">
        <v>257</v>
      </c>
      <c r="E27" s="790">
        <v>264</v>
      </c>
      <c r="F27" s="1184">
        <v>37</v>
      </c>
      <c r="G27" s="665">
        <f t="shared" si="5"/>
        <v>130</v>
      </c>
      <c r="H27" s="621">
        <f t="shared" si="6"/>
        <v>45</v>
      </c>
      <c r="I27" s="688"/>
      <c r="J27" s="777">
        <f t="shared" si="3"/>
        <v>212</v>
      </c>
      <c r="K27" s="668">
        <f t="shared" si="4"/>
        <v>80.303030303030297</v>
      </c>
      <c r="L27" s="602"/>
      <c r="M27" s="650">
        <v>167</v>
      </c>
      <c r="N27" s="1185">
        <v>212</v>
      </c>
      <c r="O27" s="1186"/>
      <c r="P27" s="557"/>
    </row>
    <row r="28" spans="1:16" ht="15.75" thickBot="1">
      <c r="A28" s="628" t="s">
        <v>653</v>
      </c>
      <c r="B28" s="692">
        <v>502</v>
      </c>
      <c r="C28" s="618">
        <v>72</v>
      </c>
      <c r="D28" s="780">
        <v>76</v>
      </c>
      <c r="E28" s="780">
        <v>76</v>
      </c>
      <c r="F28" s="1177">
        <v>21</v>
      </c>
      <c r="G28" s="674">
        <f t="shared" si="5"/>
        <v>20</v>
      </c>
      <c r="H28" s="627">
        <f t="shared" si="6"/>
        <v>20</v>
      </c>
      <c r="I28" s="623"/>
      <c r="J28" s="777">
        <f t="shared" si="3"/>
        <v>61</v>
      </c>
      <c r="K28" s="668">
        <f t="shared" si="4"/>
        <v>80.26315789473685</v>
      </c>
      <c r="L28" s="602"/>
      <c r="M28" s="631">
        <v>41</v>
      </c>
      <c r="N28" s="1178">
        <v>61</v>
      </c>
      <c r="O28" s="1179"/>
      <c r="P28" s="557"/>
    </row>
    <row r="29" spans="1:16" ht="15.75" thickBot="1">
      <c r="A29" s="628" t="s">
        <v>655</v>
      </c>
      <c r="B29" s="692">
        <v>504</v>
      </c>
      <c r="C29" s="618"/>
      <c r="D29" s="780"/>
      <c r="E29" s="780"/>
      <c r="F29" s="1177"/>
      <c r="G29" s="674">
        <f t="shared" si="5"/>
        <v>0</v>
      </c>
      <c r="H29" s="627">
        <f t="shared" si="6"/>
        <v>0</v>
      </c>
      <c r="I29" s="623"/>
      <c r="J29" s="777">
        <f t="shared" si="3"/>
        <v>0</v>
      </c>
      <c r="K29" s="668" t="e">
        <f t="shared" si="4"/>
        <v>#DIV/0!</v>
      </c>
      <c r="L29" s="602"/>
      <c r="M29" s="631"/>
      <c r="N29" s="1178"/>
      <c r="O29" s="1179"/>
      <c r="P29" s="557"/>
    </row>
    <row r="30" spans="1:16" ht="15.75" thickBot="1">
      <c r="A30" s="628" t="s">
        <v>657</v>
      </c>
      <c r="B30" s="692">
        <v>511</v>
      </c>
      <c r="C30" s="618">
        <v>125</v>
      </c>
      <c r="D30" s="780">
        <v>80</v>
      </c>
      <c r="E30" s="780">
        <v>80</v>
      </c>
      <c r="F30" s="1177">
        <v>3</v>
      </c>
      <c r="G30" s="674">
        <f t="shared" si="5"/>
        <v>0</v>
      </c>
      <c r="H30" s="627">
        <f t="shared" si="6"/>
        <v>16</v>
      </c>
      <c r="I30" s="623"/>
      <c r="J30" s="777">
        <f t="shared" si="3"/>
        <v>19</v>
      </c>
      <c r="K30" s="668">
        <f t="shared" si="4"/>
        <v>23.75</v>
      </c>
      <c r="L30" s="602"/>
      <c r="M30" s="631">
        <v>3</v>
      </c>
      <c r="N30" s="1178">
        <v>19</v>
      </c>
      <c r="O30" s="1179"/>
      <c r="P30" s="557"/>
    </row>
    <row r="31" spans="1:16" ht="15.75" thickBot="1">
      <c r="A31" s="628" t="s">
        <v>659</v>
      </c>
      <c r="B31" s="692">
        <v>518</v>
      </c>
      <c r="C31" s="618">
        <v>258</v>
      </c>
      <c r="D31" s="780">
        <v>250</v>
      </c>
      <c r="E31" s="780">
        <v>250</v>
      </c>
      <c r="F31" s="1177">
        <v>49</v>
      </c>
      <c r="G31" s="674">
        <f t="shared" si="5"/>
        <v>74</v>
      </c>
      <c r="H31" s="627">
        <f t="shared" si="6"/>
        <v>52</v>
      </c>
      <c r="I31" s="623"/>
      <c r="J31" s="777">
        <f t="shared" si="3"/>
        <v>175</v>
      </c>
      <c r="K31" s="668">
        <f t="shared" si="4"/>
        <v>70</v>
      </c>
      <c r="L31" s="602"/>
      <c r="M31" s="631">
        <v>123</v>
      </c>
      <c r="N31" s="1178">
        <v>175</v>
      </c>
      <c r="O31" s="1179"/>
      <c r="P31" s="557"/>
    </row>
    <row r="32" spans="1:16" ht="15.75" thickBot="1">
      <c r="A32" s="628" t="s">
        <v>661</v>
      </c>
      <c r="B32" s="692">
        <v>521</v>
      </c>
      <c r="C32" s="618">
        <v>1890</v>
      </c>
      <c r="D32" s="780">
        <v>1894</v>
      </c>
      <c r="E32" s="780">
        <v>1859</v>
      </c>
      <c r="F32" s="1177">
        <v>463</v>
      </c>
      <c r="G32" s="674">
        <f t="shared" si="5"/>
        <v>523</v>
      </c>
      <c r="H32" s="627">
        <f t="shared" si="6"/>
        <v>518</v>
      </c>
      <c r="I32" s="623"/>
      <c r="J32" s="777">
        <f t="shared" si="3"/>
        <v>1504</v>
      </c>
      <c r="K32" s="668">
        <f t="shared" si="4"/>
        <v>80.90371167294245</v>
      </c>
      <c r="L32" s="602"/>
      <c r="M32" s="631">
        <v>986</v>
      </c>
      <c r="N32" s="1178">
        <v>1504</v>
      </c>
      <c r="O32" s="1179"/>
      <c r="P32" s="557"/>
    </row>
    <row r="33" spans="1:16" ht="15.75" thickBot="1">
      <c r="A33" s="628" t="s">
        <v>663</v>
      </c>
      <c r="B33" s="692" t="s">
        <v>665</v>
      </c>
      <c r="C33" s="618">
        <v>715</v>
      </c>
      <c r="D33" s="780">
        <v>737</v>
      </c>
      <c r="E33" s="780">
        <v>716</v>
      </c>
      <c r="F33" s="1177">
        <v>187</v>
      </c>
      <c r="G33" s="674">
        <f t="shared" si="5"/>
        <v>188</v>
      </c>
      <c r="H33" s="627">
        <f t="shared" si="6"/>
        <v>195</v>
      </c>
      <c r="I33" s="623"/>
      <c r="J33" s="777">
        <f t="shared" si="3"/>
        <v>570</v>
      </c>
      <c r="K33" s="668">
        <f t="shared" si="4"/>
        <v>79.608938547486034</v>
      </c>
      <c r="L33" s="602"/>
      <c r="M33" s="631">
        <v>375</v>
      </c>
      <c r="N33" s="1178">
        <v>570</v>
      </c>
      <c r="O33" s="1179"/>
      <c r="P33" s="557"/>
    </row>
    <row r="34" spans="1:16" ht="15.75" thickBot="1">
      <c r="A34" s="628" t="s">
        <v>666</v>
      </c>
      <c r="B34" s="692">
        <v>557</v>
      </c>
      <c r="C34" s="618"/>
      <c r="D34" s="780"/>
      <c r="E34" s="780"/>
      <c r="F34" s="1177"/>
      <c r="G34" s="674">
        <f t="shared" si="5"/>
        <v>0</v>
      </c>
      <c r="H34" s="627">
        <f t="shared" si="6"/>
        <v>0</v>
      </c>
      <c r="I34" s="623"/>
      <c r="J34" s="777">
        <f t="shared" si="3"/>
        <v>0</v>
      </c>
      <c r="K34" s="668" t="e">
        <f t="shared" si="4"/>
        <v>#DIV/0!</v>
      </c>
      <c r="L34" s="602"/>
      <c r="M34" s="631"/>
      <c r="N34" s="1178"/>
      <c r="O34" s="1179"/>
      <c r="P34" s="557"/>
    </row>
    <row r="35" spans="1:16" ht="15.75" thickBot="1">
      <c r="A35" s="628" t="s">
        <v>668</v>
      </c>
      <c r="B35" s="692">
        <v>551</v>
      </c>
      <c r="C35" s="618">
        <v>15</v>
      </c>
      <c r="D35" s="780">
        <v>16</v>
      </c>
      <c r="E35" s="780">
        <v>16</v>
      </c>
      <c r="F35" s="1177">
        <v>4</v>
      </c>
      <c r="G35" s="674">
        <f t="shared" si="5"/>
        <v>4</v>
      </c>
      <c r="H35" s="627">
        <f t="shared" si="6"/>
        <v>3</v>
      </c>
      <c r="I35" s="623"/>
      <c r="J35" s="777">
        <f t="shared" si="3"/>
        <v>11</v>
      </c>
      <c r="K35" s="668">
        <f t="shared" si="4"/>
        <v>68.75</v>
      </c>
      <c r="L35" s="602"/>
      <c r="M35" s="631">
        <v>8</v>
      </c>
      <c r="N35" s="1178">
        <v>11</v>
      </c>
      <c r="O35" s="1179"/>
      <c r="P35" s="557"/>
    </row>
    <row r="36" spans="1:16" ht="15.75" thickBot="1">
      <c r="A36" s="592" t="s">
        <v>670</v>
      </c>
      <c r="B36" s="694" t="s">
        <v>671</v>
      </c>
      <c r="C36" s="695">
        <v>144</v>
      </c>
      <c r="D36" s="794">
        <v>170</v>
      </c>
      <c r="E36" s="794">
        <v>170</v>
      </c>
      <c r="F36" s="1187">
        <v>12</v>
      </c>
      <c r="G36" s="674">
        <f t="shared" si="5"/>
        <v>60</v>
      </c>
      <c r="H36" s="655">
        <f t="shared" si="6"/>
        <v>4</v>
      </c>
      <c r="I36" s="623"/>
      <c r="J36" s="777">
        <f t="shared" si="3"/>
        <v>76</v>
      </c>
      <c r="K36" s="668">
        <f t="shared" si="4"/>
        <v>44.705882352941181</v>
      </c>
      <c r="L36" s="602"/>
      <c r="M36" s="660">
        <v>72</v>
      </c>
      <c r="N36" s="1188">
        <v>76</v>
      </c>
      <c r="O36" s="1189"/>
      <c r="P36" s="557"/>
    </row>
    <row r="37" spans="1:16" ht="15.75" thickBot="1">
      <c r="A37" s="700" t="s">
        <v>672</v>
      </c>
      <c r="B37" s="701"/>
      <c r="C37" s="798">
        <f t="shared" ref="C37:I37" si="7">SUM(C27:C36)</f>
        <v>3403</v>
      </c>
      <c r="D37" s="799">
        <f t="shared" si="7"/>
        <v>3480</v>
      </c>
      <c r="E37" s="799">
        <f t="shared" si="7"/>
        <v>3431</v>
      </c>
      <c r="F37" s="798">
        <f t="shared" si="7"/>
        <v>776</v>
      </c>
      <c r="G37" s="1190">
        <f t="shared" si="7"/>
        <v>999</v>
      </c>
      <c r="H37" s="1190">
        <f t="shared" si="7"/>
        <v>853</v>
      </c>
      <c r="I37" s="800">
        <f t="shared" si="7"/>
        <v>0</v>
      </c>
      <c r="J37" s="777">
        <f t="shared" si="3"/>
        <v>2628</v>
      </c>
      <c r="K37" s="668">
        <f t="shared" si="4"/>
        <v>76.59574468085107</v>
      </c>
      <c r="L37" s="602"/>
      <c r="M37" s="706">
        <f>SUM(M27:M36)</f>
        <v>1775</v>
      </c>
      <c r="N37" s="706">
        <f t="shared" ref="N37:O37" si="8">SUM(N27:N36)</f>
        <v>2628</v>
      </c>
      <c r="O37" s="706">
        <f t="shared" si="8"/>
        <v>0</v>
      </c>
      <c r="P37" s="557"/>
    </row>
    <row r="38" spans="1:16" ht="15.75" thickBot="1">
      <c r="A38" s="616" t="s">
        <v>674</v>
      </c>
      <c r="B38" s="685">
        <v>601</v>
      </c>
      <c r="C38" s="707"/>
      <c r="D38" s="790"/>
      <c r="E38" s="790"/>
      <c r="F38" s="1174"/>
      <c r="G38" s="782">
        <f t="shared" si="5"/>
        <v>0</v>
      </c>
      <c r="H38" s="621">
        <f t="shared" si="6"/>
        <v>0</v>
      </c>
      <c r="I38" s="623"/>
      <c r="J38" s="777">
        <f t="shared" si="3"/>
        <v>0</v>
      </c>
      <c r="K38" s="668" t="e">
        <f t="shared" si="4"/>
        <v>#DIV/0!</v>
      </c>
      <c r="L38" s="602"/>
      <c r="M38" s="650"/>
      <c r="N38" s="1185"/>
      <c r="O38" s="1186"/>
      <c r="P38" s="557"/>
    </row>
    <row r="39" spans="1:16" ht="15.75" thickBot="1">
      <c r="A39" s="628" t="s">
        <v>676</v>
      </c>
      <c r="B39" s="692">
        <v>602</v>
      </c>
      <c r="C39" s="618">
        <v>226</v>
      </c>
      <c r="D39" s="780">
        <v>180</v>
      </c>
      <c r="E39" s="780">
        <v>170</v>
      </c>
      <c r="F39" s="1177">
        <v>65</v>
      </c>
      <c r="G39" s="674">
        <f t="shared" si="5"/>
        <v>64</v>
      </c>
      <c r="H39" s="627">
        <f t="shared" si="6"/>
        <v>20</v>
      </c>
      <c r="I39" s="623"/>
      <c r="J39" s="777">
        <f t="shared" si="3"/>
        <v>149</v>
      </c>
      <c r="K39" s="668">
        <f t="shared" si="4"/>
        <v>87.647058823529406</v>
      </c>
      <c r="L39" s="602"/>
      <c r="M39" s="631">
        <v>129</v>
      </c>
      <c r="N39" s="1178">
        <v>149</v>
      </c>
      <c r="O39" s="1179"/>
      <c r="P39" s="557"/>
    </row>
    <row r="40" spans="1:16" ht="15.75" thickBot="1">
      <c r="A40" s="628" t="s">
        <v>678</v>
      </c>
      <c r="B40" s="692">
        <v>604</v>
      </c>
      <c r="C40" s="618"/>
      <c r="D40" s="780"/>
      <c r="E40" s="780"/>
      <c r="F40" s="1177"/>
      <c r="G40" s="674">
        <f t="shared" si="5"/>
        <v>0</v>
      </c>
      <c r="H40" s="627">
        <f t="shared" si="6"/>
        <v>0</v>
      </c>
      <c r="I40" s="623"/>
      <c r="J40" s="777">
        <f t="shared" si="3"/>
        <v>0</v>
      </c>
      <c r="K40" s="668" t="e">
        <f t="shared" si="4"/>
        <v>#DIV/0!</v>
      </c>
      <c r="L40" s="602"/>
      <c r="M40" s="631"/>
      <c r="N40" s="1178"/>
      <c r="O40" s="1179"/>
      <c r="P40" s="557"/>
    </row>
    <row r="41" spans="1:16" ht="15.75" thickBot="1">
      <c r="A41" s="628" t="s">
        <v>680</v>
      </c>
      <c r="B41" s="692" t="s">
        <v>682</v>
      </c>
      <c r="C41" s="618">
        <v>3177</v>
      </c>
      <c r="D41" s="780">
        <v>3280</v>
      </c>
      <c r="E41" s="780">
        <v>3224</v>
      </c>
      <c r="F41" s="1177">
        <v>806</v>
      </c>
      <c r="G41" s="674">
        <f t="shared" si="5"/>
        <v>836</v>
      </c>
      <c r="H41" s="627">
        <f t="shared" si="6"/>
        <v>869</v>
      </c>
      <c r="I41" s="623"/>
      <c r="J41" s="777">
        <f t="shared" si="3"/>
        <v>2511</v>
      </c>
      <c r="K41" s="668">
        <f t="shared" si="4"/>
        <v>77.884615384615387</v>
      </c>
      <c r="L41" s="602"/>
      <c r="M41" s="631">
        <v>1642</v>
      </c>
      <c r="N41" s="1178">
        <v>2511</v>
      </c>
      <c r="O41" s="1179"/>
      <c r="P41" s="557"/>
    </row>
    <row r="42" spans="1:16" ht="15.75" thickBot="1">
      <c r="A42" s="592" t="s">
        <v>683</v>
      </c>
      <c r="B42" s="694" t="s">
        <v>684</v>
      </c>
      <c r="C42" s="633">
        <v>25</v>
      </c>
      <c r="D42" s="794">
        <v>20</v>
      </c>
      <c r="E42" s="794">
        <v>37</v>
      </c>
      <c r="F42" s="1187">
        <v>7</v>
      </c>
      <c r="G42" s="681">
        <f t="shared" si="5"/>
        <v>19</v>
      </c>
      <c r="H42" s="655">
        <f t="shared" si="6"/>
        <v>6</v>
      </c>
      <c r="I42" s="623"/>
      <c r="J42" s="777">
        <f t="shared" si="3"/>
        <v>32</v>
      </c>
      <c r="K42" s="668">
        <f t="shared" si="4"/>
        <v>86.486486486486484</v>
      </c>
      <c r="L42" s="602"/>
      <c r="M42" s="660">
        <v>26</v>
      </c>
      <c r="N42" s="1188">
        <v>32</v>
      </c>
      <c r="O42" s="1189"/>
      <c r="P42" s="557"/>
    </row>
    <row r="43" spans="1:16" ht="15.75" thickBot="1">
      <c r="A43" s="700" t="s">
        <v>685</v>
      </c>
      <c r="B43" s="701" t="s">
        <v>618</v>
      </c>
      <c r="C43" s="798">
        <f t="shared" ref="C43:I43" si="9">SUM(C38:C42)</f>
        <v>3428</v>
      </c>
      <c r="D43" s="799">
        <f t="shared" si="9"/>
        <v>3480</v>
      </c>
      <c r="E43" s="799">
        <f t="shared" si="9"/>
        <v>3431</v>
      </c>
      <c r="F43" s="706">
        <f t="shared" si="9"/>
        <v>878</v>
      </c>
      <c r="G43" s="1191">
        <f t="shared" si="9"/>
        <v>919</v>
      </c>
      <c r="H43" s="806">
        <f t="shared" si="9"/>
        <v>895</v>
      </c>
      <c r="I43" s="800">
        <f t="shared" si="9"/>
        <v>0</v>
      </c>
      <c r="J43" s="777">
        <f t="shared" si="3"/>
        <v>2692</v>
      </c>
      <c r="K43" s="668">
        <f t="shared" si="4"/>
        <v>78.461090061206633</v>
      </c>
      <c r="L43" s="602"/>
      <c r="M43" s="706">
        <f>SUM(M38:M42)</f>
        <v>1797</v>
      </c>
      <c r="N43" s="709">
        <f>SUM(N38:N42)</f>
        <v>2692</v>
      </c>
      <c r="O43" s="706">
        <f>SUM(O38:O42)</f>
        <v>0</v>
      </c>
      <c r="P43" s="557"/>
    </row>
    <row r="44" spans="1:16" ht="15.75" thickBot="1">
      <c r="A44" s="592"/>
      <c r="B44" s="710"/>
      <c r="C44" s="1192"/>
      <c r="D44" s="807"/>
      <c r="E44" s="807"/>
      <c r="F44" s="1193"/>
      <c r="G44" s="1194"/>
      <c r="H44" s="1195">
        <f>N44-G44</f>
        <v>0</v>
      </c>
      <c r="I44" s="1194"/>
      <c r="J44" s="777">
        <f t="shared" si="3"/>
        <v>0</v>
      </c>
      <c r="K44" s="668" t="e">
        <f t="shared" si="4"/>
        <v>#DIV/0!</v>
      </c>
      <c r="L44" s="602"/>
      <c r="M44" s="716"/>
      <c r="N44" s="716"/>
      <c r="O44" s="716"/>
      <c r="P44" s="557"/>
    </row>
    <row r="45" spans="1:16" ht="15.75" thickBot="1">
      <c r="A45" s="718" t="s">
        <v>687</v>
      </c>
      <c r="B45" s="701" t="s">
        <v>618</v>
      </c>
      <c r="C45" s="706">
        <f t="shared" ref="C45:I45" si="10">C43-C41</f>
        <v>251</v>
      </c>
      <c r="D45" s="798">
        <f t="shared" si="10"/>
        <v>200</v>
      </c>
      <c r="E45" s="798">
        <f t="shared" si="10"/>
        <v>207</v>
      </c>
      <c r="F45" s="706">
        <f t="shared" si="10"/>
        <v>72</v>
      </c>
      <c r="G45" s="805">
        <f t="shared" si="10"/>
        <v>83</v>
      </c>
      <c r="H45" s="706">
        <f t="shared" si="10"/>
        <v>26</v>
      </c>
      <c r="I45" s="709">
        <f t="shared" si="10"/>
        <v>0</v>
      </c>
      <c r="J45" s="777">
        <f t="shared" si="3"/>
        <v>181</v>
      </c>
      <c r="K45" s="668">
        <f t="shared" si="4"/>
        <v>87.439613526570042</v>
      </c>
      <c r="L45" s="602"/>
      <c r="M45" s="706">
        <f>M43-M41</f>
        <v>155</v>
      </c>
      <c r="N45" s="709">
        <f>N43-N41</f>
        <v>181</v>
      </c>
      <c r="O45" s="706">
        <f>O43-O41</f>
        <v>0</v>
      </c>
      <c r="P45" s="557"/>
    </row>
    <row r="46" spans="1:16" ht="15.75" thickBot="1">
      <c r="A46" s="700" t="s">
        <v>688</v>
      </c>
      <c r="B46" s="701" t="s">
        <v>618</v>
      </c>
      <c r="C46" s="706">
        <f t="shared" ref="C46:I46" si="11">C43-C37</f>
        <v>25</v>
      </c>
      <c r="D46" s="798">
        <f t="shared" si="11"/>
        <v>0</v>
      </c>
      <c r="E46" s="798">
        <f t="shared" si="11"/>
        <v>0</v>
      </c>
      <c r="F46" s="706">
        <f t="shared" si="11"/>
        <v>102</v>
      </c>
      <c r="G46" s="805">
        <f t="shared" si="11"/>
        <v>-80</v>
      </c>
      <c r="H46" s="706">
        <f t="shared" si="11"/>
        <v>42</v>
      </c>
      <c r="I46" s="709">
        <f t="shared" si="11"/>
        <v>0</v>
      </c>
      <c r="J46" s="777">
        <f t="shared" si="3"/>
        <v>64</v>
      </c>
      <c r="K46" s="668" t="e">
        <f t="shared" si="4"/>
        <v>#DIV/0!</v>
      </c>
      <c r="L46" s="602"/>
      <c r="M46" s="706">
        <f>M43-M37</f>
        <v>22</v>
      </c>
      <c r="N46" s="709">
        <f>N43-N37</f>
        <v>64</v>
      </c>
      <c r="O46" s="706">
        <f>O43-O37</f>
        <v>0</v>
      </c>
      <c r="P46" s="557"/>
    </row>
    <row r="47" spans="1:16" ht="15.75" thickBot="1">
      <c r="A47" s="720" t="s">
        <v>690</v>
      </c>
      <c r="B47" s="721" t="s">
        <v>618</v>
      </c>
      <c r="C47" s="706">
        <f t="shared" ref="C47:I47" si="12">C46-C41</f>
        <v>-3152</v>
      </c>
      <c r="D47" s="798">
        <f t="shared" si="12"/>
        <v>-3280</v>
      </c>
      <c r="E47" s="798">
        <f t="shared" si="12"/>
        <v>-3224</v>
      </c>
      <c r="F47" s="706">
        <f t="shared" si="12"/>
        <v>-704</v>
      </c>
      <c r="G47" s="805">
        <f t="shared" si="12"/>
        <v>-916</v>
      </c>
      <c r="H47" s="706">
        <f t="shared" si="12"/>
        <v>-827</v>
      </c>
      <c r="I47" s="709">
        <f t="shared" si="12"/>
        <v>0</v>
      </c>
      <c r="J47" s="777">
        <f t="shared" si="3"/>
        <v>-2447</v>
      </c>
      <c r="K47" s="722">
        <f t="shared" si="4"/>
        <v>75.899503722084376</v>
      </c>
      <c r="L47" s="602"/>
      <c r="M47" s="706">
        <f>M46-M41</f>
        <v>-1620</v>
      </c>
      <c r="N47" s="709">
        <f>N46-N41</f>
        <v>-2447</v>
      </c>
      <c r="O47" s="706">
        <f>O46-O41</f>
        <v>0</v>
      </c>
      <c r="P47" s="557"/>
    </row>
    <row r="48" spans="1:16">
      <c r="A48" s="557"/>
      <c r="B48" s="558"/>
      <c r="C48" s="557"/>
      <c r="D48" s="557"/>
      <c r="E48" s="559"/>
      <c r="F48" s="559"/>
      <c r="G48" s="559"/>
      <c r="H48" s="559"/>
      <c r="I48" s="559"/>
      <c r="J48" s="559"/>
      <c r="K48" s="557"/>
      <c r="L48" s="557"/>
      <c r="M48" s="557"/>
      <c r="N48" s="557"/>
      <c r="O48" s="557"/>
      <c r="P48" s="557"/>
    </row>
    <row r="49" spans="1:16">
      <c r="A49" s="557"/>
      <c r="B49" s="558"/>
      <c r="C49" s="557"/>
      <c r="D49" s="557"/>
      <c r="E49" s="559"/>
      <c r="F49" s="559"/>
      <c r="G49" s="559"/>
      <c r="H49" s="559"/>
      <c r="I49" s="559"/>
      <c r="J49" s="559"/>
      <c r="K49" s="557"/>
      <c r="L49" s="557"/>
      <c r="M49" s="557"/>
      <c r="N49" s="557"/>
      <c r="O49" s="557"/>
      <c r="P49" s="557"/>
    </row>
    <row r="50" spans="1:16">
      <c r="A50" s="723" t="s">
        <v>691</v>
      </c>
      <c r="B50" s="558"/>
      <c r="C50" s="557"/>
      <c r="D50" s="557"/>
      <c r="E50" s="559"/>
      <c r="F50" s="559"/>
      <c r="G50" s="559"/>
      <c r="H50" s="559"/>
      <c r="I50" s="559"/>
      <c r="J50" s="559"/>
      <c r="K50" s="557"/>
      <c r="L50" s="557"/>
      <c r="M50" s="557"/>
      <c r="N50" s="557"/>
      <c r="O50" s="557"/>
      <c r="P50" s="557"/>
    </row>
    <row r="51" spans="1:16">
      <c r="A51" s="724" t="s">
        <v>692</v>
      </c>
      <c r="B51" s="725"/>
      <c r="C51" s="726"/>
      <c r="D51" s="726"/>
      <c r="E51" s="727"/>
      <c r="F51" s="727"/>
      <c r="G51" s="727"/>
      <c r="H51" s="727"/>
      <c r="I51" s="727"/>
      <c r="J51" s="727"/>
      <c r="K51" s="726"/>
      <c r="L51" s="726"/>
      <c r="M51" s="726"/>
      <c r="N51" s="726"/>
      <c r="O51" s="726"/>
      <c r="P51" s="726"/>
    </row>
    <row r="52" spans="1:16">
      <c r="A52" s="728" t="s">
        <v>693</v>
      </c>
      <c r="B52" s="725"/>
      <c r="C52" s="726"/>
      <c r="D52" s="726"/>
      <c r="E52" s="727"/>
      <c r="F52" s="727"/>
      <c r="G52" s="727"/>
      <c r="H52" s="727"/>
      <c r="I52" s="727"/>
      <c r="J52" s="727"/>
      <c r="K52" s="726"/>
      <c r="L52" s="726"/>
      <c r="M52" s="726"/>
      <c r="N52" s="726"/>
      <c r="O52" s="726"/>
      <c r="P52" s="726"/>
    </row>
    <row r="53" spans="1:16">
      <c r="A53" s="728" t="s">
        <v>694</v>
      </c>
      <c r="B53" s="729"/>
      <c r="C53" s="730"/>
      <c r="D53" s="730"/>
      <c r="E53" s="731"/>
      <c r="F53" s="731"/>
      <c r="G53" s="731"/>
      <c r="H53" s="731"/>
      <c r="I53" s="731"/>
      <c r="J53" s="731"/>
      <c r="K53" s="730"/>
      <c r="L53" s="730"/>
      <c r="M53" s="730"/>
      <c r="N53" s="730"/>
      <c r="O53" s="730"/>
      <c r="P53" s="730"/>
    </row>
    <row r="54" spans="1:16">
      <c r="A54" s="557"/>
      <c r="B54" s="558"/>
      <c r="C54" s="557"/>
      <c r="D54" s="557"/>
      <c r="E54" s="559"/>
      <c r="F54" s="559"/>
      <c r="G54" s="559"/>
      <c r="H54" s="559"/>
      <c r="I54" s="559"/>
      <c r="J54" s="559"/>
      <c r="K54" s="557"/>
      <c r="L54" s="557"/>
      <c r="M54" s="557"/>
      <c r="N54" s="557"/>
      <c r="O54" s="557"/>
      <c r="P54" s="557"/>
    </row>
    <row r="55" spans="1:16">
      <c r="A55" s="1196"/>
      <c r="B55" s="558"/>
      <c r="C55" s="557"/>
      <c r="D55" s="557"/>
      <c r="E55" s="559"/>
      <c r="F55" s="559"/>
      <c r="G55" s="559"/>
      <c r="H55" s="559"/>
      <c r="I55" s="559"/>
      <c r="J55" s="559"/>
      <c r="K55" s="557"/>
      <c r="L55" s="557"/>
      <c r="M55" s="557"/>
      <c r="N55" s="557"/>
      <c r="O55" s="557"/>
      <c r="P55" s="557"/>
    </row>
    <row r="56" spans="1:16">
      <c r="A56" s="557" t="s">
        <v>733</v>
      </c>
      <c r="B56" s="558"/>
      <c r="C56" s="557"/>
      <c r="D56" s="557"/>
      <c r="E56" s="559"/>
      <c r="F56" s="559"/>
      <c r="G56" s="559"/>
      <c r="H56" s="559"/>
      <c r="I56" s="559"/>
      <c r="J56" s="559"/>
      <c r="K56" s="557"/>
      <c r="L56" s="557"/>
      <c r="M56" s="557"/>
      <c r="N56" s="557"/>
      <c r="O56" s="557"/>
      <c r="P56" s="557"/>
    </row>
    <row r="57" spans="1:16">
      <c r="A57" s="557"/>
      <c r="B57" s="558"/>
      <c r="C57" s="557"/>
      <c r="D57" s="557"/>
      <c r="E57" s="559"/>
      <c r="F57" s="559"/>
      <c r="G57" s="559"/>
      <c r="H57" s="559"/>
      <c r="I57" s="559"/>
      <c r="J57" s="559"/>
      <c r="K57" s="557"/>
      <c r="L57" s="557"/>
      <c r="M57" s="557"/>
      <c r="N57" s="557"/>
      <c r="O57" s="557"/>
      <c r="P57" s="557"/>
    </row>
    <row r="58" spans="1:16">
      <c r="A58" s="557" t="s">
        <v>734</v>
      </c>
      <c r="B58" s="558"/>
      <c r="C58" s="557"/>
      <c r="D58" s="557"/>
      <c r="E58" s="559"/>
      <c r="F58" s="559"/>
      <c r="G58" s="559"/>
      <c r="H58" s="559"/>
      <c r="I58" s="559"/>
      <c r="J58" s="559"/>
      <c r="K58" s="557"/>
      <c r="L58" s="557"/>
      <c r="M58" s="557"/>
      <c r="N58" s="557"/>
      <c r="O58" s="557"/>
      <c r="P58" s="557"/>
    </row>
    <row r="59" spans="1:16">
      <c r="A59" s="557"/>
      <c r="B59" s="558"/>
      <c r="C59" s="557"/>
      <c r="D59" s="557"/>
      <c r="E59" s="559"/>
      <c r="F59" s="559"/>
      <c r="G59" s="559"/>
      <c r="H59" s="559"/>
      <c r="I59" s="559"/>
      <c r="J59" s="559"/>
      <c r="K59" s="557"/>
      <c r="L59" s="557"/>
      <c r="M59" s="557"/>
      <c r="N59" s="557"/>
      <c r="O59" s="557"/>
      <c r="P59" s="557"/>
    </row>
  </sheetData>
  <mergeCells count="3">
    <mergeCell ref="A1:O1"/>
    <mergeCell ref="C7:O7"/>
    <mergeCell ref="F9:I9"/>
  </mergeCells>
  <pageMargins left="0.70866141732283472" right="0.70866141732283472" top="0.78740157480314965" bottom="0.78740157480314965" header="0.31496062992125984" footer="0.31496062992125984"/>
  <pageSetup paperSize="9" scale="5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31" zoomScale="115" zoomScaleNormal="115" workbookViewId="0">
      <selection activeCell="A69" sqref="A69"/>
    </sheetView>
  </sheetViews>
  <sheetFormatPr defaultColWidth="8.7109375" defaultRowHeight="12.75"/>
  <cols>
    <col min="1" max="1" width="37.7109375" style="557" customWidth="1"/>
    <col min="2" max="2" width="7.28515625" style="558" customWidth="1"/>
    <col min="3" max="4" width="11.5703125" style="557" customWidth="1"/>
    <col min="5" max="5" width="11.5703125" style="559" customWidth="1"/>
    <col min="6" max="6" width="11.42578125" style="559" customWidth="1"/>
    <col min="7" max="7" width="9.85546875" style="559" customWidth="1"/>
    <col min="8" max="8" width="9.140625" style="559" customWidth="1"/>
    <col min="9" max="9" width="9.28515625" style="559" customWidth="1"/>
    <col min="10" max="10" width="9.140625" style="559" customWidth="1"/>
    <col min="11" max="11" width="14.7109375" style="557" customWidth="1"/>
    <col min="12" max="12" width="8.7109375" style="557"/>
    <col min="13" max="13" width="11.85546875" style="557" customWidth="1"/>
    <col min="14" max="14" width="12.5703125" style="557" customWidth="1"/>
    <col min="15" max="15" width="11.85546875" style="557" customWidth="1"/>
    <col min="16" max="16" width="12" style="557" customWidth="1"/>
    <col min="17" max="16384" width="8.7109375" style="557"/>
  </cols>
  <sheetData>
    <row r="1" spans="1:16" ht="24" customHeight="1">
      <c r="A1" s="554"/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6" t="s">
        <v>697</v>
      </c>
    </row>
    <row r="2" spans="1:16">
      <c r="O2" s="560"/>
    </row>
    <row r="3" spans="1:16" ht="18.75">
      <c r="A3" s="737" t="s">
        <v>698</v>
      </c>
      <c r="F3" s="562"/>
      <c r="G3" s="562"/>
    </row>
    <row r="4" spans="1:16" ht="21.75" customHeight="1">
      <c r="A4" s="563"/>
      <c r="F4" s="562"/>
      <c r="G4" s="562"/>
    </row>
    <row r="5" spans="1:16">
      <c r="A5" s="564"/>
      <c r="F5" s="562"/>
      <c r="G5" s="562"/>
    </row>
    <row r="6" spans="1:16" ht="6" customHeight="1">
      <c r="B6" s="565"/>
      <c r="C6" s="566"/>
      <c r="F6" s="562"/>
      <c r="G6" s="562"/>
    </row>
    <row r="7" spans="1:16" ht="28.5" customHeight="1">
      <c r="A7" s="740" t="s">
        <v>595</v>
      </c>
      <c r="B7" s="568"/>
      <c r="C7" s="1197" t="s">
        <v>735</v>
      </c>
      <c r="D7" s="1197"/>
      <c r="E7" s="1197"/>
      <c r="F7" s="1197"/>
      <c r="G7" s="742"/>
      <c r="H7" s="742"/>
      <c r="I7" s="742"/>
      <c r="J7" s="742"/>
      <c r="K7" s="742"/>
      <c r="L7" s="742"/>
      <c r="M7" s="742"/>
      <c r="N7" s="742"/>
      <c r="O7" s="742"/>
    </row>
    <row r="8" spans="1:16" ht="23.25" customHeight="1" thickBot="1">
      <c r="A8" s="564" t="s">
        <v>597</v>
      </c>
      <c r="F8" s="562"/>
      <c r="G8" s="562"/>
    </row>
    <row r="9" spans="1:16" ht="13.5" thickBot="1">
      <c r="A9" s="570"/>
      <c r="B9" s="571"/>
      <c r="C9" s="572" t="s">
        <v>7</v>
      </c>
      <c r="D9" s="573" t="s">
        <v>599</v>
      </c>
      <c r="E9" s="574" t="s">
        <v>600</v>
      </c>
      <c r="F9" s="575" t="s">
        <v>601</v>
      </c>
      <c r="G9" s="576"/>
      <c r="H9" s="576"/>
      <c r="I9" s="577"/>
      <c r="J9" s="578" t="s">
        <v>700</v>
      </c>
      <c r="K9" s="579" t="s">
        <v>603</v>
      </c>
      <c r="M9" s="571" t="s">
        <v>604</v>
      </c>
      <c r="N9" s="571" t="s">
        <v>605</v>
      </c>
      <c r="O9" s="571" t="s">
        <v>604</v>
      </c>
    </row>
    <row r="10" spans="1:16" ht="13.5" thickBot="1">
      <c r="A10" s="580" t="s">
        <v>54</v>
      </c>
      <c r="B10" s="581" t="s">
        <v>701</v>
      </c>
      <c r="C10" s="582" t="s">
        <v>702</v>
      </c>
      <c r="D10" s="583">
        <v>2018</v>
      </c>
      <c r="E10" s="584">
        <v>2018</v>
      </c>
      <c r="F10" s="585" t="s">
        <v>608</v>
      </c>
      <c r="G10" s="819" t="s">
        <v>609</v>
      </c>
      <c r="H10" s="819" t="s">
        <v>610</v>
      </c>
      <c r="I10" s="820" t="s">
        <v>611</v>
      </c>
      <c r="J10" s="589" t="s">
        <v>612</v>
      </c>
      <c r="K10" s="590" t="s">
        <v>613</v>
      </c>
      <c r="M10" s="591" t="s">
        <v>703</v>
      </c>
      <c r="N10" s="581" t="s">
        <v>704</v>
      </c>
      <c r="O10" s="581" t="s">
        <v>705</v>
      </c>
    </row>
    <row r="11" spans="1:16">
      <c r="A11" s="592" t="s">
        <v>706</v>
      </c>
      <c r="B11" s="593"/>
      <c r="C11" s="594">
        <v>24</v>
      </c>
      <c r="D11" s="595">
        <v>23</v>
      </c>
      <c r="E11" s="595">
        <v>24</v>
      </c>
      <c r="F11" s="1198">
        <v>24</v>
      </c>
      <c r="G11" s="1199">
        <f>M11</f>
        <v>24</v>
      </c>
      <c r="H11" s="1200">
        <f>N11</f>
        <v>24</v>
      </c>
      <c r="I11" s="1201"/>
      <c r="J11" s="600" t="s">
        <v>618</v>
      </c>
      <c r="K11" s="601" t="s">
        <v>618</v>
      </c>
      <c r="L11" s="602"/>
      <c r="M11" s="1200">
        <v>24</v>
      </c>
      <c r="N11" s="755">
        <v>24</v>
      </c>
      <c r="O11" s="755"/>
    </row>
    <row r="12" spans="1:16" ht="13.5" thickBot="1">
      <c r="A12" s="605" t="s">
        <v>707</v>
      </c>
      <c r="B12" s="606"/>
      <c r="C12" s="607">
        <v>21</v>
      </c>
      <c r="D12" s="608">
        <v>20</v>
      </c>
      <c r="E12" s="608">
        <v>22</v>
      </c>
      <c r="F12" s="1202">
        <v>22</v>
      </c>
      <c r="G12" s="1203">
        <f t="shared" ref="G12:H23" si="0">M12</f>
        <v>22.44</v>
      </c>
      <c r="H12" s="1204">
        <f>N12</f>
        <v>22.38</v>
      </c>
      <c r="I12" s="1205"/>
      <c r="J12" s="612"/>
      <c r="K12" s="613" t="s">
        <v>618</v>
      </c>
      <c r="L12" s="602"/>
      <c r="M12" s="1206">
        <v>22.44</v>
      </c>
      <c r="N12" s="759">
        <v>22.38</v>
      </c>
      <c r="O12" s="759"/>
    </row>
    <row r="13" spans="1:16">
      <c r="A13" s="616" t="s">
        <v>708</v>
      </c>
      <c r="B13" s="617" t="s">
        <v>709</v>
      </c>
      <c r="C13" s="618">
        <v>3162</v>
      </c>
      <c r="D13" s="761" t="s">
        <v>618</v>
      </c>
      <c r="E13" s="761" t="s">
        <v>618</v>
      </c>
      <c r="F13" s="620">
        <v>3214</v>
      </c>
      <c r="G13" s="621">
        <f t="shared" si="0"/>
        <v>3320</v>
      </c>
      <c r="H13" s="621">
        <f>N13</f>
        <v>3250</v>
      </c>
      <c r="I13" s="623"/>
      <c r="J13" s="624" t="s">
        <v>618</v>
      </c>
      <c r="K13" s="625" t="s">
        <v>618</v>
      </c>
      <c r="L13" s="602"/>
      <c r="M13" s="621">
        <v>3320</v>
      </c>
      <c r="N13" s="1168">
        <v>3250</v>
      </c>
      <c r="O13" s="1168"/>
    </row>
    <row r="14" spans="1:16">
      <c r="A14" s="628" t="s">
        <v>710</v>
      </c>
      <c r="B14" s="617" t="s">
        <v>711</v>
      </c>
      <c r="C14" s="618">
        <v>3121</v>
      </c>
      <c r="D14" s="764" t="s">
        <v>618</v>
      </c>
      <c r="E14" s="764" t="s">
        <v>618</v>
      </c>
      <c r="F14" s="630">
        <v>3176</v>
      </c>
      <c r="G14" s="627">
        <f t="shared" si="0"/>
        <v>3217</v>
      </c>
      <c r="H14" s="648">
        <f t="shared" si="0"/>
        <v>3152</v>
      </c>
      <c r="I14" s="623"/>
      <c r="J14" s="624" t="s">
        <v>618</v>
      </c>
      <c r="K14" s="625" t="s">
        <v>618</v>
      </c>
      <c r="L14" s="602"/>
      <c r="M14" s="627">
        <v>3217</v>
      </c>
      <c r="N14" s="1168">
        <v>3152</v>
      </c>
      <c r="O14" s="1168"/>
    </row>
    <row r="15" spans="1:16">
      <c r="A15" s="628" t="s">
        <v>626</v>
      </c>
      <c r="B15" s="617" t="s">
        <v>628</v>
      </c>
      <c r="C15" s="618"/>
      <c r="D15" s="764" t="s">
        <v>618</v>
      </c>
      <c r="E15" s="764" t="s">
        <v>618</v>
      </c>
      <c r="F15" s="630"/>
      <c r="G15" s="627">
        <f t="shared" si="0"/>
        <v>0</v>
      </c>
      <c r="H15" s="648">
        <f t="shared" si="0"/>
        <v>0</v>
      </c>
      <c r="I15" s="623"/>
      <c r="J15" s="624" t="s">
        <v>618</v>
      </c>
      <c r="K15" s="625" t="s">
        <v>618</v>
      </c>
      <c r="L15" s="602"/>
      <c r="M15" s="627">
        <f t="shared" ref="M15:M23" si="1">S15</f>
        <v>0</v>
      </c>
      <c r="N15" s="1168">
        <v>0</v>
      </c>
      <c r="O15" s="1168"/>
    </row>
    <row r="16" spans="1:16">
      <c r="A16" s="628" t="s">
        <v>629</v>
      </c>
      <c r="B16" s="617" t="s">
        <v>618</v>
      </c>
      <c r="C16" s="618">
        <v>654</v>
      </c>
      <c r="D16" s="764" t="s">
        <v>618</v>
      </c>
      <c r="E16" s="764" t="s">
        <v>618</v>
      </c>
      <c r="F16" s="630">
        <v>1751</v>
      </c>
      <c r="G16" s="627">
        <f t="shared" si="0"/>
        <v>1357</v>
      </c>
      <c r="H16" s="648">
        <f t="shared" si="0"/>
        <v>1373</v>
      </c>
      <c r="I16" s="623"/>
      <c r="J16" s="624" t="s">
        <v>618</v>
      </c>
      <c r="K16" s="625" t="s">
        <v>618</v>
      </c>
      <c r="L16" s="602"/>
      <c r="M16" s="627">
        <v>1357</v>
      </c>
      <c r="N16" s="1168">
        <v>1373</v>
      </c>
      <c r="O16" s="1168"/>
    </row>
    <row r="17" spans="1:15" ht="13.5" thickBot="1">
      <c r="A17" s="592" t="s">
        <v>631</v>
      </c>
      <c r="B17" s="632" t="s">
        <v>633</v>
      </c>
      <c r="C17" s="633">
        <v>2215</v>
      </c>
      <c r="D17" s="766" t="s">
        <v>618</v>
      </c>
      <c r="E17" s="766" t="s">
        <v>618</v>
      </c>
      <c r="F17" s="635">
        <v>2464</v>
      </c>
      <c r="G17" s="655">
        <f t="shared" si="0"/>
        <v>3370</v>
      </c>
      <c r="H17" s="1169">
        <f t="shared" si="0"/>
        <v>2215</v>
      </c>
      <c r="I17" s="637"/>
      <c r="J17" s="638" t="s">
        <v>618</v>
      </c>
      <c r="K17" s="601" t="s">
        <v>618</v>
      </c>
      <c r="L17" s="602"/>
      <c r="M17" s="655">
        <v>3370</v>
      </c>
      <c r="N17" s="1170">
        <v>2215</v>
      </c>
      <c r="O17" s="1170"/>
    </row>
    <row r="18" spans="1:15" ht="15.75" thickBot="1">
      <c r="A18" s="640" t="s">
        <v>634</v>
      </c>
      <c r="B18" s="641"/>
      <c r="C18" s="769">
        <v>2910</v>
      </c>
      <c r="D18" s="643" t="s">
        <v>618</v>
      </c>
      <c r="E18" s="643" t="s">
        <v>618</v>
      </c>
      <c r="F18" s="643">
        <f>F13-F14+F15+F16+F17</f>
        <v>4253</v>
      </c>
      <c r="G18" s="643">
        <f t="shared" ref="G18:I18" si="2">G13-G14+G15+G16+G17</f>
        <v>4830</v>
      </c>
      <c r="H18" s="643">
        <f t="shared" si="2"/>
        <v>3686</v>
      </c>
      <c r="I18" s="643">
        <f t="shared" si="2"/>
        <v>0</v>
      </c>
      <c r="J18" s="644" t="s">
        <v>618</v>
      </c>
      <c r="K18" s="645" t="s">
        <v>618</v>
      </c>
      <c r="L18" s="602"/>
      <c r="M18" s="1207">
        <f t="shared" ref="M18:O18" si="3">M13-M14+M15+M16+M17</f>
        <v>4830</v>
      </c>
      <c r="N18" s="1207">
        <f t="shared" si="3"/>
        <v>3686</v>
      </c>
      <c r="O18" s="1207">
        <f t="shared" si="3"/>
        <v>0</v>
      </c>
    </row>
    <row r="19" spans="1:15">
      <c r="A19" s="592" t="s">
        <v>635</v>
      </c>
      <c r="B19" s="632">
        <v>401</v>
      </c>
      <c r="C19" s="633">
        <v>41</v>
      </c>
      <c r="D19" s="761" t="s">
        <v>618</v>
      </c>
      <c r="E19" s="761" t="s">
        <v>618</v>
      </c>
      <c r="F19" s="635">
        <v>38</v>
      </c>
      <c r="G19" s="621">
        <f t="shared" si="0"/>
        <v>103</v>
      </c>
      <c r="H19" s="621">
        <f t="shared" si="0"/>
        <v>98</v>
      </c>
      <c r="I19" s="688"/>
      <c r="J19" s="638" t="s">
        <v>618</v>
      </c>
      <c r="K19" s="601" t="s">
        <v>618</v>
      </c>
      <c r="L19" s="602"/>
      <c r="M19" s="621">
        <v>103</v>
      </c>
      <c r="N19" s="1170">
        <v>98</v>
      </c>
      <c r="O19" s="1170"/>
    </row>
    <row r="20" spans="1:15">
      <c r="A20" s="628" t="s">
        <v>637</v>
      </c>
      <c r="B20" s="617" t="s">
        <v>639</v>
      </c>
      <c r="C20" s="618">
        <v>1246</v>
      </c>
      <c r="D20" s="764" t="s">
        <v>618</v>
      </c>
      <c r="E20" s="764" t="s">
        <v>618</v>
      </c>
      <c r="F20" s="630">
        <v>1043</v>
      </c>
      <c r="G20" s="627">
        <f t="shared" si="0"/>
        <v>1148</v>
      </c>
      <c r="H20" s="648">
        <f t="shared" si="0"/>
        <v>863</v>
      </c>
      <c r="I20" s="623"/>
      <c r="J20" s="624" t="s">
        <v>618</v>
      </c>
      <c r="K20" s="625" t="s">
        <v>618</v>
      </c>
      <c r="L20" s="602"/>
      <c r="M20" s="627">
        <v>1148</v>
      </c>
      <c r="N20" s="1168">
        <v>863</v>
      </c>
      <c r="O20" s="1168"/>
    </row>
    <row r="21" spans="1:15">
      <c r="A21" s="628" t="s">
        <v>640</v>
      </c>
      <c r="B21" s="617" t="s">
        <v>618</v>
      </c>
      <c r="C21" s="618"/>
      <c r="D21" s="764" t="s">
        <v>618</v>
      </c>
      <c r="E21" s="764" t="s">
        <v>618</v>
      </c>
      <c r="F21" s="630">
        <v>0</v>
      </c>
      <c r="G21" s="627">
        <f t="shared" si="0"/>
        <v>163</v>
      </c>
      <c r="H21" s="648">
        <f t="shared" si="0"/>
        <v>434</v>
      </c>
      <c r="I21" s="623"/>
      <c r="J21" s="624" t="s">
        <v>618</v>
      </c>
      <c r="K21" s="625" t="s">
        <v>618</v>
      </c>
      <c r="L21" s="602"/>
      <c r="M21" s="627">
        <v>163</v>
      </c>
      <c r="N21" s="1168">
        <v>434</v>
      </c>
      <c r="O21" s="1168"/>
    </row>
    <row r="22" spans="1:15">
      <c r="A22" s="628" t="s">
        <v>642</v>
      </c>
      <c r="B22" s="617" t="s">
        <v>618</v>
      </c>
      <c r="C22" s="618">
        <v>1429</v>
      </c>
      <c r="D22" s="764" t="s">
        <v>618</v>
      </c>
      <c r="E22" s="764" t="s">
        <v>618</v>
      </c>
      <c r="F22" s="630">
        <v>2982</v>
      </c>
      <c r="G22" s="627">
        <f t="shared" si="0"/>
        <v>3419</v>
      </c>
      <c r="H22" s="648">
        <f t="shared" si="0"/>
        <v>2522</v>
      </c>
      <c r="I22" s="623"/>
      <c r="J22" s="624" t="s">
        <v>618</v>
      </c>
      <c r="K22" s="625" t="s">
        <v>618</v>
      </c>
      <c r="L22" s="602"/>
      <c r="M22" s="627">
        <v>3419</v>
      </c>
      <c r="N22" s="1168">
        <v>2522</v>
      </c>
      <c r="O22" s="1168"/>
    </row>
    <row r="23" spans="1:15" ht="13.5" thickBot="1">
      <c r="A23" s="605" t="s">
        <v>644</v>
      </c>
      <c r="B23" s="653" t="s">
        <v>618</v>
      </c>
      <c r="C23" s="618"/>
      <c r="D23" s="766" t="s">
        <v>618</v>
      </c>
      <c r="E23" s="766" t="s">
        <v>618</v>
      </c>
      <c r="F23" s="772"/>
      <c r="G23" s="636">
        <f t="shared" si="0"/>
        <v>0</v>
      </c>
      <c r="H23" s="1172">
        <f t="shared" si="0"/>
        <v>0</v>
      </c>
      <c r="I23" s="637"/>
      <c r="J23" s="658" t="s">
        <v>618</v>
      </c>
      <c r="K23" s="659" t="s">
        <v>618</v>
      </c>
      <c r="L23" s="602"/>
      <c r="M23" s="636">
        <f t="shared" si="1"/>
        <v>0</v>
      </c>
      <c r="N23" s="1173">
        <v>0</v>
      </c>
      <c r="O23" s="1173"/>
    </row>
    <row r="24" spans="1:15" ht="15.75" thickBot="1">
      <c r="A24" s="616" t="s">
        <v>646</v>
      </c>
      <c r="B24" s="661" t="s">
        <v>618</v>
      </c>
      <c r="C24" s="662">
        <v>9133</v>
      </c>
      <c r="D24" s="775">
        <v>7476</v>
      </c>
      <c r="E24" s="775">
        <v>9810</v>
      </c>
      <c r="F24" s="1174">
        <v>2343</v>
      </c>
      <c r="G24" s="665">
        <f t="shared" ref="G24:G42" si="4">M24-F24</f>
        <v>2444</v>
      </c>
      <c r="H24" s="621">
        <f>N24-M24</f>
        <v>2343</v>
      </c>
      <c r="I24" s="666"/>
      <c r="J24" s="777">
        <f t="shared" ref="J24:J47" si="5">SUM(F24:I24)</f>
        <v>7130</v>
      </c>
      <c r="K24" s="668">
        <f t="shared" ref="K24:K47" si="6">(J24/E24)*100</f>
        <v>72.680937818552493</v>
      </c>
      <c r="L24" s="602"/>
      <c r="M24" s="665">
        <v>4787</v>
      </c>
      <c r="N24" s="779">
        <v>7130</v>
      </c>
      <c r="O24" s="1208"/>
    </row>
    <row r="25" spans="1:15" ht="15.75" thickBot="1">
      <c r="A25" s="628" t="s">
        <v>648</v>
      </c>
      <c r="B25" s="671" t="s">
        <v>618</v>
      </c>
      <c r="C25" s="618"/>
      <c r="D25" s="780"/>
      <c r="E25" s="780"/>
      <c r="F25" s="1177"/>
      <c r="G25" s="674">
        <f t="shared" si="4"/>
        <v>0</v>
      </c>
      <c r="H25" s="627">
        <f t="shared" ref="H25:H42" si="7">N25-M25</f>
        <v>0</v>
      </c>
      <c r="I25" s="622"/>
      <c r="J25" s="777">
        <f t="shared" si="5"/>
        <v>0</v>
      </c>
      <c r="K25" s="668" t="e">
        <f t="shared" si="6"/>
        <v>#DIV/0!</v>
      </c>
      <c r="L25" s="602"/>
      <c r="M25" s="674">
        <f t="shared" ref="M25:M40" si="8">S25-L25</f>
        <v>0</v>
      </c>
      <c r="N25" s="784"/>
      <c r="O25" s="1209"/>
    </row>
    <row r="26" spans="1:15" ht="15.75" thickBot="1">
      <c r="A26" s="605" t="s">
        <v>650</v>
      </c>
      <c r="B26" s="677">
        <v>672</v>
      </c>
      <c r="C26" s="678">
        <v>2100</v>
      </c>
      <c r="D26" s="785">
        <v>1900</v>
      </c>
      <c r="E26" s="785">
        <v>1900</v>
      </c>
      <c r="F26" s="1180">
        <v>480</v>
      </c>
      <c r="G26" s="681">
        <f t="shared" si="4"/>
        <v>480</v>
      </c>
      <c r="H26" s="655">
        <f t="shared" si="7"/>
        <v>480</v>
      </c>
      <c r="I26" s="682"/>
      <c r="J26" s="777">
        <f t="shared" si="5"/>
        <v>1440</v>
      </c>
      <c r="K26" s="668">
        <f t="shared" si="6"/>
        <v>75.789473684210535</v>
      </c>
      <c r="L26" s="602"/>
      <c r="M26" s="681">
        <v>960</v>
      </c>
      <c r="N26" s="789">
        <v>1440</v>
      </c>
      <c r="O26" s="1210"/>
    </row>
    <row r="27" spans="1:15" ht="15.75" thickBot="1">
      <c r="A27" s="616" t="s">
        <v>651</v>
      </c>
      <c r="B27" s="685">
        <v>501</v>
      </c>
      <c r="C27" s="618">
        <v>456</v>
      </c>
      <c r="D27" s="790">
        <v>241</v>
      </c>
      <c r="E27" s="790">
        <v>464</v>
      </c>
      <c r="F27" s="1184">
        <v>164</v>
      </c>
      <c r="G27" s="782">
        <f t="shared" si="4"/>
        <v>130</v>
      </c>
      <c r="H27" s="621">
        <f t="shared" si="7"/>
        <v>129</v>
      </c>
      <c r="I27" s="688"/>
      <c r="J27" s="777">
        <f t="shared" si="5"/>
        <v>423</v>
      </c>
      <c r="K27" s="668">
        <f t="shared" si="6"/>
        <v>91.16379310344827</v>
      </c>
      <c r="L27" s="602"/>
      <c r="M27" s="648">
        <v>294</v>
      </c>
      <c r="N27" s="1185">
        <v>423</v>
      </c>
      <c r="O27" s="1186"/>
    </row>
    <row r="28" spans="1:15" ht="15.75" thickBot="1">
      <c r="A28" s="628" t="s">
        <v>653</v>
      </c>
      <c r="B28" s="692">
        <v>502</v>
      </c>
      <c r="C28" s="618">
        <v>359</v>
      </c>
      <c r="D28" s="780">
        <v>715</v>
      </c>
      <c r="E28" s="780">
        <v>560</v>
      </c>
      <c r="F28" s="1177">
        <v>155</v>
      </c>
      <c r="G28" s="674">
        <f t="shared" si="4"/>
        <v>118</v>
      </c>
      <c r="H28" s="627">
        <f t="shared" si="7"/>
        <v>104</v>
      </c>
      <c r="I28" s="623"/>
      <c r="J28" s="777">
        <f t="shared" si="5"/>
        <v>377</v>
      </c>
      <c r="K28" s="668">
        <f t="shared" si="6"/>
        <v>67.321428571428584</v>
      </c>
      <c r="L28" s="602"/>
      <c r="M28" s="627">
        <v>273</v>
      </c>
      <c r="N28" s="1178">
        <v>377</v>
      </c>
      <c r="O28" s="1179"/>
    </row>
    <row r="29" spans="1:15" ht="15.75" thickBot="1">
      <c r="A29" s="628" t="s">
        <v>655</v>
      </c>
      <c r="B29" s="692">
        <v>504</v>
      </c>
      <c r="C29" s="618"/>
      <c r="D29" s="780">
        <v>0</v>
      </c>
      <c r="E29" s="780">
        <v>0</v>
      </c>
      <c r="F29" s="1177">
        <v>0</v>
      </c>
      <c r="G29" s="674">
        <f t="shared" si="4"/>
        <v>0</v>
      </c>
      <c r="H29" s="627">
        <f t="shared" si="7"/>
        <v>0</v>
      </c>
      <c r="I29" s="623"/>
      <c r="J29" s="777">
        <f t="shared" si="5"/>
        <v>0</v>
      </c>
      <c r="K29" s="668" t="e">
        <f t="shared" si="6"/>
        <v>#DIV/0!</v>
      </c>
      <c r="L29" s="602"/>
      <c r="M29" s="627">
        <f t="shared" si="8"/>
        <v>0</v>
      </c>
      <c r="N29" s="1178"/>
      <c r="O29" s="1179"/>
    </row>
    <row r="30" spans="1:15" ht="15.75" thickBot="1">
      <c r="A30" s="628" t="s">
        <v>657</v>
      </c>
      <c r="B30" s="692">
        <v>511</v>
      </c>
      <c r="C30" s="618">
        <v>230</v>
      </c>
      <c r="D30" s="780">
        <v>220</v>
      </c>
      <c r="E30" s="780">
        <v>160</v>
      </c>
      <c r="F30" s="1177">
        <v>1</v>
      </c>
      <c r="G30" s="674">
        <f t="shared" si="4"/>
        <v>0</v>
      </c>
      <c r="H30" s="627">
        <f t="shared" si="7"/>
        <v>147</v>
      </c>
      <c r="I30" s="623"/>
      <c r="J30" s="777">
        <f t="shared" si="5"/>
        <v>148</v>
      </c>
      <c r="K30" s="668">
        <f t="shared" si="6"/>
        <v>92.5</v>
      </c>
      <c r="L30" s="602"/>
      <c r="M30" s="627">
        <v>1</v>
      </c>
      <c r="N30" s="1178">
        <v>148</v>
      </c>
      <c r="O30" s="1179"/>
    </row>
    <row r="31" spans="1:15" ht="15.75" thickBot="1">
      <c r="A31" s="628" t="s">
        <v>659</v>
      </c>
      <c r="B31" s="692">
        <v>518</v>
      </c>
      <c r="C31" s="618">
        <v>497</v>
      </c>
      <c r="D31" s="780">
        <v>350</v>
      </c>
      <c r="E31" s="780">
        <v>500</v>
      </c>
      <c r="F31" s="1177">
        <v>146</v>
      </c>
      <c r="G31" s="674">
        <f t="shared" si="4"/>
        <v>184</v>
      </c>
      <c r="H31" s="627">
        <f t="shared" si="7"/>
        <v>142</v>
      </c>
      <c r="I31" s="623"/>
      <c r="J31" s="777">
        <f t="shared" si="5"/>
        <v>472</v>
      </c>
      <c r="K31" s="668">
        <f t="shared" si="6"/>
        <v>94.399999999999991</v>
      </c>
      <c r="L31" s="602"/>
      <c r="M31" s="627">
        <v>330</v>
      </c>
      <c r="N31" s="1178">
        <v>472</v>
      </c>
      <c r="O31" s="1179"/>
    </row>
    <row r="32" spans="1:15" ht="15.75" thickBot="1">
      <c r="A32" s="628" t="s">
        <v>661</v>
      </c>
      <c r="B32" s="692">
        <v>521</v>
      </c>
      <c r="C32" s="618">
        <v>5785</v>
      </c>
      <c r="D32" s="780">
        <v>4777</v>
      </c>
      <c r="E32" s="780">
        <v>6540</v>
      </c>
      <c r="F32" s="1177">
        <v>1509</v>
      </c>
      <c r="G32" s="674">
        <f t="shared" si="4"/>
        <v>1648</v>
      </c>
      <c r="H32" s="627">
        <f t="shared" si="7"/>
        <v>1644</v>
      </c>
      <c r="I32" s="623"/>
      <c r="J32" s="777">
        <f t="shared" si="5"/>
        <v>4801</v>
      </c>
      <c r="K32" s="668">
        <f t="shared" si="6"/>
        <v>73.409785932721718</v>
      </c>
      <c r="L32" s="602"/>
      <c r="M32" s="627">
        <v>3157</v>
      </c>
      <c r="N32" s="1178">
        <v>4801</v>
      </c>
      <c r="O32" s="1179"/>
    </row>
    <row r="33" spans="1:15" ht="15.75" thickBot="1">
      <c r="A33" s="628" t="s">
        <v>663</v>
      </c>
      <c r="B33" s="692" t="s">
        <v>665</v>
      </c>
      <c r="C33" s="618">
        <v>2168</v>
      </c>
      <c r="D33" s="780">
        <v>1773</v>
      </c>
      <c r="E33" s="780">
        <v>2350</v>
      </c>
      <c r="F33" s="1177">
        <v>562</v>
      </c>
      <c r="G33" s="674">
        <f t="shared" si="4"/>
        <v>612</v>
      </c>
      <c r="H33" s="627">
        <f t="shared" si="7"/>
        <v>602</v>
      </c>
      <c r="I33" s="623"/>
      <c r="J33" s="777">
        <f t="shared" si="5"/>
        <v>1776</v>
      </c>
      <c r="K33" s="668">
        <f t="shared" si="6"/>
        <v>75.574468085106389</v>
      </c>
      <c r="L33" s="602"/>
      <c r="M33" s="627">
        <v>1174</v>
      </c>
      <c r="N33" s="1178">
        <v>1776</v>
      </c>
      <c r="O33" s="1179"/>
    </row>
    <row r="34" spans="1:15" ht="15.75" thickBot="1">
      <c r="A34" s="628" t="s">
        <v>666</v>
      </c>
      <c r="B34" s="692">
        <v>557</v>
      </c>
      <c r="C34" s="618"/>
      <c r="D34" s="780">
        <v>0</v>
      </c>
      <c r="E34" s="780">
        <v>0</v>
      </c>
      <c r="F34" s="1177">
        <v>0</v>
      </c>
      <c r="G34" s="674">
        <f t="shared" si="4"/>
        <v>0</v>
      </c>
      <c r="H34" s="627">
        <f t="shared" si="7"/>
        <v>0</v>
      </c>
      <c r="I34" s="623"/>
      <c r="J34" s="777">
        <f t="shared" si="5"/>
        <v>0</v>
      </c>
      <c r="K34" s="668" t="e">
        <f t="shared" si="6"/>
        <v>#DIV/0!</v>
      </c>
      <c r="L34" s="602"/>
      <c r="M34" s="627">
        <f t="shared" si="8"/>
        <v>0</v>
      </c>
      <c r="N34" s="1178"/>
      <c r="O34" s="1179"/>
    </row>
    <row r="35" spans="1:15" ht="15.75" thickBot="1">
      <c r="A35" s="628" t="s">
        <v>668</v>
      </c>
      <c r="B35" s="692">
        <v>551</v>
      </c>
      <c r="C35" s="618">
        <v>10</v>
      </c>
      <c r="D35" s="780">
        <v>10</v>
      </c>
      <c r="E35" s="780">
        <v>16</v>
      </c>
      <c r="F35" s="1177">
        <v>3</v>
      </c>
      <c r="G35" s="674">
        <f t="shared" si="4"/>
        <v>3</v>
      </c>
      <c r="H35" s="627">
        <f t="shared" si="7"/>
        <v>5</v>
      </c>
      <c r="I35" s="623"/>
      <c r="J35" s="777">
        <f t="shared" si="5"/>
        <v>11</v>
      </c>
      <c r="K35" s="668">
        <f t="shared" si="6"/>
        <v>68.75</v>
      </c>
      <c r="L35" s="602"/>
      <c r="M35" s="627">
        <v>6</v>
      </c>
      <c r="N35" s="1178">
        <v>11</v>
      </c>
      <c r="O35" s="1179"/>
    </row>
    <row r="36" spans="1:15" ht="15.75" thickBot="1">
      <c r="A36" s="592" t="s">
        <v>670</v>
      </c>
      <c r="B36" s="694" t="s">
        <v>671</v>
      </c>
      <c r="C36" s="695">
        <v>223</v>
      </c>
      <c r="D36" s="794">
        <v>60</v>
      </c>
      <c r="E36" s="794">
        <v>120</v>
      </c>
      <c r="F36" s="1187">
        <v>53</v>
      </c>
      <c r="G36" s="1181">
        <f t="shared" si="4"/>
        <v>39</v>
      </c>
      <c r="H36" s="655">
        <f t="shared" si="7"/>
        <v>3</v>
      </c>
      <c r="I36" s="623"/>
      <c r="J36" s="777">
        <f t="shared" si="5"/>
        <v>95</v>
      </c>
      <c r="K36" s="668">
        <f t="shared" si="6"/>
        <v>79.166666666666657</v>
      </c>
      <c r="L36" s="602"/>
      <c r="M36" s="636">
        <v>92</v>
      </c>
      <c r="N36" s="1188">
        <v>95</v>
      </c>
      <c r="O36" s="1189"/>
    </row>
    <row r="37" spans="1:15" ht="15.75" thickBot="1">
      <c r="A37" s="700" t="s">
        <v>672</v>
      </c>
      <c r="B37" s="701"/>
      <c r="C37" s="798">
        <f t="shared" ref="C37:I37" si="9">SUM(C27:C36)</f>
        <v>9728</v>
      </c>
      <c r="D37" s="799">
        <f t="shared" si="9"/>
        <v>8146</v>
      </c>
      <c r="E37" s="799">
        <f t="shared" si="9"/>
        <v>10710</v>
      </c>
      <c r="F37" s="798">
        <f t="shared" si="9"/>
        <v>2593</v>
      </c>
      <c r="G37" s="798">
        <f t="shared" si="9"/>
        <v>2734</v>
      </c>
      <c r="H37" s="798">
        <f t="shared" si="9"/>
        <v>2776</v>
      </c>
      <c r="I37" s="800">
        <f t="shared" si="9"/>
        <v>0</v>
      </c>
      <c r="J37" s="777">
        <f t="shared" si="5"/>
        <v>8103</v>
      </c>
      <c r="K37" s="668">
        <f t="shared" si="6"/>
        <v>75.658263305322123</v>
      </c>
      <c r="L37" s="602"/>
      <c r="M37" s="706">
        <f t="shared" ref="M37:O37" si="10">SUM(M27:M36)</f>
        <v>5327</v>
      </c>
      <c r="N37" s="706">
        <f t="shared" si="10"/>
        <v>8103</v>
      </c>
      <c r="O37" s="706">
        <f t="shared" si="10"/>
        <v>0</v>
      </c>
    </row>
    <row r="38" spans="1:15" ht="15.75" thickBot="1">
      <c r="A38" s="616" t="s">
        <v>674</v>
      </c>
      <c r="B38" s="685">
        <v>601</v>
      </c>
      <c r="C38" s="707"/>
      <c r="D38" s="790"/>
      <c r="E38" s="790"/>
      <c r="F38" s="1174"/>
      <c r="G38" s="665">
        <f t="shared" si="4"/>
        <v>0</v>
      </c>
      <c r="H38" s="621">
        <f t="shared" si="7"/>
        <v>0</v>
      </c>
      <c r="I38" s="623"/>
      <c r="J38" s="777">
        <f t="shared" si="5"/>
        <v>0</v>
      </c>
      <c r="K38" s="668" t="e">
        <f t="shared" si="6"/>
        <v>#DIV/0!</v>
      </c>
      <c r="L38" s="602"/>
      <c r="M38" s="648">
        <f t="shared" si="8"/>
        <v>0</v>
      </c>
      <c r="N38" s="1185">
        <v>0</v>
      </c>
      <c r="O38" s="1186"/>
    </row>
    <row r="39" spans="1:15" ht="15.75" thickBot="1">
      <c r="A39" s="628" t="s">
        <v>676</v>
      </c>
      <c r="B39" s="692">
        <v>602</v>
      </c>
      <c r="C39" s="618">
        <v>724</v>
      </c>
      <c r="D39" s="780">
        <v>600</v>
      </c>
      <c r="E39" s="780">
        <v>650</v>
      </c>
      <c r="F39" s="1177">
        <v>191</v>
      </c>
      <c r="G39" s="674">
        <f t="shared" si="4"/>
        <v>231</v>
      </c>
      <c r="H39" s="627">
        <f t="shared" si="7"/>
        <v>99</v>
      </c>
      <c r="I39" s="623"/>
      <c r="J39" s="777">
        <f t="shared" si="5"/>
        <v>521</v>
      </c>
      <c r="K39" s="668">
        <f t="shared" si="6"/>
        <v>80.15384615384616</v>
      </c>
      <c r="L39" s="602"/>
      <c r="M39" s="627">
        <v>422</v>
      </c>
      <c r="N39" s="1178">
        <v>521</v>
      </c>
      <c r="O39" s="1179"/>
    </row>
    <row r="40" spans="1:15" ht="15.75" thickBot="1">
      <c r="A40" s="628" t="s">
        <v>678</v>
      </c>
      <c r="B40" s="692">
        <v>604</v>
      </c>
      <c r="C40" s="618"/>
      <c r="D40" s="780"/>
      <c r="E40" s="780"/>
      <c r="F40" s="1177"/>
      <c r="G40" s="674">
        <f t="shared" si="4"/>
        <v>0</v>
      </c>
      <c r="H40" s="627">
        <f t="shared" si="7"/>
        <v>0</v>
      </c>
      <c r="I40" s="623"/>
      <c r="J40" s="777">
        <f t="shared" si="5"/>
        <v>0</v>
      </c>
      <c r="K40" s="668" t="e">
        <f t="shared" si="6"/>
        <v>#DIV/0!</v>
      </c>
      <c r="L40" s="602"/>
      <c r="M40" s="627">
        <f t="shared" si="8"/>
        <v>0</v>
      </c>
      <c r="N40" s="1178">
        <v>0</v>
      </c>
      <c r="O40" s="1179"/>
    </row>
    <row r="41" spans="1:15" ht="15.75" thickBot="1">
      <c r="A41" s="628" t="s">
        <v>680</v>
      </c>
      <c r="B41" s="692" t="s">
        <v>682</v>
      </c>
      <c r="C41" s="618">
        <v>9133</v>
      </c>
      <c r="D41" s="780">
        <v>7476</v>
      </c>
      <c r="E41" s="780">
        <v>9810</v>
      </c>
      <c r="F41" s="1177">
        <v>2343</v>
      </c>
      <c r="G41" s="674">
        <f t="shared" si="4"/>
        <v>2444</v>
      </c>
      <c r="H41" s="627">
        <f t="shared" si="7"/>
        <v>2343</v>
      </c>
      <c r="I41" s="623"/>
      <c r="J41" s="777">
        <f t="shared" si="5"/>
        <v>7130</v>
      </c>
      <c r="K41" s="668">
        <f t="shared" si="6"/>
        <v>72.680937818552493</v>
      </c>
      <c r="L41" s="602"/>
      <c r="M41" s="627">
        <v>4787</v>
      </c>
      <c r="N41" s="1178">
        <v>7130</v>
      </c>
      <c r="O41" s="1179"/>
    </row>
    <row r="42" spans="1:15" ht="15.75" thickBot="1">
      <c r="A42" s="592" t="s">
        <v>683</v>
      </c>
      <c r="B42" s="694" t="s">
        <v>684</v>
      </c>
      <c r="C42" s="633">
        <v>64</v>
      </c>
      <c r="D42" s="794">
        <v>70</v>
      </c>
      <c r="E42" s="794">
        <v>250</v>
      </c>
      <c r="F42" s="1187">
        <v>55</v>
      </c>
      <c r="G42" s="681">
        <f t="shared" si="4"/>
        <v>60</v>
      </c>
      <c r="H42" s="655">
        <f t="shared" si="7"/>
        <v>107</v>
      </c>
      <c r="I42" s="623"/>
      <c r="J42" s="777">
        <f t="shared" si="5"/>
        <v>222</v>
      </c>
      <c r="K42" s="668">
        <f t="shared" si="6"/>
        <v>88.8</v>
      </c>
      <c r="L42" s="602"/>
      <c r="M42" s="655">
        <v>115</v>
      </c>
      <c r="N42" s="1188">
        <v>222</v>
      </c>
      <c r="O42" s="1189"/>
    </row>
    <row r="43" spans="1:15" ht="15.75" thickBot="1">
      <c r="A43" s="700" t="s">
        <v>685</v>
      </c>
      <c r="B43" s="701" t="s">
        <v>618</v>
      </c>
      <c r="C43" s="798">
        <f t="shared" ref="C43:I43" si="11">SUM(C38:C42)</f>
        <v>9921</v>
      </c>
      <c r="D43" s="799">
        <f t="shared" si="11"/>
        <v>8146</v>
      </c>
      <c r="E43" s="799">
        <f t="shared" si="11"/>
        <v>10710</v>
      </c>
      <c r="F43" s="706">
        <f t="shared" si="11"/>
        <v>2589</v>
      </c>
      <c r="G43" s="806">
        <f t="shared" si="11"/>
        <v>2735</v>
      </c>
      <c r="H43" s="806">
        <f t="shared" si="11"/>
        <v>2549</v>
      </c>
      <c r="I43" s="800">
        <f t="shared" si="11"/>
        <v>0</v>
      </c>
      <c r="J43" s="777">
        <f t="shared" si="5"/>
        <v>7873</v>
      </c>
      <c r="K43" s="668">
        <f t="shared" si="6"/>
        <v>73.510737628384689</v>
      </c>
      <c r="L43" s="602"/>
      <c r="M43" s="806">
        <f t="shared" ref="M43" si="12">SUM(M38:M42)</f>
        <v>5324</v>
      </c>
      <c r="N43" s="709">
        <f>SUM(N38:N42)</f>
        <v>7873</v>
      </c>
      <c r="O43" s="706">
        <f>SUM(O38:O42)</f>
        <v>0</v>
      </c>
    </row>
    <row r="44" spans="1:15" ht="5.25" customHeight="1" thickBot="1">
      <c r="A44" s="592"/>
      <c r="B44" s="710"/>
      <c r="C44" s="1192"/>
      <c r="D44" s="807"/>
      <c r="E44" s="807"/>
      <c r="F44" s="1193"/>
      <c r="G44" s="1193"/>
      <c r="H44" s="1211"/>
      <c r="I44" s="1212"/>
      <c r="J44" s="1213">
        <f t="shared" si="5"/>
        <v>0</v>
      </c>
      <c r="K44" s="1214"/>
      <c r="L44" s="602"/>
      <c r="M44" s="1193"/>
      <c r="N44" s="717"/>
      <c r="O44" s="717"/>
    </row>
    <row r="45" spans="1:15" ht="15.75" thickBot="1">
      <c r="A45" s="718" t="s">
        <v>687</v>
      </c>
      <c r="B45" s="701" t="s">
        <v>618</v>
      </c>
      <c r="C45" s="706">
        <f t="shared" ref="C45:I45" si="13">C43-C41</f>
        <v>788</v>
      </c>
      <c r="D45" s="798">
        <f t="shared" si="13"/>
        <v>670</v>
      </c>
      <c r="E45" s="798">
        <v>620</v>
      </c>
      <c r="F45" s="706">
        <f t="shared" si="13"/>
        <v>246</v>
      </c>
      <c r="G45" s="706">
        <f t="shared" si="13"/>
        <v>291</v>
      </c>
      <c r="H45" s="706">
        <f t="shared" si="13"/>
        <v>206</v>
      </c>
      <c r="I45" s="709">
        <f t="shared" si="13"/>
        <v>0</v>
      </c>
      <c r="J45" s="777">
        <f t="shared" si="5"/>
        <v>743</v>
      </c>
      <c r="K45" s="668">
        <f t="shared" si="6"/>
        <v>119.83870967741936</v>
      </c>
      <c r="L45" s="602"/>
      <c r="M45" s="706">
        <f t="shared" ref="M45" si="14">M43-M41</f>
        <v>537</v>
      </c>
      <c r="N45" s="709">
        <f>N43-N41</f>
        <v>743</v>
      </c>
      <c r="O45" s="706">
        <f>O43-O41</f>
        <v>0</v>
      </c>
    </row>
    <row r="46" spans="1:15" ht="15.75" thickBot="1">
      <c r="A46" s="700" t="s">
        <v>688</v>
      </c>
      <c r="B46" s="701" t="s">
        <v>618</v>
      </c>
      <c r="C46" s="706">
        <f t="shared" ref="C46:I46" si="15">C43-C37</f>
        <v>193</v>
      </c>
      <c r="D46" s="798">
        <f t="shared" si="15"/>
        <v>0</v>
      </c>
      <c r="E46" s="798">
        <f t="shared" si="15"/>
        <v>0</v>
      </c>
      <c r="F46" s="812">
        <f t="shared" si="15"/>
        <v>-4</v>
      </c>
      <c r="G46" s="706">
        <f t="shared" si="15"/>
        <v>1</v>
      </c>
      <c r="H46" s="812">
        <f t="shared" si="15"/>
        <v>-227</v>
      </c>
      <c r="I46" s="709">
        <f t="shared" si="15"/>
        <v>0</v>
      </c>
      <c r="J46" s="811">
        <f t="shared" si="5"/>
        <v>-230</v>
      </c>
      <c r="K46" s="668" t="e">
        <f t="shared" si="6"/>
        <v>#DIV/0!</v>
      </c>
      <c r="L46" s="602"/>
      <c r="M46" s="812">
        <f t="shared" ref="M46" si="16">M43-M37</f>
        <v>-3</v>
      </c>
      <c r="N46" s="1215">
        <f>N43-N37</f>
        <v>-230</v>
      </c>
      <c r="O46" s="706">
        <f>O43-O37</f>
        <v>0</v>
      </c>
    </row>
    <row r="47" spans="1:15" ht="15.75" thickBot="1">
      <c r="A47" s="720" t="s">
        <v>690</v>
      </c>
      <c r="B47" s="721" t="s">
        <v>618</v>
      </c>
      <c r="C47" s="706">
        <f t="shared" ref="C47:I47" si="17">C46-C41</f>
        <v>-8940</v>
      </c>
      <c r="D47" s="798">
        <f t="shared" si="17"/>
        <v>-7476</v>
      </c>
      <c r="E47" s="798">
        <f t="shared" si="17"/>
        <v>-9810</v>
      </c>
      <c r="F47" s="706">
        <f t="shared" si="17"/>
        <v>-2347</v>
      </c>
      <c r="G47" s="706">
        <f t="shared" si="17"/>
        <v>-2443</v>
      </c>
      <c r="H47" s="706">
        <f t="shared" si="17"/>
        <v>-2570</v>
      </c>
      <c r="I47" s="709">
        <f t="shared" si="17"/>
        <v>0</v>
      </c>
      <c r="J47" s="777">
        <f t="shared" si="5"/>
        <v>-7360</v>
      </c>
      <c r="K47" s="722">
        <f t="shared" si="6"/>
        <v>75.025484199796125</v>
      </c>
      <c r="L47" s="602"/>
      <c r="M47" s="706">
        <f t="shared" ref="M47" si="18">M46-M41</f>
        <v>-4790</v>
      </c>
      <c r="N47" s="709">
        <f>N46-N41</f>
        <v>-7360</v>
      </c>
      <c r="O47" s="706">
        <f>O46-O41</f>
        <v>0</v>
      </c>
    </row>
    <row r="50" spans="1:10" ht="14.25">
      <c r="A50" s="723" t="s">
        <v>691</v>
      </c>
    </row>
    <row r="51" spans="1:10" s="726" customFormat="1" ht="14.25">
      <c r="A51" s="724" t="s">
        <v>692</v>
      </c>
      <c r="B51" s="725"/>
      <c r="E51" s="727"/>
      <c r="F51" s="727"/>
      <c r="G51" s="727"/>
      <c r="H51" s="727"/>
      <c r="I51" s="727"/>
      <c r="J51" s="727"/>
    </row>
    <row r="52" spans="1:10" s="726" customFormat="1" ht="14.25">
      <c r="A52" s="728" t="s">
        <v>693</v>
      </c>
      <c r="B52" s="725"/>
      <c r="E52" s="727"/>
      <c r="F52" s="727"/>
      <c r="G52" s="727"/>
      <c r="H52" s="727"/>
      <c r="I52" s="727"/>
      <c r="J52" s="727"/>
    </row>
    <row r="53" spans="1:10" s="730" customFormat="1" ht="14.25">
      <c r="A53" s="728" t="s">
        <v>694</v>
      </c>
      <c r="B53" s="729"/>
      <c r="E53" s="731"/>
      <c r="F53" s="731"/>
      <c r="G53" s="731"/>
      <c r="H53" s="731"/>
      <c r="I53" s="731"/>
      <c r="J53" s="731"/>
    </row>
    <row r="54" spans="1:10">
      <c r="A54" s="1216" t="s">
        <v>736</v>
      </c>
      <c r="B54" s="1217"/>
    </row>
    <row r="56" spans="1:10">
      <c r="A56" s="557" t="s">
        <v>737</v>
      </c>
    </row>
    <row r="58" spans="1:10">
      <c r="A58" s="557" t="s">
        <v>738</v>
      </c>
    </row>
  </sheetData>
  <mergeCells count="3">
    <mergeCell ref="A1:O1"/>
    <mergeCell ref="C7:O7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B43" sqref="B43"/>
    </sheetView>
  </sheetViews>
  <sheetFormatPr defaultColWidth="6" defaultRowHeight="12.75"/>
  <cols>
    <col min="1" max="1" width="26.5703125" style="1220" customWidth="1"/>
    <col min="2" max="2" width="11.7109375" style="1221" customWidth="1"/>
    <col min="3" max="4" width="11.7109375" style="1220" customWidth="1"/>
    <col min="5" max="10" width="11.7109375" style="1222" customWidth="1"/>
    <col min="11" max="15" width="11.7109375" style="1220" customWidth="1"/>
    <col min="16" max="16" width="8.42578125" style="1220" customWidth="1"/>
    <col min="17" max="16384" width="6" style="1220"/>
  </cols>
  <sheetData>
    <row r="1" spans="1:16" ht="24" customHeight="1">
      <c r="A1" s="1218"/>
      <c r="B1" s="1218"/>
      <c r="C1" s="1218"/>
      <c r="D1" s="1218"/>
      <c r="E1" s="1218"/>
      <c r="F1" s="1218"/>
      <c r="G1" s="1218"/>
      <c r="H1" s="1218"/>
      <c r="I1" s="1218"/>
      <c r="J1" s="1218"/>
      <c r="K1" s="1218"/>
      <c r="L1" s="1218"/>
      <c r="M1" s="1218"/>
      <c r="N1" s="1218"/>
      <c r="O1" s="1218"/>
      <c r="P1" s="1219" t="s">
        <v>697</v>
      </c>
    </row>
    <row r="2" spans="1:16">
      <c r="O2" s="1223"/>
    </row>
    <row r="3" spans="1:16" ht="18.75">
      <c r="A3" s="1224" t="s">
        <v>698</v>
      </c>
      <c r="F3" s="1225"/>
      <c r="G3" s="1225"/>
    </row>
    <row r="4" spans="1:16" ht="21.75" customHeight="1">
      <c r="A4" s="1226"/>
      <c r="F4" s="1225"/>
      <c r="G4" s="1225"/>
    </row>
    <row r="5" spans="1:16">
      <c r="A5" s="1227"/>
      <c r="F5" s="1225"/>
      <c r="G5" s="1225"/>
    </row>
    <row r="6" spans="1:16" ht="6" customHeight="1">
      <c r="F6" s="1225"/>
      <c r="G6" s="1225"/>
    </row>
    <row r="7" spans="1:16" ht="24.75" customHeight="1">
      <c r="A7" s="1228" t="s">
        <v>595</v>
      </c>
      <c r="B7" s="1229"/>
      <c r="C7" s="1230" t="s">
        <v>739</v>
      </c>
      <c r="D7" s="1230"/>
      <c r="E7" s="1230"/>
      <c r="F7" s="1230"/>
      <c r="G7" s="1230"/>
      <c r="H7" s="1230"/>
      <c r="I7" s="1230"/>
      <c r="J7" s="1230"/>
      <c r="K7" s="1230"/>
      <c r="L7" s="1230"/>
      <c r="M7" s="1230"/>
      <c r="N7" s="1230"/>
      <c r="O7" s="1230"/>
    </row>
    <row r="8" spans="1:16" ht="23.25" customHeight="1" thickBot="1">
      <c r="A8" s="1227" t="s">
        <v>597</v>
      </c>
      <c r="F8" s="1225"/>
      <c r="G8" s="1225"/>
    </row>
    <row r="9" spans="1:16">
      <c r="A9" s="1231"/>
      <c r="B9" s="1232"/>
      <c r="C9" s="1233" t="s">
        <v>7</v>
      </c>
      <c r="D9" s="1234" t="s">
        <v>599</v>
      </c>
      <c r="E9" s="1234" t="s">
        <v>600</v>
      </c>
      <c r="F9" s="1235" t="s">
        <v>601</v>
      </c>
      <c r="G9" s="1235"/>
      <c r="H9" s="1235"/>
      <c r="I9" s="1235"/>
      <c r="J9" s="1236" t="s">
        <v>700</v>
      </c>
      <c r="K9" s="1237" t="s">
        <v>603</v>
      </c>
      <c r="L9" s="1238"/>
      <c r="M9" s="1232" t="s">
        <v>605</v>
      </c>
      <c r="N9" s="1232" t="s">
        <v>605</v>
      </c>
      <c r="O9" s="1239" t="s">
        <v>605</v>
      </c>
    </row>
    <row r="10" spans="1:16" ht="13.5" thickBot="1">
      <c r="A10" s="1240" t="s">
        <v>54</v>
      </c>
      <c r="B10" s="1241" t="s">
        <v>701</v>
      </c>
      <c r="C10" s="1241" t="s">
        <v>702</v>
      </c>
      <c r="D10" s="1242">
        <v>2018</v>
      </c>
      <c r="E10" s="1242">
        <v>2018</v>
      </c>
      <c r="F10" s="1243" t="s">
        <v>608</v>
      </c>
      <c r="G10" s="1244" t="s">
        <v>609</v>
      </c>
      <c r="H10" s="1244" t="s">
        <v>610</v>
      </c>
      <c r="I10" s="1245" t="s">
        <v>611</v>
      </c>
      <c r="J10" s="1246" t="s">
        <v>612</v>
      </c>
      <c r="K10" s="1247" t="s">
        <v>613</v>
      </c>
      <c r="L10" s="1248"/>
      <c r="M10" s="1241" t="s">
        <v>703</v>
      </c>
      <c r="N10" s="1241" t="s">
        <v>704</v>
      </c>
      <c r="O10" s="1249" t="s">
        <v>705</v>
      </c>
    </row>
    <row r="11" spans="1:16">
      <c r="A11" s="1250" t="s">
        <v>706</v>
      </c>
      <c r="B11" s="1251"/>
      <c r="C11" s="1252">
        <v>15</v>
      </c>
      <c r="D11" s="1253">
        <v>16</v>
      </c>
      <c r="E11" s="1253">
        <v>15</v>
      </c>
      <c r="F11" s="1254">
        <v>17</v>
      </c>
      <c r="G11" s="1255">
        <f t="shared" ref="G11:H23" si="0">M11</f>
        <v>16</v>
      </c>
      <c r="H11" s="1256">
        <f t="shared" si="0"/>
        <v>17.321999999999999</v>
      </c>
      <c r="I11" s="1256"/>
      <c r="J11" s="1257" t="s">
        <v>618</v>
      </c>
      <c r="K11" s="1258" t="s">
        <v>618</v>
      </c>
      <c r="L11" s="1259"/>
      <c r="M11" s="1260">
        <v>16</v>
      </c>
      <c r="N11" s="1261">
        <v>17.321999999999999</v>
      </c>
      <c r="O11" s="1262"/>
    </row>
    <row r="12" spans="1:16">
      <c r="A12" s="1263" t="s">
        <v>707</v>
      </c>
      <c r="B12" s="1264"/>
      <c r="C12" s="1265">
        <v>13.92</v>
      </c>
      <c r="D12" s="1266">
        <v>13</v>
      </c>
      <c r="E12" s="1266">
        <v>14</v>
      </c>
      <c r="F12" s="1267">
        <v>15</v>
      </c>
      <c r="G12" s="1268">
        <f t="shared" si="0"/>
        <v>14.8</v>
      </c>
      <c r="H12" s="1268">
        <f t="shared" si="0"/>
        <v>14.97</v>
      </c>
      <c r="I12" s="1268"/>
      <c r="J12" s="1269"/>
      <c r="K12" s="1270" t="s">
        <v>618</v>
      </c>
      <c r="L12" s="1271"/>
      <c r="M12" s="1265">
        <v>14.8</v>
      </c>
      <c r="N12" s="1272">
        <v>14.97</v>
      </c>
      <c r="O12" s="1273"/>
    </row>
    <row r="13" spans="1:16">
      <c r="A13" s="1274" t="s">
        <v>708</v>
      </c>
      <c r="B13" s="1275" t="s">
        <v>709</v>
      </c>
      <c r="C13" s="1276">
        <v>3022</v>
      </c>
      <c r="D13" s="1277" t="s">
        <v>618</v>
      </c>
      <c r="E13" s="1277" t="s">
        <v>618</v>
      </c>
      <c r="F13" s="1278">
        <v>3146</v>
      </c>
      <c r="G13" s="1279">
        <f t="shared" si="0"/>
        <v>3139</v>
      </c>
      <c r="H13" s="1279">
        <f t="shared" si="0"/>
        <v>3163</v>
      </c>
      <c r="I13" s="1279"/>
      <c r="J13" s="1270" t="s">
        <v>618</v>
      </c>
      <c r="K13" s="1270" t="s">
        <v>618</v>
      </c>
      <c r="L13" s="1271"/>
      <c r="M13" s="1280">
        <v>3139</v>
      </c>
      <c r="N13" s="1281">
        <v>3163</v>
      </c>
      <c r="O13" s="1282"/>
    </row>
    <row r="14" spans="1:16">
      <c r="A14" s="1263" t="s">
        <v>710</v>
      </c>
      <c r="B14" s="1283" t="s">
        <v>711</v>
      </c>
      <c r="C14" s="1284">
        <v>2837</v>
      </c>
      <c r="D14" s="1285" t="s">
        <v>618</v>
      </c>
      <c r="E14" s="1285" t="s">
        <v>618</v>
      </c>
      <c r="F14" s="1286">
        <v>2875</v>
      </c>
      <c r="G14" s="1287">
        <f t="shared" si="0"/>
        <v>2881</v>
      </c>
      <c r="H14" s="1279">
        <f t="shared" si="0"/>
        <v>2917</v>
      </c>
      <c r="I14" s="1287"/>
      <c r="J14" s="1270" t="s">
        <v>618</v>
      </c>
      <c r="K14" s="1270" t="s">
        <v>618</v>
      </c>
      <c r="L14" s="1271"/>
      <c r="M14" s="1288">
        <v>2881</v>
      </c>
      <c r="N14" s="1289">
        <v>2917</v>
      </c>
      <c r="O14" s="1290"/>
    </row>
    <row r="15" spans="1:16">
      <c r="A15" s="1263" t="s">
        <v>626</v>
      </c>
      <c r="B15" s="1283" t="s">
        <v>628</v>
      </c>
      <c r="C15" s="1284"/>
      <c r="D15" s="1285" t="s">
        <v>618</v>
      </c>
      <c r="E15" s="1285" t="s">
        <v>618</v>
      </c>
      <c r="F15" s="1286"/>
      <c r="G15" s="1287">
        <f t="shared" si="0"/>
        <v>0</v>
      </c>
      <c r="H15" s="1279">
        <f t="shared" si="0"/>
        <v>0</v>
      </c>
      <c r="I15" s="1287"/>
      <c r="J15" s="1270" t="s">
        <v>618</v>
      </c>
      <c r="K15" s="1270" t="s">
        <v>618</v>
      </c>
      <c r="L15" s="1271"/>
      <c r="M15" s="1288"/>
      <c r="N15" s="1289"/>
      <c r="O15" s="1290"/>
    </row>
    <row r="16" spans="1:16">
      <c r="A16" s="1263" t="s">
        <v>629</v>
      </c>
      <c r="B16" s="1283" t="s">
        <v>618</v>
      </c>
      <c r="C16" s="1284">
        <v>267</v>
      </c>
      <c r="D16" s="1285" t="s">
        <v>618</v>
      </c>
      <c r="E16" s="1285" t="s">
        <v>618</v>
      </c>
      <c r="F16" s="1286">
        <v>1347</v>
      </c>
      <c r="G16" s="1287">
        <f t="shared" si="0"/>
        <v>1104</v>
      </c>
      <c r="H16" s="1279">
        <f t="shared" si="0"/>
        <v>1002</v>
      </c>
      <c r="I16" s="1287"/>
      <c r="J16" s="1270" t="s">
        <v>618</v>
      </c>
      <c r="K16" s="1270" t="s">
        <v>618</v>
      </c>
      <c r="L16" s="1271"/>
      <c r="M16" s="1288">
        <v>1104</v>
      </c>
      <c r="N16" s="1291">
        <v>1002</v>
      </c>
      <c r="O16" s="1290"/>
    </row>
    <row r="17" spans="1:15" ht="13.5" thickBot="1">
      <c r="A17" s="1292" t="s">
        <v>631</v>
      </c>
      <c r="B17" s="1293" t="s">
        <v>633</v>
      </c>
      <c r="C17" s="1294">
        <v>926</v>
      </c>
      <c r="D17" s="1295" t="s">
        <v>618</v>
      </c>
      <c r="E17" s="1295" t="s">
        <v>618</v>
      </c>
      <c r="F17" s="1296">
        <v>1177</v>
      </c>
      <c r="G17" s="1297">
        <f t="shared" si="0"/>
        <v>1425</v>
      </c>
      <c r="H17" s="1298">
        <f t="shared" si="0"/>
        <v>1022</v>
      </c>
      <c r="I17" s="1297"/>
      <c r="J17" s="1299" t="s">
        <v>618</v>
      </c>
      <c r="K17" s="1299" t="s">
        <v>618</v>
      </c>
      <c r="L17" s="1271"/>
      <c r="M17" s="1300">
        <v>1425</v>
      </c>
      <c r="N17" s="1301">
        <v>1022</v>
      </c>
      <c r="O17" s="1302"/>
    </row>
    <row r="18" spans="1:15" ht="15.75" thickBot="1">
      <c r="A18" s="1303" t="s">
        <v>634</v>
      </c>
      <c r="B18" s="1304"/>
      <c r="C18" s="1305">
        <f>C13-C14+C15+C16+C17</f>
        <v>1378</v>
      </c>
      <c r="D18" s="1306" t="s">
        <v>618</v>
      </c>
      <c r="E18" s="1306" t="s">
        <v>618</v>
      </c>
      <c r="F18" s="1307">
        <f>F13-F14+F15+F16+F17</f>
        <v>2795</v>
      </c>
      <c r="G18" s="1308">
        <f t="shared" si="0"/>
        <v>2787</v>
      </c>
      <c r="H18" s="1308">
        <f t="shared" si="0"/>
        <v>2270</v>
      </c>
      <c r="I18" s="1308">
        <f>O18</f>
        <v>0</v>
      </c>
      <c r="J18" s="1309" t="s">
        <v>618</v>
      </c>
      <c r="K18" s="1309" t="s">
        <v>618</v>
      </c>
      <c r="L18" s="1310"/>
      <c r="M18" s="1311">
        <f>M13-M14+M15+M16+M17</f>
        <v>2787</v>
      </c>
      <c r="N18" s="1312">
        <f>N13-N14+N15+N16+N17</f>
        <v>2270</v>
      </c>
      <c r="O18" s="1313">
        <f>O13-O14+O15+O16+O17</f>
        <v>0</v>
      </c>
    </row>
    <row r="19" spans="1:15">
      <c r="A19" s="1292" t="s">
        <v>635</v>
      </c>
      <c r="B19" s="1293">
        <v>401</v>
      </c>
      <c r="C19" s="1294">
        <v>184</v>
      </c>
      <c r="D19" s="1277" t="s">
        <v>618</v>
      </c>
      <c r="E19" s="1277" t="s">
        <v>618</v>
      </c>
      <c r="F19" s="1296">
        <v>251</v>
      </c>
      <c r="G19" s="1279">
        <f t="shared" si="0"/>
        <v>239</v>
      </c>
      <c r="H19" s="1279">
        <f t="shared" si="0"/>
        <v>227</v>
      </c>
      <c r="I19" s="1279"/>
      <c r="J19" s="1299" t="s">
        <v>618</v>
      </c>
      <c r="K19" s="1299" t="s">
        <v>618</v>
      </c>
      <c r="L19" s="1271"/>
      <c r="M19" s="1280">
        <v>239</v>
      </c>
      <c r="N19" s="1301">
        <v>227</v>
      </c>
      <c r="O19" s="1302"/>
    </row>
    <row r="20" spans="1:15">
      <c r="A20" s="1263" t="s">
        <v>637</v>
      </c>
      <c r="B20" s="1283" t="s">
        <v>639</v>
      </c>
      <c r="C20" s="1284">
        <v>428</v>
      </c>
      <c r="D20" s="1285" t="s">
        <v>618</v>
      </c>
      <c r="E20" s="1285" t="s">
        <v>618</v>
      </c>
      <c r="F20" s="1286">
        <v>260</v>
      </c>
      <c r="G20" s="1287">
        <f t="shared" si="0"/>
        <v>120</v>
      </c>
      <c r="H20" s="1279">
        <f t="shared" si="0"/>
        <v>138</v>
      </c>
      <c r="I20" s="1287"/>
      <c r="J20" s="1270" t="s">
        <v>618</v>
      </c>
      <c r="K20" s="1270" t="s">
        <v>618</v>
      </c>
      <c r="L20" s="1271"/>
      <c r="M20" s="1288">
        <v>120</v>
      </c>
      <c r="N20" s="1291">
        <v>138</v>
      </c>
      <c r="O20" s="1290"/>
    </row>
    <row r="21" spans="1:15">
      <c r="A21" s="1263" t="s">
        <v>640</v>
      </c>
      <c r="B21" s="1283" t="s">
        <v>618</v>
      </c>
      <c r="C21" s="1284"/>
      <c r="D21" s="1285" t="s">
        <v>618</v>
      </c>
      <c r="E21" s="1285" t="s">
        <v>618</v>
      </c>
      <c r="F21" s="1286"/>
      <c r="G21" s="1287">
        <f t="shared" si="0"/>
        <v>0</v>
      </c>
      <c r="H21" s="1279">
        <f t="shared" si="0"/>
        <v>405</v>
      </c>
      <c r="I21" s="1287"/>
      <c r="J21" s="1270" t="s">
        <v>618</v>
      </c>
      <c r="K21" s="1270" t="s">
        <v>618</v>
      </c>
      <c r="L21" s="1271"/>
      <c r="M21" s="1288"/>
      <c r="N21" s="1291">
        <v>405</v>
      </c>
      <c r="O21" s="1290"/>
    </row>
    <row r="22" spans="1:15">
      <c r="A22" s="1263" t="s">
        <v>642</v>
      </c>
      <c r="B22" s="1283" t="s">
        <v>618</v>
      </c>
      <c r="C22" s="1284">
        <v>756</v>
      </c>
      <c r="D22" s="1285" t="s">
        <v>618</v>
      </c>
      <c r="E22" s="1285" t="s">
        <v>618</v>
      </c>
      <c r="F22" s="1286">
        <v>2240</v>
      </c>
      <c r="G22" s="1287">
        <f t="shared" si="0"/>
        <v>2509</v>
      </c>
      <c r="H22" s="1279">
        <f t="shared" si="0"/>
        <v>1545</v>
      </c>
      <c r="I22" s="1287"/>
      <c r="J22" s="1270" t="s">
        <v>618</v>
      </c>
      <c r="K22" s="1270" t="s">
        <v>618</v>
      </c>
      <c r="L22" s="1271"/>
      <c r="M22" s="1288">
        <v>2509</v>
      </c>
      <c r="N22" s="1291">
        <v>1545</v>
      </c>
      <c r="O22" s="1290"/>
    </row>
    <row r="23" spans="1:15" ht="13.5" thickBot="1">
      <c r="A23" s="1314" t="s">
        <v>644</v>
      </c>
      <c r="B23" s="1315" t="s">
        <v>618</v>
      </c>
      <c r="C23" s="1316"/>
      <c r="D23" s="1295" t="s">
        <v>618</v>
      </c>
      <c r="E23" s="1295" t="s">
        <v>618</v>
      </c>
      <c r="F23" s="1317"/>
      <c r="G23" s="1297">
        <f t="shared" si="0"/>
        <v>0</v>
      </c>
      <c r="H23" s="1298">
        <f t="shared" si="0"/>
        <v>0</v>
      </c>
      <c r="I23" s="1297"/>
      <c r="J23" s="1318" t="s">
        <v>618</v>
      </c>
      <c r="K23" s="1318" t="s">
        <v>618</v>
      </c>
      <c r="L23" s="1271"/>
      <c r="M23" s="1300"/>
      <c r="N23" s="1319"/>
      <c r="O23" s="1320"/>
    </row>
    <row r="24" spans="1:15" ht="15">
      <c r="A24" s="1321" t="s">
        <v>646</v>
      </c>
      <c r="B24" s="1322" t="s">
        <v>618</v>
      </c>
      <c r="C24" s="1323">
        <v>6256</v>
      </c>
      <c r="D24" s="1324">
        <v>6291</v>
      </c>
      <c r="E24" s="1324">
        <v>6840</v>
      </c>
      <c r="F24" s="1325">
        <v>1725</v>
      </c>
      <c r="G24" s="1326">
        <f t="shared" ref="G24:G36" si="1">M24-F24</f>
        <v>1619</v>
      </c>
      <c r="H24" s="1327">
        <f t="shared" ref="H24:H36" si="2">N24-M24</f>
        <v>1698</v>
      </c>
      <c r="I24" s="1326"/>
      <c r="J24" s="1328">
        <f t="shared" ref="J24:J43" si="3">SUM(F24:I24)</f>
        <v>5042</v>
      </c>
      <c r="K24" s="1329">
        <f t="shared" ref="K24:K43" si="4">(J24/E24)*100</f>
        <v>73.713450292397667</v>
      </c>
      <c r="L24" s="1259"/>
      <c r="M24" s="1330">
        <v>3344</v>
      </c>
      <c r="N24" s="1331">
        <v>5042</v>
      </c>
      <c r="O24" s="1332"/>
    </row>
    <row r="25" spans="1:15" ht="15">
      <c r="A25" s="1263" t="s">
        <v>648</v>
      </c>
      <c r="B25" s="1333" t="s">
        <v>618</v>
      </c>
      <c r="C25" s="1334"/>
      <c r="D25" s="1335"/>
      <c r="E25" s="1335"/>
      <c r="F25" s="1336"/>
      <c r="G25" s="1337">
        <f t="shared" si="1"/>
        <v>0</v>
      </c>
      <c r="H25" s="1338">
        <f t="shared" si="2"/>
        <v>0</v>
      </c>
      <c r="I25" s="1339"/>
      <c r="J25" s="1340">
        <f t="shared" si="3"/>
        <v>0</v>
      </c>
      <c r="K25" s="1341" t="e">
        <f t="shared" si="4"/>
        <v>#DIV/0!</v>
      </c>
      <c r="L25" s="1271"/>
      <c r="M25" s="1288"/>
      <c r="N25" s="1342"/>
      <c r="O25" s="1343"/>
    </row>
    <row r="26" spans="1:15" ht="15.75" thickBot="1">
      <c r="A26" s="1344" t="s">
        <v>650</v>
      </c>
      <c r="B26" s="1345">
        <v>672</v>
      </c>
      <c r="C26" s="1346">
        <v>1594</v>
      </c>
      <c r="D26" s="1347">
        <v>1600</v>
      </c>
      <c r="E26" s="1347">
        <v>1600</v>
      </c>
      <c r="F26" s="1348">
        <v>390</v>
      </c>
      <c r="G26" s="1349">
        <f t="shared" si="1"/>
        <v>390</v>
      </c>
      <c r="H26" s="1350">
        <f t="shared" si="2"/>
        <v>420</v>
      </c>
      <c r="I26" s="1351"/>
      <c r="J26" s="1352">
        <f t="shared" si="3"/>
        <v>1200</v>
      </c>
      <c r="K26" s="1353">
        <f t="shared" si="4"/>
        <v>75</v>
      </c>
      <c r="L26" s="1354"/>
      <c r="M26" s="1355">
        <v>780</v>
      </c>
      <c r="N26" s="1356">
        <v>1200</v>
      </c>
      <c r="O26" s="1357"/>
    </row>
    <row r="27" spans="1:15" ht="15">
      <c r="A27" s="1274" t="s">
        <v>651</v>
      </c>
      <c r="B27" s="1358">
        <v>501</v>
      </c>
      <c r="C27" s="1359">
        <v>381</v>
      </c>
      <c r="D27" s="1360">
        <v>418</v>
      </c>
      <c r="E27" s="1360">
        <v>350</v>
      </c>
      <c r="F27" s="1361">
        <v>120</v>
      </c>
      <c r="G27" s="1337">
        <f t="shared" si="1"/>
        <v>128</v>
      </c>
      <c r="H27" s="1362">
        <f t="shared" si="2"/>
        <v>47</v>
      </c>
      <c r="I27" s="1337"/>
      <c r="J27" s="1363">
        <f t="shared" si="3"/>
        <v>295</v>
      </c>
      <c r="K27" s="1364">
        <f t="shared" si="4"/>
        <v>84.285714285714292</v>
      </c>
      <c r="L27" s="1271"/>
      <c r="M27" s="1280">
        <v>248</v>
      </c>
      <c r="N27" s="1365">
        <v>295</v>
      </c>
      <c r="O27" s="1366"/>
    </row>
    <row r="28" spans="1:15" ht="15">
      <c r="A28" s="1263" t="s">
        <v>653</v>
      </c>
      <c r="B28" s="1367">
        <v>502</v>
      </c>
      <c r="C28" s="1334">
        <v>438</v>
      </c>
      <c r="D28" s="1335">
        <v>368</v>
      </c>
      <c r="E28" s="1335">
        <v>415</v>
      </c>
      <c r="F28" s="1336">
        <v>119</v>
      </c>
      <c r="G28" s="1337">
        <f t="shared" si="1"/>
        <v>40</v>
      </c>
      <c r="H28" s="1368">
        <f t="shared" si="2"/>
        <v>104</v>
      </c>
      <c r="I28" s="1339"/>
      <c r="J28" s="1340">
        <f t="shared" si="3"/>
        <v>263</v>
      </c>
      <c r="K28" s="1341">
        <f t="shared" si="4"/>
        <v>63.373493975903614</v>
      </c>
      <c r="L28" s="1271"/>
      <c r="M28" s="1288">
        <v>159</v>
      </c>
      <c r="N28" s="1342">
        <v>263</v>
      </c>
      <c r="O28" s="1343"/>
    </row>
    <row r="29" spans="1:15" ht="15">
      <c r="A29" s="1263" t="s">
        <v>655</v>
      </c>
      <c r="B29" s="1367">
        <v>504</v>
      </c>
      <c r="C29" s="1334"/>
      <c r="D29" s="1335"/>
      <c r="E29" s="1335"/>
      <c r="F29" s="1336"/>
      <c r="G29" s="1337">
        <f t="shared" si="1"/>
        <v>0</v>
      </c>
      <c r="H29" s="1368">
        <f t="shared" si="2"/>
        <v>0</v>
      </c>
      <c r="I29" s="1339"/>
      <c r="J29" s="1340">
        <f t="shared" si="3"/>
        <v>0</v>
      </c>
      <c r="K29" s="1341" t="e">
        <f t="shared" si="4"/>
        <v>#DIV/0!</v>
      </c>
      <c r="L29" s="1271"/>
      <c r="M29" s="1288"/>
      <c r="N29" s="1342"/>
      <c r="O29" s="1343"/>
    </row>
    <row r="30" spans="1:15" ht="15">
      <c r="A30" s="1263" t="s">
        <v>657</v>
      </c>
      <c r="B30" s="1367">
        <v>511</v>
      </c>
      <c r="C30" s="1334">
        <v>65</v>
      </c>
      <c r="D30" s="1335">
        <v>220</v>
      </c>
      <c r="E30" s="1335">
        <v>60</v>
      </c>
      <c r="F30" s="1336">
        <v>27</v>
      </c>
      <c r="G30" s="1337">
        <f t="shared" si="1"/>
        <v>7</v>
      </c>
      <c r="H30" s="1368">
        <f t="shared" si="2"/>
        <v>2</v>
      </c>
      <c r="I30" s="1339"/>
      <c r="J30" s="1340">
        <f t="shared" si="3"/>
        <v>36</v>
      </c>
      <c r="K30" s="1341">
        <f t="shared" si="4"/>
        <v>60</v>
      </c>
      <c r="L30" s="1271"/>
      <c r="M30" s="1288">
        <v>34</v>
      </c>
      <c r="N30" s="1342">
        <v>36</v>
      </c>
      <c r="O30" s="1343"/>
    </row>
    <row r="31" spans="1:15" ht="15">
      <c r="A31" s="1263" t="s">
        <v>659</v>
      </c>
      <c r="B31" s="1367">
        <v>518</v>
      </c>
      <c r="C31" s="1334">
        <v>526</v>
      </c>
      <c r="D31" s="1335">
        <v>313</v>
      </c>
      <c r="E31" s="1335">
        <v>550</v>
      </c>
      <c r="F31" s="1336">
        <v>174</v>
      </c>
      <c r="G31" s="1337">
        <f t="shared" si="1"/>
        <v>143</v>
      </c>
      <c r="H31" s="1368">
        <f t="shared" si="2"/>
        <v>70</v>
      </c>
      <c r="I31" s="1339"/>
      <c r="J31" s="1340">
        <f t="shared" si="3"/>
        <v>387</v>
      </c>
      <c r="K31" s="1341">
        <f t="shared" si="4"/>
        <v>70.36363636363636</v>
      </c>
      <c r="L31" s="1271"/>
      <c r="M31" s="1288">
        <v>317</v>
      </c>
      <c r="N31" s="1342">
        <v>387</v>
      </c>
      <c r="O31" s="1343"/>
    </row>
    <row r="32" spans="1:15" ht="15">
      <c r="A32" s="1263" t="s">
        <v>727</v>
      </c>
      <c r="B32" s="1367">
        <v>521</v>
      </c>
      <c r="C32" s="1334">
        <v>3721</v>
      </c>
      <c r="D32" s="1335">
        <v>3750</v>
      </c>
      <c r="E32" s="1335">
        <v>4250</v>
      </c>
      <c r="F32" s="1336">
        <v>1046</v>
      </c>
      <c r="G32" s="1337">
        <f t="shared" si="1"/>
        <v>1072</v>
      </c>
      <c r="H32" s="1368">
        <f t="shared" si="2"/>
        <v>1057</v>
      </c>
      <c r="I32" s="1339"/>
      <c r="J32" s="1340">
        <f t="shared" si="3"/>
        <v>3175</v>
      </c>
      <c r="K32" s="1341">
        <f t="shared" si="4"/>
        <v>74.705882352941174</v>
      </c>
      <c r="L32" s="1271"/>
      <c r="M32" s="1288">
        <v>2118</v>
      </c>
      <c r="N32" s="1342">
        <v>3175</v>
      </c>
      <c r="O32" s="1343"/>
    </row>
    <row r="33" spans="1:15" ht="15">
      <c r="A33" s="1263" t="s">
        <v>663</v>
      </c>
      <c r="B33" s="1367" t="s">
        <v>665</v>
      </c>
      <c r="C33" s="1334">
        <v>1464</v>
      </c>
      <c r="D33" s="1335">
        <v>1471</v>
      </c>
      <c r="E33" s="1335">
        <v>1530</v>
      </c>
      <c r="F33" s="1336">
        <v>393</v>
      </c>
      <c r="G33" s="1337">
        <f t="shared" si="1"/>
        <v>399</v>
      </c>
      <c r="H33" s="1368">
        <f t="shared" si="2"/>
        <v>403</v>
      </c>
      <c r="I33" s="1339"/>
      <c r="J33" s="1340">
        <f t="shared" si="3"/>
        <v>1195</v>
      </c>
      <c r="K33" s="1341">
        <f t="shared" si="4"/>
        <v>78.104575163398692</v>
      </c>
      <c r="L33" s="1271"/>
      <c r="M33" s="1288">
        <v>792</v>
      </c>
      <c r="N33" s="1342">
        <v>1195</v>
      </c>
      <c r="O33" s="1343"/>
    </row>
    <row r="34" spans="1:15" ht="15">
      <c r="A34" s="1263" t="s">
        <v>666</v>
      </c>
      <c r="B34" s="1367">
        <v>557</v>
      </c>
      <c r="C34" s="1334"/>
      <c r="D34" s="1335"/>
      <c r="E34" s="1335"/>
      <c r="F34" s="1336"/>
      <c r="G34" s="1337">
        <f t="shared" si="1"/>
        <v>0</v>
      </c>
      <c r="H34" s="1368">
        <f t="shared" si="2"/>
        <v>0</v>
      </c>
      <c r="I34" s="1339"/>
      <c r="J34" s="1340">
        <f t="shared" si="3"/>
        <v>0</v>
      </c>
      <c r="K34" s="1341" t="e">
        <f t="shared" si="4"/>
        <v>#DIV/0!</v>
      </c>
      <c r="L34" s="1271"/>
      <c r="M34" s="1288"/>
      <c r="N34" s="1342"/>
      <c r="O34" s="1343"/>
    </row>
    <row r="35" spans="1:15" ht="15">
      <c r="A35" s="1263" t="s">
        <v>668</v>
      </c>
      <c r="B35" s="1367">
        <v>551</v>
      </c>
      <c r="C35" s="1334">
        <v>33</v>
      </c>
      <c r="D35" s="1335">
        <v>36</v>
      </c>
      <c r="E35" s="1335">
        <v>45</v>
      </c>
      <c r="F35" s="1336">
        <v>9</v>
      </c>
      <c r="G35" s="1337">
        <f t="shared" si="1"/>
        <v>12</v>
      </c>
      <c r="H35" s="1368">
        <f t="shared" si="2"/>
        <v>12</v>
      </c>
      <c r="I35" s="1339"/>
      <c r="J35" s="1340">
        <f t="shared" si="3"/>
        <v>33</v>
      </c>
      <c r="K35" s="1341">
        <f t="shared" si="4"/>
        <v>73.333333333333329</v>
      </c>
      <c r="L35" s="1271"/>
      <c r="M35" s="1288">
        <v>21</v>
      </c>
      <c r="N35" s="1342">
        <v>33</v>
      </c>
      <c r="O35" s="1343"/>
    </row>
    <row r="36" spans="1:15" ht="15">
      <c r="A36" s="1292" t="s">
        <v>670</v>
      </c>
      <c r="B36" s="1369" t="s">
        <v>671</v>
      </c>
      <c r="C36" s="1370">
        <v>110</v>
      </c>
      <c r="D36" s="1371">
        <v>25</v>
      </c>
      <c r="E36" s="1371">
        <v>180</v>
      </c>
      <c r="F36" s="1372">
        <v>33</v>
      </c>
      <c r="G36" s="1373">
        <f t="shared" si="1"/>
        <v>33</v>
      </c>
      <c r="H36" s="1368">
        <f t="shared" si="2"/>
        <v>25</v>
      </c>
      <c r="I36" s="1374"/>
      <c r="J36" s="1375">
        <f t="shared" si="3"/>
        <v>91</v>
      </c>
      <c r="K36" s="1376">
        <f t="shared" si="4"/>
        <v>50.555555555555557</v>
      </c>
      <c r="L36" s="1271"/>
      <c r="M36" s="1300">
        <v>66</v>
      </c>
      <c r="N36" s="1377">
        <v>91</v>
      </c>
      <c r="O36" s="1378"/>
    </row>
    <row r="37" spans="1:15" ht="15">
      <c r="A37" s="1379" t="s">
        <v>728</v>
      </c>
      <c r="B37" s="1380"/>
      <c r="C37" s="1381">
        <f t="shared" ref="C37:I37" si="5">SUM(C27:C36)</f>
        <v>6738</v>
      </c>
      <c r="D37" s="1382">
        <f t="shared" si="5"/>
        <v>6601</v>
      </c>
      <c r="E37" s="1382">
        <f t="shared" si="5"/>
        <v>7380</v>
      </c>
      <c r="F37" s="1383">
        <f t="shared" si="5"/>
        <v>1921</v>
      </c>
      <c r="G37" s="1382">
        <f t="shared" si="5"/>
        <v>1834</v>
      </c>
      <c r="H37" s="1340">
        <f t="shared" si="5"/>
        <v>1720</v>
      </c>
      <c r="I37" s="1382">
        <f t="shared" si="5"/>
        <v>0</v>
      </c>
      <c r="J37" s="1340">
        <f t="shared" si="3"/>
        <v>5475</v>
      </c>
      <c r="K37" s="1341">
        <f t="shared" si="4"/>
        <v>74.1869918699187</v>
      </c>
      <c r="L37" s="1384"/>
      <c r="M37" s="1385">
        <f>SUM(M27:M36)</f>
        <v>3755</v>
      </c>
      <c r="N37" s="1385">
        <f>SUM(N27:N36)</f>
        <v>5475</v>
      </c>
      <c r="O37" s="1386">
        <f>SUM(O27:O36)</f>
        <v>0</v>
      </c>
    </row>
    <row r="38" spans="1:15" ht="15">
      <c r="A38" s="1274" t="s">
        <v>674</v>
      </c>
      <c r="B38" s="1367">
        <v>601</v>
      </c>
      <c r="C38" s="1284"/>
      <c r="D38" s="1360"/>
      <c r="E38" s="1360"/>
      <c r="F38" s="1361"/>
      <c r="G38" s="1337">
        <f>M38-F38</f>
        <v>0</v>
      </c>
      <c r="H38" s="1368">
        <f>N38-M38</f>
        <v>0</v>
      </c>
      <c r="I38" s="1339"/>
      <c r="J38" s="1363">
        <f t="shared" si="3"/>
        <v>0</v>
      </c>
      <c r="K38" s="1364" t="e">
        <f t="shared" si="4"/>
        <v>#DIV/0!</v>
      </c>
      <c r="L38" s="1271"/>
      <c r="M38" s="1280"/>
      <c r="N38" s="1365"/>
      <c r="O38" s="1366"/>
    </row>
    <row r="39" spans="1:15" ht="15">
      <c r="A39" s="1263" t="s">
        <v>676</v>
      </c>
      <c r="B39" s="1367">
        <v>602</v>
      </c>
      <c r="C39" s="1284">
        <v>363</v>
      </c>
      <c r="D39" s="1335">
        <v>300</v>
      </c>
      <c r="E39" s="1335">
        <v>340</v>
      </c>
      <c r="F39" s="1336">
        <v>97</v>
      </c>
      <c r="G39" s="1337">
        <f>M39-F39</f>
        <v>97</v>
      </c>
      <c r="H39" s="1368">
        <f>N39-M39</f>
        <v>55</v>
      </c>
      <c r="I39" s="1339"/>
      <c r="J39" s="1340">
        <f t="shared" si="3"/>
        <v>249</v>
      </c>
      <c r="K39" s="1341">
        <f t="shared" si="4"/>
        <v>73.235294117647058</v>
      </c>
      <c r="L39" s="1271"/>
      <c r="M39" s="1288">
        <v>194</v>
      </c>
      <c r="N39" s="1342">
        <v>249</v>
      </c>
      <c r="O39" s="1343"/>
    </row>
    <row r="40" spans="1:15" ht="15">
      <c r="A40" s="1263" t="s">
        <v>678</v>
      </c>
      <c r="B40" s="1367">
        <v>604</v>
      </c>
      <c r="C40" s="1284"/>
      <c r="D40" s="1335"/>
      <c r="E40" s="1335"/>
      <c r="F40" s="1336"/>
      <c r="G40" s="1337">
        <f>M40-F40</f>
        <v>0</v>
      </c>
      <c r="H40" s="1368">
        <f>N40-M40</f>
        <v>0</v>
      </c>
      <c r="I40" s="1339"/>
      <c r="J40" s="1340">
        <f t="shared" si="3"/>
        <v>0</v>
      </c>
      <c r="K40" s="1341" t="e">
        <f t="shared" si="4"/>
        <v>#DIV/0!</v>
      </c>
      <c r="L40" s="1271"/>
      <c r="M40" s="1288"/>
      <c r="N40" s="1342"/>
      <c r="O40" s="1343"/>
    </row>
    <row r="41" spans="1:15" ht="15">
      <c r="A41" s="1263" t="s">
        <v>680</v>
      </c>
      <c r="B41" s="1367" t="s">
        <v>682</v>
      </c>
      <c r="C41" s="1284">
        <v>6256</v>
      </c>
      <c r="D41" s="1335">
        <v>6291</v>
      </c>
      <c r="E41" s="1335">
        <v>6840</v>
      </c>
      <c r="F41" s="1336">
        <v>1725</v>
      </c>
      <c r="G41" s="1337">
        <f>M41-F41</f>
        <v>1620</v>
      </c>
      <c r="H41" s="1368">
        <f>N41-M41</f>
        <v>1697</v>
      </c>
      <c r="I41" s="1339"/>
      <c r="J41" s="1340">
        <f t="shared" si="3"/>
        <v>5042</v>
      </c>
      <c r="K41" s="1341">
        <f t="shared" si="4"/>
        <v>73.713450292397667</v>
      </c>
      <c r="L41" s="1271"/>
      <c r="M41" s="1288">
        <v>3345</v>
      </c>
      <c r="N41" s="1342">
        <v>5042</v>
      </c>
      <c r="O41" s="1343"/>
    </row>
    <row r="42" spans="1:15" ht="15">
      <c r="A42" s="1292" t="s">
        <v>683</v>
      </c>
      <c r="B42" s="1369" t="s">
        <v>684</v>
      </c>
      <c r="C42" s="1294">
        <v>147</v>
      </c>
      <c r="D42" s="1371">
        <v>10</v>
      </c>
      <c r="E42" s="1371">
        <v>200</v>
      </c>
      <c r="F42" s="1372">
        <v>116</v>
      </c>
      <c r="G42" s="1373">
        <f>M42-F42</f>
        <v>20</v>
      </c>
      <c r="H42" s="1368">
        <f>N42-M42</f>
        <v>3</v>
      </c>
      <c r="I42" s="1374"/>
      <c r="J42" s="1375">
        <f t="shared" si="3"/>
        <v>139</v>
      </c>
      <c r="K42" s="1376">
        <f t="shared" si="4"/>
        <v>69.5</v>
      </c>
      <c r="L42" s="1271"/>
      <c r="M42" s="1300">
        <v>136</v>
      </c>
      <c r="N42" s="1377">
        <v>139</v>
      </c>
      <c r="O42" s="1378"/>
    </row>
    <row r="43" spans="1:15" ht="15">
      <c r="A43" s="1379" t="s">
        <v>685</v>
      </c>
      <c r="B43" s="1380" t="s">
        <v>618</v>
      </c>
      <c r="C43" s="1387">
        <f t="shared" ref="C43:I43" si="6">SUM(C38:C42)</f>
        <v>6766</v>
      </c>
      <c r="D43" s="1382">
        <f t="shared" si="6"/>
        <v>6601</v>
      </c>
      <c r="E43" s="1382">
        <f t="shared" si="6"/>
        <v>7380</v>
      </c>
      <c r="F43" s="1383">
        <f t="shared" si="6"/>
        <v>1938</v>
      </c>
      <c r="G43" s="1382">
        <f t="shared" si="6"/>
        <v>1737</v>
      </c>
      <c r="H43" s="1382">
        <f t="shared" si="6"/>
        <v>1755</v>
      </c>
      <c r="I43" s="1382">
        <f t="shared" si="6"/>
        <v>0</v>
      </c>
      <c r="J43" s="1340">
        <f t="shared" si="3"/>
        <v>5430</v>
      </c>
      <c r="K43" s="1341">
        <f t="shared" si="4"/>
        <v>73.577235772357724</v>
      </c>
      <c r="L43" s="1388"/>
      <c r="M43" s="1389">
        <f>SUM(M38:M42)</f>
        <v>3675</v>
      </c>
      <c r="N43" s="1390">
        <f>SUM(N38:N42)</f>
        <v>5430</v>
      </c>
      <c r="O43" s="1391">
        <f>SUM(O38:O42)</f>
        <v>0</v>
      </c>
    </row>
    <row r="44" spans="1:15" ht="5.25" customHeight="1">
      <c r="A44" s="1292"/>
      <c r="B44" s="1392"/>
      <c r="C44" s="1393"/>
      <c r="D44" s="1394"/>
      <c r="E44" s="1394"/>
      <c r="F44" s="1395"/>
      <c r="G44" s="1396"/>
      <c r="H44" s="1396"/>
      <c r="I44" s="1396"/>
      <c r="J44" s="1387"/>
      <c r="K44" s="1341"/>
      <c r="L44" s="1271"/>
      <c r="M44" s="1397"/>
      <c r="N44" s="1398"/>
      <c r="O44" s="1399"/>
    </row>
    <row r="45" spans="1:15" ht="15">
      <c r="A45" s="1400" t="s">
        <v>687</v>
      </c>
      <c r="B45" s="1380" t="s">
        <v>618</v>
      </c>
      <c r="C45" s="1382">
        <f t="shared" ref="C45:I45" si="7">C43-C41</f>
        <v>510</v>
      </c>
      <c r="D45" s="1382">
        <f t="shared" si="7"/>
        <v>310</v>
      </c>
      <c r="E45" s="1382">
        <f t="shared" si="7"/>
        <v>540</v>
      </c>
      <c r="F45" s="1382">
        <f t="shared" si="7"/>
        <v>213</v>
      </c>
      <c r="G45" s="1382">
        <f t="shared" si="7"/>
        <v>117</v>
      </c>
      <c r="H45" s="1382">
        <f t="shared" si="7"/>
        <v>58</v>
      </c>
      <c r="I45" s="1382">
        <f t="shared" si="7"/>
        <v>0</v>
      </c>
      <c r="J45" s="1340">
        <f>SUM(F45:I45)</f>
        <v>388</v>
      </c>
      <c r="K45" s="1341">
        <f>(J45/E45)*100</f>
        <v>71.851851851851862</v>
      </c>
      <c r="L45" s="1271"/>
      <c r="M45" s="1389">
        <f>M43-M41</f>
        <v>330</v>
      </c>
      <c r="N45" s="1390">
        <f>N43-N41</f>
        <v>388</v>
      </c>
      <c r="O45" s="1391">
        <f>O43-O41</f>
        <v>0</v>
      </c>
    </row>
    <row r="46" spans="1:15" ht="15">
      <c r="A46" s="1379" t="s">
        <v>688</v>
      </c>
      <c r="B46" s="1380" t="s">
        <v>618</v>
      </c>
      <c r="C46" s="1382">
        <f t="shared" ref="C46:I46" si="8">C43-C37</f>
        <v>28</v>
      </c>
      <c r="D46" s="1382">
        <f t="shared" si="8"/>
        <v>0</v>
      </c>
      <c r="E46" s="1382">
        <f t="shared" si="8"/>
        <v>0</v>
      </c>
      <c r="F46" s="1382">
        <f t="shared" si="8"/>
        <v>17</v>
      </c>
      <c r="G46" s="1401">
        <f t="shared" si="8"/>
        <v>-97</v>
      </c>
      <c r="H46" s="1401">
        <f t="shared" si="8"/>
        <v>35</v>
      </c>
      <c r="I46" s="1382">
        <f t="shared" si="8"/>
        <v>0</v>
      </c>
      <c r="J46" s="1402">
        <f>SUM(F46:I46)</f>
        <v>-45</v>
      </c>
      <c r="K46" s="1341" t="e">
        <f>(J46/E46)*100</f>
        <v>#DIV/0!</v>
      </c>
      <c r="L46" s="1271"/>
      <c r="M46" s="1403">
        <f>M43-M37</f>
        <v>-80</v>
      </c>
      <c r="N46" s="1404">
        <f>N43-N37</f>
        <v>-45</v>
      </c>
      <c r="O46" s="1391">
        <f>O43-O37</f>
        <v>0</v>
      </c>
    </row>
    <row r="47" spans="1:15" ht="15.75" thickBot="1">
      <c r="A47" s="1405" t="s">
        <v>690</v>
      </c>
      <c r="B47" s="1406" t="s">
        <v>618</v>
      </c>
      <c r="C47" s="1407">
        <f t="shared" ref="C47:I47" si="9">C46-C41</f>
        <v>-6228</v>
      </c>
      <c r="D47" s="1407">
        <f t="shared" si="9"/>
        <v>-6291</v>
      </c>
      <c r="E47" s="1407">
        <f t="shared" si="9"/>
        <v>-6840</v>
      </c>
      <c r="F47" s="1407">
        <f t="shared" si="9"/>
        <v>-1708</v>
      </c>
      <c r="G47" s="1407">
        <f t="shared" si="9"/>
        <v>-1717</v>
      </c>
      <c r="H47" s="1407">
        <f t="shared" si="9"/>
        <v>-1662</v>
      </c>
      <c r="I47" s="1407">
        <f t="shared" si="9"/>
        <v>0</v>
      </c>
      <c r="J47" s="1352">
        <f>SUM(F47:I47)</f>
        <v>-5087</v>
      </c>
      <c r="K47" s="1353">
        <f>(J47/E47)*100</f>
        <v>74.371345029239762</v>
      </c>
      <c r="L47" s="1354"/>
      <c r="M47" s="1408">
        <f>M46-M41</f>
        <v>-3425</v>
      </c>
      <c r="N47" s="1409">
        <f>N46-N41</f>
        <v>-5087</v>
      </c>
      <c r="O47" s="1410">
        <f>O46-O41</f>
        <v>0</v>
      </c>
    </row>
    <row r="50" spans="1:10" ht="14.25">
      <c r="A50" s="1411" t="s">
        <v>691</v>
      </c>
    </row>
    <row r="51" spans="1:10" ht="14.25">
      <c r="A51" s="1412" t="s">
        <v>692</v>
      </c>
    </row>
    <row r="52" spans="1:10" ht="14.25">
      <c r="A52" s="1413" t="s">
        <v>729</v>
      </c>
    </row>
    <row r="53" spans="1:10" s="1415" customFormat="1" ht="14.25">
      <c r="A53" s="1413" t="s">
        <v>694</v>
      </c>
      <c r="B53" s="1414"/>
      <c r="E53" s="1416"/>
      <c r="F53" s="1416"/>
      <c r="G53" s="1416"/>
      <c r="H53" s="1416"/>
      <c r="I53" s="1416"/>
      <c r="J53" s="1416"/>
    </row>
    <row r="54" spans="1:10">
      <c r="A54" s="1417" t="s">
        <v>740</v>
      </c>
      <c r="B54" s="1418"/>
      <c r="C54" s="1419"/>
    </row>
    <row r="56" spans="1:10">
      <c r="A56" s="1220" t="s">
        <v>741</v>
      </c>
    </row>
    <row r="58" spans="1:10">
      <c r="A58" s="1220" t="s">
        <v>742</v>
      </c>
    </row>
  </sheetData>
  <mergeCells count="3">
    <mergeCell ref="A1:O1"/>
    <mergeCell ref="C7:O7"/>
    <mergeCell ref="F9:I9"/>
  </mergeCells>
  <pageMargins left="0.31496062992126012" right="0.31496062992126012" top="0.15748031496063003" bottom="0.15748031496063003" header="0.15748031496063003" footer="0.15748031496063003"/>
  <pageSetup paperSize="9" scale="69" fitToWidth="0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opLeftCell="A4" zoomScaleNormal="100" workbookViewId="0">
      <selection activeCell="A42" sqref="A42"/>
    </sheetView>
  </sheetViews>
  <sheetFormatPr defaultColWidth="8.7109375" defaultRowHeight="12.75"/>
  <cols>
    <col min="1" max="1" width="37.7109375" style="1421" customWidth="1"/>
    <col min="2" max="2" width="13.5703125" style="547" hidden="1" customWidth="1"/>
    <col min="3" max="3" width="7.28515625" style="548" customWidth="1"/>
    <col min="4" max="5" width="11.5703125" style="547" customWidth="1"/>
    <col min="6" max="6" width="11.5703125" style="549" customWidth="1"/>
    <col min="7" max="7" width="11.42578125" style="549" customWidth="1"/>
    <col min="8" max="8" width="9.85546875" style="549" customWidth="1"/>
    <col min="9" max="9" width="9.140625" style="549" customWidth="1"/>
    <col min="10" max="10" width="9.28515625" style="549" customWidth="1"/>
    <col min="11" max="11" width="9.140625" style="549" customWidth="1"/>
    <col min="12" max="12" width="12" style="547" customWidth="1"/>
    <col min="13" max="13" width="8.7109375" style="547"/>
    <col min="14" max="14" width="11.85546875" style="547" customWidth="1"/>
    <col min="15" max="15" width="12.5703125" style="547" customWidth="1"/>
    <col min="16" max="16" width="11.85546875" style="547" customWidth="1"/>
    <col min="17" max="17" width="12" style="547" customWidth="1"/>
    <col min="18" max="16384" width="8.7109375" style="547"/>
  </cols>
  <sheetData>
    <row r="1" spans="1:17" ht="24" customHeight="1">
      <c r="A1" s="333"/>
      <c r="B1" s="1420"/>
      <c r="C1" s="1420"/>
      <c r="D1" s="1420"/>
      <c r="E1" s="1420"/>
      <c r="F1" s="1420"/>
      <c r="G1" s="1420"/>
      <c r="H1" s="1420"/>
      <c r="I1" s="1420"/>
      <c r="J1" s="1420"/>
      <c r="K1" s="1420"/>
      <c r="L1" s="1420"/>
      <c r="M1" s="1420"/>
      <c r="N1" s="1420"/>
      <c r="O1" s="1420"/>
      <c r="P1" s="1420"/>
      <c r="Q1" s="335"/>
    </row>
    <row r="2" spans="1:17">
      <c r="P2" s="340"/>
    </row>
    <row r="3" spans="1:17" ht="18.75">
      <c r="A3" s="341" t="s">
        <v>698</v>
      </c>
      <c r="G3" s="342"/>
      <c r="H3" s="342"/>
    </row>
    <row r="4" spans="1:17" ht="21.75" customHeight="1">
      <c r="A4" s="343"/>
      <c r="B4" s="541"/>
      <c r="G4" s="342"/>
      <c r="H4" s="342"/>
    </row>
    <row r="5" spans="1:17">
      <c r="A5" s="345"/>
      <c r="G5" s="342"/>
      <c r="H5" s="342"/>
    </row>
    <row r="6" spans="1:17" ht="6" customHeight="1" thickBot="1">
      <c r="B6" s="1422"/>
      <c r="C6" s="1423"/>
      <c r="D6" s="1422"/>
      <c r="G6" s="342"/>
      <c r="H6" s="342"/>
    </row>
    <row r="7" spans="1:17" ht="24.75" customHeight="1" thickBot="1">
      <c r="A7" s="348" t="s">
        <v>595</v>
      </c>
      <c r="B7" s="349"/>
      <c r="C7" s="1424"/>
      <c r="D7" s="1425" t="s">
        <v>743</v>
      </c>
      <c r="E7" s="1426"/>
      <c r="F7" s="1426"/>
      <c r="G7" s="1426"/>
      <c r="H7" s="1427"/>
      <c r="I7" s="1427"/>
      <c r="J7" s="1427"/>
      <c r="K7" s="1427"/>
      <c r="L7" s="1428"/>
      <c r="P7" s="355"/>
    </row>
    <row r="8" spans="1:17" ht="23.25" customHeight="1" thickBot="1">
      <c r="A8" s="345" t="s">
        <v>597</v>
      </c>
      <c r="G8" s="342"/>
      <c r="H8" s="342"/>
    </row>
    <row r="9" spans="1:17" ht="13.5" thickBot="1">
      <c r="A9" s="356" t="s">
        <v>54</v>
      </c>
      <c r="B9" s="1429"/>
      <c r="C9" s="1430" t="s">
        <v>598</v>
      </c>
      <c r="D9" s="359" t="s">
        <v>7</v>
      </c>
      <c r="E9" s="360" t="s">
        <v>599</v>
      </c>
      <c r="F9" s="361" t="s">
        <v>600</v>
      </c>
      <c r="G9" s="362" t="s">
        <v>601</v>
      </c>
      <c r="H9" s="1431"/>
      <c r="I9" s="1431"/>
      <c r="J9" s="1432"/>
      <c r="K9" s="365" t="s">
        <v>602</v>
      </c>
      <c r="L9" s="366" t="s">
        <v>603</v>
      </c>
      <c r="N9" s="367" t="s">
        <v>604</v>
      </c>
      <c r="O9" s="367" t="s">
        <v>605</v>
      </c>
      <c r="P9" s="367" t="s">
        <v>604</v>
      </c>
    </row>
    <row r="10" spans="1:17" ht="13.5" thickBot="1">
      <c r="A10" s="1433"/>
      <c r="B10" s="1434" t="s">
        <v>606</v>
      </c>
      <c r="C10" s="1435"/>
      <c r="D10" s="371" t="s">
        <v>607</v>
      </c>
      <c r="E10" s="372">
        <v>2018</v>
      </c>
      <c r="F10" s="373">
        <v>2018</v>
      </c>
      <c r="G10" s="374" t="s">
        <v>608</v>
      </c>
      <c r="H10" s="375" t="s">
        <v>609</v>
      </c>
      <c r="I10" s="375" t="s">
        <v>610</v>
      </c>
      <c r="J10" s="376" t="s">
        <v>611</v>
      </c>
      <c r="K10" s="377" t="s">
        <v>612</v>
      </c>
      <c r="L10" s="378" t="s">
        <v>613</v>
      </c>
      <c r="N10" s="379" t="s">
        <v>614</v>
      </c>
      <c r="O10" s="380" t="s">
        <v>615</v>
      </c>
      <c r="P10" s="380" t="s">
        <v>616</v>
      </c>
    </row>
    <row r="11" spans="1:17">
      <c r="A11" s="381" t="s">
        <v>617</v>
      </c>
      <c r="B11" s="1436"/>
      <c r="C11" s="1437"/>
      <c r="D11" s="1438">
        <v>13</v>
      </c>
      <c r="E11" s="761">
        <v>13</v>
      </c>
      <c r="F11" s="1439">
        <v>13</v>
      </c>
      <c r="G11" s="1440">
        <v>13</v>
      </c>
      <c r="H11" s="1441">
        <f>N11</f>
        <v>14</v>
      </c>
      <c r="I11" s="1442">
        <f>O11</f>
        <v>14</v>
      </c>
      <c r="J11" s="1443"/>
      <c r="K11" s="390" t="s">
        <v>618</v>
      </c>
      <c r="L11" s="391" t="s">
        <v>618</v>
      </c>
      <c r="M11" s="541"/>
      <c r="N11" s="1444">
        <v>14</v>
      </c>
      <c r="O11" s="1438">
        <v>14</v>
      </c>
      <c r="P11" s="1438"/>
    </row>
    <row r="12" spans="1:17" ht="13.5" thickBot="1">
      <c r="A12" s="393" t="s">
        <v>619</v>
      </c>
      <c r="B12" s="1445"/>
      <c r="C12" s="1446"/>
      <c r="D12" s="1447">
        <v>12.12</v>
      </c>
      <c r="E12" s="1448">
        <v>12</v>
      </c>
      <c r="F12" s="1449">
        <v>12</v>
      </c>
      <c r="G12" s="1450">
        <v>11.62</v>
      </c>
      <c r="H12" s="1451">
        <f t="shared" ref="H12:I23" si="0">N12</f>
        <v>12.12</v>
      </c>
      <c r="I12" s="1452">
        <f>O12</f>
        <v>12.12</v>
      </c>
      <c r="J12" s="1453"/>
      <c r="K12" s="402"/>
      <c r="L12" s="403" t="s">
        <v>618</v>
      </c>
      <c r="M12" s="541"/>
      <c r="N12" s="1454">
        <v>12.12</v>
      </c>
      <c r="O12" s="1447">
        <v>12.12</v>
      </c>
      <c r="P12" s="1447"/>
    </row>
    <row r="13" spans="1:17">
      <c r="A13" s="406" t="s">
        <v>708</v>
      </c>
      <c r="B13" s="1455" t="s">
        <v>621</v>
      </c>
      <c r="C13" s="1456" t="s">
        <v>709</v>
      </c>
      <c r="D13" s="1457">
        <v>3934</v>
      </c>
      <c r="E13" s="761" t="s">
        <v>618</v>
      </c>
      <c r="F13" s="1458" t="s">
        <v>618</v>
      </c>
      <c r="G13" s="411">
        <v>4052</v>
      </c>
      <c r="H13" s="1459">
        <f t="shared" si="0"/>
        <v>4072</v>
      </c>
      <c r="I13" s="1460">
        <f>O13</f>
        <v>4061</v>
      </c>
      <c r="J13" s="1461"/>
      <c r="K13" s="415" t="s">
        <v>618</v>
      </c>
      <c r="L13" s="415" t="s">
        <v>618</v>
      </c>
      <c r="M13" s="541"/>
      <c r="N13" s="416">
        <v>4072</v>
      </c>
      <c r="O13" s="1457">
        <v>4061</v>
      </c>
      <c r="P13" s="1457"/>
    </row>
    <row r="14" spans="1:17">
      <c r="A14" s="418" t="s">
        <v>710</v>
      </c>
      <c r="B14" s="458" t="s">
        <v>624</v>
      </c>
      <c r="C14" s="1462" t="s">
        <v>711</v>
      </c>
      <c r="D14" s="1457">
        <v>3746</v>
      </c>
      <c r="E14" s="764" t="s">
        <v>618</v>
      </c>
      <c r="F14" s="1463" t="s">
        <v>618</v>
      </c>
      <c r="G14" s="411">
        <v>3869</v>
      </c>
      <c r="H14" s="1464">
        <f t="shared" si="0"/>
        <v>3893</v>
      </c>
      <c r="I14" s="1465">
        <f t="shared" si="0"/>
        <v>3886</v>
      </c>
      <c r="J14" s="1466"/>
      <c r="K14" s="415" t="s">
        <v>618</v>
      </c>
      <c r="L14" s="415" t="s">
        <v>618</v>
      </c>
      <c r="M14" s="541"/>
      <c r="N14" s="425">
        <v>3893</v>
      </c>
      <c r="O14" s="1457">
        <v>3886</v>
      </c>
      <c r="P14" s="1457"/>
    </row>
    <row r="15" spans="1:17">
      <c r="A15" s="418" t="s">
        <v>626</v>
      </c>
      <c r="B15" s="458" t="s">
        <v>627</v>
      </c>
      <c r="C15" s="1462" t="s">
        <v>628</v>
      </c>
      <c r="D15" s="1457">
        <v>31</v>
      </c>
      <c r="E15" s="764" t="s">
        <v>618</v>
      </c>
      <c r="F15" s="1463" t="s">
        <v>618</v>
      </c>
      <c r="G15" s="411">
        <v>51</v>
      </c>
      <c r="H15" s="1464">
        <f t="shared" si="0"/>
        <v>44</v>
      </c>
      <c r="I15" s="1465">
        <f t="shared" si="0"/>
        <v>54</v>
      </c>
      <c r="J15" s="1466"/>
      <c r="K15" s="415" t="s">
        <v>618</v>
      </c>
      <c r="L15" s="415" t="s">
        <v>618</v>
      </c>
      <c r="M15" s="541"/>
      <c r="N15" s="425">
        <v>44</v>
      </c>
      <c r="O15" s="1457">
        <v>54</v>
      </c>
      <c r="P15" s="1457"/>
    </row>
    <row r="16" spans="1:17">
      <c r="A16" s="418" t="s">
        <v>629</v>
      </c>
      <c r="B16" s="458" t="s">
        <v>630</v>
      </c>
      <c r="C16" s="1462" t="s">
        <v>618</v>
      </c>
      <c r="D16" s="1457">
        <v>275</v>
      </c>
      <c r="E16" s="764" t="s">
        <v>618</v>
      </c>
      <c r="F16" s="1463" t="s">
        <v>618</v>
      </c>
      <c r="G16" s="411">
        <v>2152</v>
      </c>
      <c r="H16" s="1464">
        <f t="shared" si="0"/>
        <v>3040</v>
      </c>
      <c r="I16" s="1465">
        <f t="shared" si="0"/>
        <v>4001</v>
      </c>
      <c r="J16" s="1466"/>
      <c r="K16" s="415" t="s">
        <v>618</v>
      </c>
      <c r="L16" s="415" t="s">
        <v>618</v>
      </c>
      <c r="M16" s="541"/>
      <c r="N16" s="425">
        <v>3040</v>
      </c>
      <c r="O16" s="1457">
        <v>4001</v>
      </c>
      <c r="P16" s="1457"/>
    </row>
    <row r="17" spans="1:16" ht="13.5" thickBot="1">
      <c r="A17" s="428" t="s">
        <v>631</v>
      </c>
      <c r="B17" s="429" t="s">
        <v>632</v>
      </c>
      <c r="C17" s="1467" t="s">
        <v>633</v>
      </c>
      <c r="D17" s="1468">
        <v>935</v>
      </c>
      <c r="E17" s="766" t="s">
        <v>618</v>
      </c>
      <c r="F17" s="1469" t="s">
        <v>618</v>
      </c>
      <c r="G17" s="411">
        <v>1193</v>
      </c>
      <c r="H17" s="1470">
        <f t="shared" si="0"/>
        <v>1764</v>
      </c>
      <c r="I17" s="1471">
        <f t="shared" si="0"/>
        <v>1311</v>
      </c>
      <c r="J17" s="1472"/>
      <c r="K17" s="391" t="s">
        <v>618</v>
      </c>
      <c r="L17" s="391" t="s">
        <v>618</v>
      </c>
      <c r="M17" s="541"/>
      <c r="N17" s="493">
        <v>1764</v>
      </c>
      <c r="O17" s="1468">
        <v>1311</v>
      </c>
      <c r="P17" s="1468"/>
    </row>
    <row r="18" spans="1:16" ht="13.5" thickBot="1">
      <c r="A18" s="438" t="s">
        <v>634</v>
      </c>
      <c r="B18" s="439"/>
      <c r="C18" s="440"/>
      <c r="D18" s="1473">
        <f t="shared" ref="D18" si="1">D13-D14+D15+D16+D17</f>
        <v>1429</v>
      </c>
      <c r="E18" s="643" t="s">
        <v>618</v>
      </c>
      <c r="F18" s="442" t="s">
        <v>618</v>
      </c>
      <c r="G18" s="1474">
        <f>G13-G14+G15+G16+G17</f>
        <v>3579</v>
      </c>
      <c r="H18" s="1474">
        <f>H13-H14+H15+H16+H17</f>
        <v>5027</v>
      </c>
      <c r="I18" s="1474">
        <f>I13-I14+I15+I16+I17</f>
        <v>5541</v>
      </c>
      <c r="J18" s="1475">
        <f t="shared" ref="J18" si="2">J13-J14+J15+J16+J17</f>
        <v>0</v>
      </c>
      <c r="K18" s="445" t="s">
        <v>618</v>
      </c>
      <c r="L18" s="445" t="s">
        <v>618</v>
      </c>
      <c r="M18" s="541"/>
      <c r="N18" s="1473">
        <f>N13-N14+N15+N16+N17</f>
        <v>5027</v>
      </c>
      <c r="O18" s="1473">
        <f t="shared" ref="O18:P18" si="3">O13-O14+O15+O16+O17</f>
        <v>5541</v>
      </c>
      <c r="P18" s="1473">
        <f t="shared" si="3"/>
        <v>0</v>
      </c>
    </row>
    <row r="19" spans="1:16">
      <c r="A19" s="428" t="s">
        <v>635</v>
      </c>
      <c r="B19" s="1455" t="s">
        <v>636</v>
      </c>
      <c r="C19" s="1476">
        <v>401</v>
      </c>
      <c r="D19" s="1468">
        <v>140</v>
      </c>
      <c r="E19" s="761" t="s">
        <v>618</v>
      </c>
      <c r="F19" s="1458" t="s">
        <v>618</v>
      </c>
      <c r="G19" s="447">
        <v>136</v>
      </c>
      <c r="H19" s="1477">
        <f t="shared" si="0"/>
        <v>132</v>
      </c>
      <c r="I19" s="1460">
        <f t="shared" si="0"/>
        <v>127</v>
      </c>
      <c r="J19" s="1461"/>
      <c r="K19" s="391" t="s">
        <v>618</v>
      </c>
      <c r="L19" s="391" t="s">
        <v>618</v>
      </c>
      <c r="M19" s="541"/>
      <c r="N19" s="1478">
        <v>132</v>
      </c>
      <c r="O19" s="1468">
        <v>127</v>
      </c>
      <c r="P19" s="1468"/>
    </row>
    <row r="20" spans="1:16">
      <c r="A20" s="418" t="s">
        <v>637</v>
      </c>
      <c r="B20" s="458" t="s">
        <v>638</v>
      </c>
      <c r="C20" s="1462" t="s">
        <v>639</v>
      </c>
      <c r="D20" s="1457">
        <v>494</v>
      </c>
      <c r="E20" s="764" t="s">
        <v>618</v>
      </c>
      <c r="F20" s="1463" t="s">
        <v>618</v>
      </c>
      <c r="G20" s="453">
        <v>513</v>
      </c>
      <c r="H20" s="1464">
        <f t="shared" si="0"/>
        <v>545</v>
      </c>
      <c r="I20" s="1465">
        <f t="shared" si="0"/>
        <v>560</v>
      </c>
      <c r="J20" s="1466"/>
      <c r="K20" s="415" t="s">
        <v>618</v>
      </c>
      <c r="L20" s="415" t="s">
        <v>618</v>
      </c>
      <c r="M20" s="541"/>
      <c r="N20" s="425">
        <v>545</v>
      </c>
      <c r="O20" s="1457">
        <v>560</v>
      </c>
      <c r="P20" s="1457"/>
    </row>
    <row r="21" spans="1:16">
      <c r="A21" s="418" t="s">
        <v>640</v>
      </c>
      <c r="B21" s="458" t="s">
        <v>641</v>
      </c>
      <c r="C21" s="1462" t="s">
        <v>618</v>
      </c>
      <c r="D21" s="1457">
        <v>0</v>
      </c>
      <c r="E21" s="764" t="s">
        <v>618</v>
      </c>
      <c r="F21" s="1463" t="s">
        <v>618</v>
      </c>
      <c r="G21" s="453">
        <v>0</v>
      </c>
      <c r="H21" s="1464">
        <f t="shared" si="0"/>
        <v>0</v>
      </c>
      <c r="I21" s="1465">
        <f t="shared" si="0"/>
        <v>0</v>
      </c>
      <c r="J21" s="1466"/>
      <c r="K21" s="415" t="s">
        <v>618</v>
      </c>
      <c r="L21" s="415" t="s">
        <v>618</v>
      </c>
      <c r="M21" s="541"/>
      <c r="N21" s="425">
        <v>0</v>
      </c>
      <c r="O21" s="1457">
        <v>0</v>
      </c>
      <c r="P21" s="1457"/>
    </row>
    <row r="22" spans="1:16">
      <c r="A22" s="418" t="s">
        <v>642</v>
      </c>
      <c r="B22" s="458" t="s">
        <v>643</v>
      </c>
      <c r="C22" s="1462" t="s">
        <v>618</v>
      </c>
      <c r="D22" s="1457">
        <v>775</v>
      </c>
      <c r="E22" s="764" t="s">
        <v>618</v>
      </c>
      <c r="F22" s="1463" t="s">
        <v>618</v>
      </c>
      <c r="G22" s="453">
        <v>2897</v>
      </c>
      <c r="H22" s="1464">
        <f t="shared" si="0"/>
        <v>4307</v>
      </c>
      <c r="I22" s="1465">
        <f t="shared" si="0"/>
        <v>4766</v>
      </c>
      <c r="J22" s="1466"/>
      <c r="K22" s="415" t="s">
        <v>618</v>
      </c>
      <c r="L22" s="415" t="s">
        <v>618</v>
      </c>
      <c r="M22" s="541"/>
      <c r="N22" s="425">
        <v>4307</v>
      </c>
      <c r="O22" s="1457">
        <v>4766</v>
      </c>
      <c r="P22" s="1457"/>
    </row>
    <row r="23" spans="1:16" ht="13.5" thickBot="1">
      <c r="A23" s="393" t="s">
        <v>644</v>
      </c>
      <c r="B23" s="459" t="s">
        <v>645</v>
      </c>
      <c r="C23" s="1479" t="s">
        <v>618</v>
      </c>
      <c r="D23" s="1480">
        <v>0</v>
      </c>
      <c r="E23" s="766" t="s">
        <v>618</v>
      </c>
      <c r="F23" s="1469" t="s">
        <v>618</v>
      </c>
      <c r="G23" s="462"/>
      <c r="H23" s="1470">
        <f t="shared" si="0"/>
        <v>0</v>
      </c>
      <c r="I23" s="1471">
        <f t="shared" si="0"/>
        <v>0</v>
      </c>
      <c r="J23" s="1472"/>
      <c r="K23" s="465" t="s">
        <v>618</v>
      </c>
      <c r="L23" s="465" t="s">
        <v>618</v>
      </c>
      <c r="M23" s="541"/>
      <c r="N23" s="1481">
        <v>0</v>
      </c>
      <c r="O23" s="1480">
        <v>0</v>
      </c>
      <c r="P23" s="1480"/>
    </row>
    <row r="24" spans="1:16" ht="15">
      <c r="A24" s="406" t="s">
        <v>646</v>
      </c>
      <c r="B24" s="1455" t="s">
        <v>647</v>
      </c>
      <c r="C24" s="468" t="s">
        <v>618</v>
      </c>
      <c r="D24" s="1482">
        <v>5435</v>
      </c>
      <c r="E24" s="775">
        <v>5090</v>
      </c>
      <c r="F24" s="1483">
        <v>5090</v>
      </c>
      <c r="G24" s="471">
        <v>1416</v>
      </c>
      <c r="H24" s="1460">
        <f>N24-G24</f>
        <v>1460</v>
      </c>
      <c r="I24" s="1460">
        <f>O24-N24</f>
        <v>1502</v>
      </c>
      <c r="J24" s="1460"/>
      <c r="K24" s="499">
        <f t="shared" ref="K24:K47" si="4">SUM(G24:J24)</f>
        <v>4378</v>
      </c>
      <c r="L24" s="475">
        <f t="shared" ref="L24:L47" si="5">(K24/F24)*100</f>
        <v>86.011787819253442</v>
      </c>
      <c r="M24" s="541"/>
      <c r="N24" s="416">
        <v>2876</v>
      </c>
      <c r="O24" s="1484">
        <v>4378</v>
      </c>
      <c r="P24" s="1482"/>
    </row>
    <row r="25" spans="1:16" ht="15">
      <c r="A25" s="418" t="s">
        <v>648</v>
      </c>
      <c r="B25" s="458" t="s">
        <v>649</v>
      </c>
      <c r="C25" s="477" t="s">
        <v>618</v>
      </c>
      <c r="D25" s="1485">
        <v>0</v>
      </c>
      <c r="E25" s="780"/>
      <c r="F25" s="1486"/>
      <c r="G25" s="480"/>
      <c r="H25" s="1465">
        <f t="shared" ref="H25:H42" si="6">N25-G25</f>
        <v>0</v>
      </c>
      <c r="I25" s="1487">
        <f t="shared" ref="I25:I42" si="7">O25-N25</f>
        <v>0</v>
      </c>
      <c r="J25" s="1487"/>
      <c r="K25" s="504">
        <f t="shared" si="4"/>
        <v>0</v>
      </c>
      <c r="L25" s="483" t="e">
        <f t="shared" si="5"/>
        <v>#DIV/0!</v>
      </c>
      <c r="M25" s="541"/>
      <c r="N25" s="425">
        <v>0</v>
      </c>
      <c r="O25" s="1488">
        <v>0</v>
      </c>
      <c r="P25" s="1485"/>
    </row>
    <row r="26" spans="1:16" ht="15.75" thickBot="1">
      <c r="A26" s="393" t="s">
        <v>650</v>
      </c>
      <c r="B26" s="459" t="s">
        <v>649</v>
      </c>
      <c r="C26" s="485">
        <v>672</v>
      </c>
      <c r="D26" s="1489">
        <v>1100</v>
      </c>
      <c r="E26" s="785">
        <v>1100</v>
      </c>
      <c r="F26" s="1490">
        <v>1100</v>
      </c>
      <c r="G26" s="488">
        <v>270</v>
      </c>
      <c r="H26" s="1471">
        <f t="shared" si="6"/>
        <v>270</v>
      </c>
      <c r="I26" s="1491">
        <f t="shared" si="7"/>
        <v>290</v>
      </c>
      <c r="J26" s="1491"/>
      <c r="K26" s="513">
        <f t="shared" si="4"/>
        <v>830</v>
      </c>
      <c r="L26" s="492">
        <f t="shared" si="5"/>
        <v>75.454545454545453</v>
      </c>
      <c r="M26" s="541"/>
      <c r="N26" s="493">
        <v>540</v>
      </c>
      <c r="O26" s="1492">
        <v>830</v>
      </c>
      <c r="P26" s="1489"/>
    </row>
    <row r="27" spans="1:16" ht="15">
      <c r="A27" s="406" t="s">
        <v>651</v>
      </c>
      <c r="B27" s="1455" t="s">
        <v>652</v>
      </c>
      <c r="C27" s="495">
        <v>501</v>
      </c>
      <c r="D27" s="1493">
        <v>640</v>
      </c>
      <c r="E27" s="790">
        <v>570</v>
      </c>
      <c r="F27" s="1494">
        <v>550</v>
      </c>
      <c r="G27" s="1495">
        <v>158</v>
      </c>
      <c r="H27" s="1460">
        <f t="shared" si="6"/>
        <v>162</v>
      </c>
      <c r="I27" s="1460">
        <f t="shared" si="7"/>
        <v>98</v>
      </c>
      <c r="J27" s="1496"/>
      <c r="K27" s="499">
        <f t="shared" si="4"/>
        <v>418</v>
      </c>
      <c r="L27" s="475">
        <f t="shared" si="5"/>
        <v>76</v>
      </c>
      <c r="M27" s="541"/>
      <c r="N27" s="1478">
        <v>320</v>
      </c>
      <c r="O27" s="1497">
        <v>418</v>
      </c>
      <c r="P27" s="1493"/>
    </row>
    <row r="28" spans="1:16" ht="15">
      <c r="A28" s="418" t="s">
        <v>653</v>
      </c>
      <c r="B28" s="458" t="s">
        <v>654</v>
      </c>
      <c r="C28" s="501">
        <v>502</v>
      </c>
      <c r="D28" s="1485">
        <v>211</v>
      </c>
      <c r="E28" s="780">
        <v>285</v>
      </c>
      <c r="F28" s="1486">
        <v>280</v>
      </c>
      <c r="G28" s="480">
        <v>55</v>
      </c>
      <c r="H28" s="1465">
        <f t="shared" si="6"/>
        <v>70</v>
      </c>
      <c r="I28" s="1487">
        <f t="shared" si="7"/>
        <v>86</v>
      </c>
      <c r="J28" s="1496"/>
      <c r="K28" s="504">
        <f t="shared" si="4"/>
        <v>211</v>
      </c>
      <c r="L28" s="483">
        <f t="shared" si="5"/>
        <v>75.357142857142861</v>
      </c>
      <c r="M28" s="541"/>
      <c r="N28" s="425">
        <v>125</v>
      </c>
      <c r="O28" s="1488">
        <v>211</v>
      </c>
      <c r="P28" s="1485"/>
    </row>
    <row r="29" spans="1:16" ht="15">
      <c r="A29" s="418" t="s">
        <v>655</v>
      </c>
      <c r="B29" s="458" t="s">
        <v>656</v>
      </c>
      <c r="C29" s="501">
        <v>504</v>
      </c>
      <c r="D29" s="1485">
        <v>0</v>
      </c>
      <c r="E29" s="780">
        <v>0</v>
      </c>
      <c r="F29" s="1486">
        <v>0</v>
      </c>
      <c r="G29" s="480">
        <v>0</v>
      </c>
      <c r="H29" s="1465">
        <f t="shared" si="6"/>
        <v>0</v>
      </c>
      <c r="I29" s="1487">
        <f t="shared" si="7"/>
        <v>0</v>
      </c>
      <c r="J29" s="1496"/>
      <c r="K29" s="504">
        <f t="shared" si="4"/>
        <v>0</v>
      </c>
      <c r="L29" s="483" t="e">
        <f t="shared" si="5"/>
        <v>#DIV/0!</v>
      </c>
      <c r="M29" s="541"/>
      <c r="N29" s="425">
        <v>0</v>
      </c>
      <c r="O29" s="1488">
        <v>0</v>
      </c>
      <c r="P29" s="1485"/>
    </row>
    <row r="30" spans="1:16" ht="15">
      <c r="A30" s="418" t="s">
        <v>657</v>
      </c>
      <c r="B30" s="458" t="s">
        <v>658</v>
      </c>
      <c r="C30" s="501">
        <v>511</v>
      </c>
      <c r="D30" s="1485">
        <v>256</v>
      </c>
      <c r="E30" s="780">
        <v>342</v>
      </c>
      <c r="F30" s="1486">
        <v>180</v>
      </c>
      <c r="G30" s="480">
        <v>44</v>
      </c>
      <c r="H30" s="1465">
        <f t="shared" si="6"/>
        <v>2</v>
      </c>
      <c r="I30" s="1487">
        <f t="shared" si="7"/>
        <v>15</v>
      </c>
      <c r="J30" s="1496"/>
      <c r="K30" s="504">
        <f t="shared" si="4"/>
        <v>61</v>
      </c>
      <c r="L30" s="483">
        <f t="shared" si="5"/>
        <v>33.888888888888893</v>
      </c>
      <c r="M30" s="541"/>
      <c r="N30" s="425">
        <v>46</v>
      </c>
      <c r="O30" s="1488">
        <v>61</v>
      </c>
      <c r="P30" s="1485"/>
    </row>
    <row r="31" spans="1:16" ht="15">
      <c r="A31" s="418" t="s">
        <v>659</v>
      </c>
      <c r="B31" s="458" t="s">
        <v>660</v>
      </c>
      <c r="C31" s="501">
        <v>518</v>
      </c>
      <c r="D31" s="1485">
        <v>423</v>
      </c>
      <c r="E31" s="780">
        <v>350</v>
      </c>
      <c r="F31" s="1486">
        <v>360</v>
      </c>
      <c r="G31" s="480">
        <v>93</v>
      </c>
      <c r="H31" s="1465">
        <f t="shared" si="6"/>
        <v>143</v>
      </c>
      <c r="I31" s="1487">
        <f t="shared" si="7"/>
        <v>72</v>
      </c>
      <c r="J31" s="1496"/>
      <c r="K31" s="504">
        <f t="shared" si="4"/>
        <v>308</v>
      </c>
      <c r="L31" s="483">
        <f t="shared" si="5"/>
        <v>85.555555555555557</v>
      </c>
      <c r="M31" s="541"/>
      <c r="N31" s="425">
        <v>236</v>
      </c>
      <c r="O31" s="1488">
        <v>308</v>
      </c>
      <c r="P31" s="1485"/>
    </row>
    <row r="32" spans="1:16" ht="15">
      <c r="A32" s="418" t="s">
        <v>661</v>
      </c>
      <c r="B32" s="506" t="s">
        <v>662</v>
      </c>
      <c r="C32" s="501">
        <v>521</v>
      </c>
      <c r="D32" s="1485">
        <v>3252</v>
      </c>
      <c r="E32" s="780">
        <v>3120</v>
      </c>
      <c r="F32" s="1486">
        <v>3120</v>
      </c>
      <c r="G32" s="480">
        <v>860</v>
      </c>
      <c r="H32" s="1465">
        <f t="shared" si="6"/>
        <v>903</v>
      </c>
      <c r="I32" s="1487">
        <f t="shared" si="7"/>
        <v>951</v>
      </c>
      <c r="J32" s="1496"/>
      <c r="K32" s="504">
        <f t="shared" si="4"/>
        <v>2714</v>
      </c>
      <c r="L32" s="483">
        <f t="shared" si="5"/>
        <v>86.987179487179489</v>
      </c>
      <c r="M32" s="541"/>
      <c r="N32" s="425">
        <v>1763</v>
      </c>
      <c r="O32" s="1488">
        <v>2714</v>
      </c>
      <c r="P32" s="1485"/>
    </row>
    <row r="33" spans="1:16" ht="15">
      <c r="A33" s="418" t="s">
        <v>663</v>
      </c>
      <c r="B33" s="506" t="s">
        <v>664</v>
      </c>
      <c r="C33" s="501" t="s">
        <v>665</v>
      </c>
      <c r="D33" s="1485">
        <v>1193</v>
      </c>
      <c r="E33" s="780">
        <v>1124</v>
      </c>
      <c r="F33" s="1486">
        <v>1124</v>
      </c>
      <c r="G33" s="480">
        <v>315</v>
      </c>
      <c r="H33" s="1465">
        <f t="shared" si="6"/>
        <v>335</v>
      </c>
      <c r="I33" s="1487">
        <f t="shared" si="7"/>
        <v>347</v>
      </c>
      <c r="J33" s="1496"/>
      <c r="K33" s="504">
        <f t="shared" si="4"/>
        <v>997</v>
      </c>
      <c r="L33" s="483">
        <f t="shared" si="5"/>
        <v>88.70106761565836</v>
      </c>
      <c r="M33" s="541"/>
      <c r="N33" s="425">
        <v>650</v>
      </c>
      <c r="O33" s="1488">
        <v>997</v>
      </c>
      <c r="P33" s="1485"/>
    </row>
    <row r="34" spans="1:16" ht="15">
      <c r="A34" s="418" t="s">
        <v>666</v>
      </c>
      <c r="B34" s="458" t="s">
        <v>667</v>
      </c>
      <c r="C34" s="501">
        <v>557</v>
      </c>
      <c r="D34" s="1485">
        <v>0</v>
      </c>
      <c r="E34" s="780">
        <v>0</v>
      </c>
      <c r="F34" s="1486">
        <v>0</v>
      </c>
      <c r="G34" s="480">
        <v>0</v>
      </c>
      <c r="H34" s="1465">
        <f t="shared" si="6"/>
        <v>0</v>
      </c>
      <c r="I34" s="1487">
        <f t="shared" si="7"/>
        <v>0</v>
      </c>
      <c r="J34" s="1496"/>
      <c r="K34" s="504">
        <f t="shared" si="4"/>
        <v>0</v>
      </c>
      <c r="L34" s="483" t="e">
        <f t="shared" si="5"/>
        <v>#DIV/0!</v>
      </c>
      <c r="M34" s="541"/>
      <c r="N34" s="425">
        <v>0</v>
      </c>
      <c r="O34" s="1488">
        <v>0</v>
      </c>
      <c r="P34" s="1485"/>
    </row>
    <row r="35" spans="1:16" ht="15">
      <c r="A35" s="418" t="s">
        <v>668</v>
      </c>
      <c r="B35" s="458" t="s">
        <v>669</v>
      </c>
      <c r="C35" s="501">
        <v>551</v>
      </c>
      <c r="D35" s="1485">
        <v>12</v>
      </c>
      <c r="E35" s="780">
        <v>12</v>
      </c>
      <c r="F35" s="1486">
        <v>17</v>
      </c>
      <c r="G35" s="480">
        <v>4</v>
      </c>
      <c r="H35" s="1465">
        <f t="shared" si="6"/>
        <v>4</v>
      </c>
      <c r="I35" s="1487">
        <f t="shared" si="7"/>
        <v>5</v>
      </c>
      <c r="J35" s="1496"/>
      <c r="K35" s="504">
        <f t="shared" si="4"/>
        <v>13</v>
      </c>
      <c r="L35" s="483">
        <f t="shared" si="5"/>
        <v>76.470588235294116</v>
      </c>
      <c r="M35" s="541"/>
      <c r="N35" s="425">
        <v>8</v>
      </c>
      <c r="O35" s="1488">
        <v>13</v>
      </c>
      <c r="P35" s="1485"/>
    </row>
    <row r="36" spans="1:16" ht="15.75" thickBot="1">
      <c r="A36" s="507" t="s">
        <v>670</v>
      </c>
      <c r="B36" s="429"/>
      <c r="C36" s="509" t="s">
        <v>671</v>
      </c>
      <c r="D36" s="1498">
        <v>348</v>
      </c>
      <c r="E36" s="794">
        <v>87</v>
      </c>
      <c r="F36" s="1499">
        <v>279</v>
      </c>
      <c r="G36" s="1500">
        <v>133</v>
      </c>
      <c r="H36" s="1465">
        <f t="shared" si="6"/>
        <v>37</v>
      </c>
      <c r="I36" s="1491">
        <f t="shared" si="7"/>
        <v>1</v>
      </c>
      <c r="J36" s="1496"/>
      <c r="K36" s="513">
        <f t="shared" si="4"/>
        <v>171</v>
      </c>
      <c r="L36" s="492">
        <f t="shared" si="5"/>
        <v>61.29032258064516</v>
      </c>
      <c r="M36" s="541"/>
      <c r="N36" s="1481">
        <v>170</v>
      </c>
      <c r="O36" s="1501">
        <v>171</v>
      </c>
      <c r="P36" s="1498"/>
    </row>
    <row r="37" spans="1:16" ht="15.75" thickBot="1">
      <c r="A37" s="515" t="s">
        <v>672</v>
      </c>
      <c r="B37" s="516" t="s">
        <v>673</v>
      </c>
      <c r="C37" s="517"/>
      <c r="D37" s="518">
        <f>SUM(D27:D36)</f>
        <v>6335</v>
      </c>
      <c r="E37" s="799">
        <f t="shared" ref="E37:J37" si="8">SUM(E27:E36)</f>
        <v>5890</v>
      </c>
      <c r="F37" s="519">
        <f t="shared" si="8"/>
        <v>5910</v>
      </c>
      <c r="G37" s="519">
        <f t="shared" si="8"/>
        <v>1662</v>
      </c>
      <c r="H37" s="1502">
        <f t="shared" si="8"/>
        <v>1656</v>
      </c>
      <c r="I37" s="1502">
        <f t="shared" si="8"/>
        <v>1575</v>
      </c>
      <c r="J37" s="519">
        <f t="shared" si="8"/>
        <v>0</v>
      </c>
      <c r="K37" s="518">
        <f t="shared" si="4"/>
        <v>4893</v>
      </c>
      <c r="L37" s="521">
        <f t="shared" si="5"/>
        <v>82.791878172588824</v>
      </c>
      <c r="M37" s="541"/>
      <c r="N37" s="518">
        <f>SUM(N27:N36)</f>
        <v>3318</v>
      </c>
      <c r="O37" s="518">
        <f t="shared" ref="O37:P37" si="9">SUM(O27:O36)</f>
        <v>4893</v>
      </c>
      <c r="P37" s="518">
        <f t="shared" si="9"/>
        <v>0</v>
      </c>
    </row>
    <row r="38" spans="1:16" ht="15">
      <c r="A38" s="523" t="s">
        <v>674</v>
      </c>
      <c r="B38" s="1455" t="s">
        <v>675</v>
      </c>
      <c r="C38" s="495">
        <v>601</v>
      </c>
      <c r="D38" s="1493">
        <v>0</v>
      </c>
      <c r="E38" s="790"/>
      <c r="F38" s="1494">
        <v>0</v>
      </c>
      <c r="G38" s="471">
        <v>0</v>
      </c>
      <c r="H38" s="1465">
        <f t="shared" si="6"/>
        <v>0</v>
      </c>
      <c r="I38" s="1460">
        <f t="shared" si="7"/>
        <v>0</v>
      </c>
      <c r="J38" s="1496"/>
      <c r="K38" s="499">
        <f t="shared" si="4"/>
        <v>0</v>
      </c>
      <c r="L38" s="475" t="e">
        <f t="shared" si="5"/>
        <v>#DIV/0!</v>
      </c>
      <c r="M38" s="541"/>
      <c r="N38" s="1478">
        <v>0</v>
      </c>
      <c r="O38" s="1497">
        <v>0</v>
      </c>
      <c r="P38" s="1493"/>
    </row>
    <row r="39" spans="1:16" ht="15">
      <c r="A39" s="526" t="s">
        <v>676</v>
      </c>
      <c r="B39" s="458" t="s">
        <v>677</v>
      </c>
      <c r="C39" s="501">
        <v>602</v>
      </c>
      <c r="D39" s="1485">
        <v>792</v>
      </c>
      <c r="E39" s="780">
        <v>780</v>
      </c>
      <c r="F39" s="1486">
        <v>740</v>
      </c>
      <c r="G39" s="480">
        <v>206</v>
      </c>
      <c r="H39" s="1465">
        <f t="shared" si="6"/>
        <v>226</v>
      </c>
      <c r="I39" s="1487">
        <f t="shared" si="7"/>
        <v>108</v>
      </c>
      <c r="J39" s="1496"/>
      <c r="K39" s="504">
        <f t="shared" si="4"/>
        <v>540</v>
      </c>
      <c r="L39" s="483">
        <f t="shared" si="5"/>
        <v>72.972972972972968</v>
      </c>
      <c r="M39" s="541"/>
      <c r="N39" s="425">
        <v>432</v>
      </c>
      <c r="O39" s="1488">
        <v>540</v>
      </c>
      <c r="P39" s="1485"/>
    </row>
    <row r="40" spans="1:16" ht="15">
      <c r="A40" s="526" t="s">
        <v>678</v>
      </c>
      <c r="B40" s="458" t="s">
        <v>679</v>
      </c>
      <c r="C40" s="501">
        <v>604</v>
      </c>
      <c r="D40" s="1485">
        <v>0</v>
      </c>
      <c r="E40" s="780"/>
      <c r="F40" s="1486">
        <v>0</v>
      </c>
      <c r="G40" s="480">
        <v>0</v>
      </c>
      <c r="H40" s="1465">
        <f t="shared" si="6"/>
        <v>0</v>
      </c>
      <c r="I40" s="1487">
        <f t="shared" si="7"/>
        <v>0</v>
      </c>
      <c r="J40" s="1496"/>
      <c r="K40" s="504">
        <f t="shared" si="4"/>
        <v>0</v>
      </c>
      <c r="L40" s="483" t="e">
        <f t="shared" si="5"/>
        <v>#DIV/0!</v>
      </c>
      <c r="M40" s="541"/>
      <c r="N40" s="425">
        <v>0</v>
      </c>
      <c r="O40" s="1488">
        <v>0</v>
      </c>
      <c r="P40" s="1485"/>
    </row>
    <row r="41" spans="1:16" ht="15">
      <c r="A41" s="526" t="s">
        <v>680</v>
      </c>
      <c r="B41" s="458" t="s">
        <v>681</v>
      </c>
      <c r="C41" s="501" t="s">
        <v>682</v>
      </c>
      <c r="D41" s="1485">
        <v>5435</v>
      </c>
      <c r="E41" s="780">
        <v>5090</v>
      </c>
      <c r="F41" s="1486">
        <v>5090</v>
      </c>
      <c r="G41" s="480">
        <v>1416</v>
      </c>
      <c r="H41" s="1465">
        <f t="shared" si="6"/>
        <v>1460</v>
      </c>
      <c r="I41" s="1487">
        <f t="shared" si="7"/>
        <v>1502</v>
      </c>
      <c r="J41" s="1496"/>
      <c r="K41" s="504">
        <f t="shared" si="4"/>
        <v>4378</v>
      </c>
      <c r="L41" s="483">
        <f t="shared" si="5"/>
        <v>86.011787819253442</v>
      </c>
      <c r="M41" s="541"/>
      <c r="N41" s="425">
        <v>2876</v>
      </c>
      <c r="O41" s="1488">
        <v>4378</v>
      </c>
      <c r="P41" s="1485"/>
    </row>
    <row r="42" spans="1:16" ht="15.75" thickBot="1">
      <c r="A42" s="527" t="s">
        <v>683</v>
      </c>
      <c r="B42" s="429"/>
      <c r="C42" s="509" t="s">
        <v>684</v>
      </c>
      <c r="D42" s="1498">
        <v>128</v>
      </c>
      <c r="E42" s="794">
        <v>20</v>
      </c>
      <c r="F42" s="1499">
        <v>80</v>
      </c>
      <c r="G42" s="1500">
        <v>53</v>
      </c>
      <c r="H42" s="1471">
        <f t="shared" si="6"/>
        <v>1</v>
      </c>
      <c r="I42" s="1491">
        <f t="shared" si="7"/>
        <v>9</v>
      </c>
      <c r="J42" s="1496"/>
      <c r="K42" s="513">
        <f t="shared" si="4"/>
        <v>63</v>
      </c>
      <c r="L42" s="528">
        <f t="shared" si="5"/>
        <v>78.75</v>
      </c>
      <c r="M42" s="541"/>
      <c r="N42" s="1481">
        <v>54</v>
      </c>
      <c r="O42" s="1501">
        <v>63</v>
      </c>
      <c r="P42" s="1498"/>
    </row>
    <row r="43" spans="1:16" ht="15.75" thickBot="1">
      <c r="A43" s="515" t="s">
        <v>685</v>
      </c>
      <c r="B43" s="516" t="s">
        <v>686</v>
      </c>
      <c r="C43" s="517" t="s">
        <v>618</v>
      </c>
      <c r="D43" s="798">
        <f t="shared" ref="D43:J43" si="10">SUM(D38:D42)</f>
        <v>6355</v>
      </c>
      <c r="E43" s="799">
        <f t="shared" si="10"/>
        <v>5890</v>
      </c>
      <c r="F43" s="519">
        <f t="shared" si="10"/>
        <v>5910</v>
      </c>
      <c r="G43" s="518">
        <f t="shared" si="10"/>
        <v>1675</v>
      </c>
      <c r="H43" s="1503">
        <f t="shared" si="10"/>
        <v>1687</v>
      </c>
      <c r="I43" s="518">
        <f t="shared" si="10"/>
        <v>1619</v>
      </c>
      <c r="J43" s="529">
        <f t="shared" si="10"/>
        <v>0</v>
      </c>
      <c r="K43" s="518">
        <f t="shared" si="4"/>
        <v>4981</v>
      </c>
      <c r="L43" s="521">
        <f t="shared" si="5"/>
        <v>84.280879864636205</v>
      </c>
      <c r="M43" s="541"/>
      <c r="N43" s="518">
        <f>SUM(N38:N42)</f>
        <v>3362</v>
      </c>
      <c r="O43" s="522">
        <f>SUM(O38:O42)</f>
        <v>4981</v>
      </c>
      <c r="P43" s="518">
        <f>SUM(P38:P42)</f>
        <v>0</v>
      </c>
    </row>
    <row r="44" spans="1:16" ht="5.25" customHeight="1" thickBot="1">
      <c r="A44" s="527"/>
      <c r="B44" s="1504"/>
      <c r="C44" s="531"/>
      <c r="D44" s="1505"/>
      <c r="E44" s="533"/>
      <c r="F44" s="533"/>
      <c r="G44" s="1506"/>
      <c r="H44" s="1507"/>
      <c r="I44" s="1508"/>
      <c r="J44" s="1507"/>
      <c r="K44" s="537"/>
      <c r="L44" s="475"/>
      <c r="M44" s="541"/>
      <c r="N44" s="1509"/>
      <c r="O44" s="532"/>
      <c r="P44" s="532"/>
    </row>
    <row r="45" spans="1:16" ht="15.75" thickBot="1">
      <c r="A45" s="539" t="s">
        <v>687</v>
      </c>
      <c r="B45" s="516" t="s">
        <v>649</v>
      </c>
      <c r="C45" s="517" t="s">
        <v>618</v>
      </c>
      <c r="D45" s="518">
        <f t="shared" ref="D45:J45" si="11">D43-D41</f>
        <v>920</v>
      </c>
      <c r="E45" s="540">
        <f t="shared" si="11"/>
        <v>800</v>
      </c>
      <c r="F45" s="540">
        <f t="shared" si="11"/>
        <v>820</v>
      </c>
      <c r="G45" s="518">
        <f t="shared" si="11"/>
        <v>259</v>
      </c>
      <c r="H45" s="520">
        <f t="shared" si="11"/>
        <v>227</v>
      </c>
      <c r="I45" s="518">
        <f t="shared" si="11"/>
        <v>117</v>
      </c>
      <c r="J45" s="522">
        <f t="shared" si="11"/>
        <v>0</v>
      </c>
      <c r="K45" s="537">
        <f t="shared" si="4"/>
        <v>603</v>
      </c>
      <c r="L45" s="475">
        <f t="shared" si="5"/>
        <v>73.536585365853654</v>
      </c>
      <c r="M45" s="541"/>
      <c r="N45" s="518">
        <f>N43-N41</f>
        <v>486</v>
      </c>
      <c r="O45" s="522">
        <f>O43-O41</f>
        <v>603</v>
      </c>
      <c r="P45" s="518">
        <f>P43-P41</f>
        <v>0</v>
      </c>
    </row>
    <row r="46" spans="1:16" ht="15.75" thickBot="1">
      <c r="A46" s="515" t="s">
        <v>688</v>
      </c>
      <c r="B46" s="516" t="s">
        <v>689</v>
      </c>
      <c r="C46" s="517" t="s">
        <v>618</v>
      </c>
      <c r="D46" s="518">
        <f t="shared" ref="D46:J46" si="12">D43-D37</f>
        <v>20</v>
      </c>
      <c r="E46" s="540">
        <f t="shared" si="12"/>
        <v>0</v>
      </c>
      <c r="F46" s="540">
        <f t="shared" si="12"/>
        <v>0</v>
      </c>
      <c r="G46" s="518">
        <f t="shared" si="12"/>
        <v>13</v>
      </c>
      <c r="H46" s="520">
        <f t="shared" si="12"/>
        <v>31</v>
      </c>
      <c r="I46" s="518">
        <f t="shared" si="12"/>
        <v>44</v>
      </c>
      <c r="J46" s="522">
        <f t="shared" si="12"/>
        <v>0</v>
      </c>
      <c r="K46" s="537">
        <f t="shared" si="4"/>
        <v>88</v>
      </c>
      <c r="L46" s="475" t="e">
        <f t="shared" si="5"/>
        <v>#DIV/0!</v>
      </c>
      <c r="M46" s="541"/>
      <c r="N46" s="518">
        <f>N43-N37</f>
        <v>44</v>
      </c>
      <c r="O46" s="522">
        <f>O43-O37</f>
        <v>88</v>
      </c>
      <c r="P46" s="518">
        <f>P43-P37</f>
        <v>0</v>
      </c>
    </row>
    <row r="47" spans="1:16" ht="15.75" thickBot="1">
      <c r="A47" s="542" t="s">
        <v>690</v>
      </c>
      <c r="B47" s="543" t="s">
        <v>649</v>
      </c>
      <c r="C47" s="544" t="s">
        <v>618</v>
      </c>
      <c r="D47" s="518">
        <f t="shared" ref="D47:J47" si="13">D46-D41</f>
        <v>-5415</v>
      </c>
      <c r="E47" s="540">
        <f t="shared" si="13"/>
        <v>-5090</v>
      </c>
      <c r="F47" s="540">
        <f t="shared" si="13"/>
        <v>-5090</v>
      </c>
      <c r="G47" s="518">
        <f t="shared" si="13"/>
        <v>-1403</v>
      </c>
      <c r="H47" s="520">
        <f t="shared" si="13"/>
        <v>-1429</v>
      </c>
      <c r="I47" s="518">
        <f t="shared" si="13"/>
        <v>-1458</v>
      </c>
      <c r="J47" s="522">
        <f t="shared" si="13"/>
        <v>0</v>
      </c>
      <c r="K47" s="537">
        <f t="shared" si="4"/>
        <v>-4290</v>
      </c>
      <c r="L47" s="521">
        <f t="shared" si="5"/>
        <v>84.282907662082522</v>
      </c>
      <c r="M47" s="541"/>
      <c r="N47" s="518">
        <f>N46-N41</f>
        <v>-2832</v>
      </c>
      <c r="O47" s="522">
        <f>O46-O41</f>
        <v>-4290</v>
      </c>
      <c r="P47" s="518">
        <f>P46-P41</f>
        <v>0</v>
      </c>
    </row>
    <row r="50" spans="1:11" ht="14.25">
      <c r="A50" s="545" t="s">
        <v>691</v>
      </c>
    </row>
    <row r="51" spans="1:11" ht="14.25">
      <c r="A51" s="546" t="s">
        <v>692</v>
      </c>
    </row>
    <row r="52" spans="1:11" ht="14.25">
      <c r="A52" s="550" t="s">
        <v>693</v>
      </c>
    </row>
    <row r="53" spans="1:11" s="551" customFormat="1" ht="14.25">
      <c r="A53" s="550" t="s">
        <v>694</v>
      </c>
      <c r="C53" s="552"/>
      <c r="F53" s="553"/>
      <c r="G53" s="553"/>
      <c r="H53" s="553"/>
      <c r="I53" s="553"/>
      <c r="J53" s="553"/>
      <c r="K53" s="553"/>
    </row>
    <row r="55" spans="1:11">
      <c r="A55" s="1421" t="s">
        <v>744</v>
      </c>
    </row>
    <row r="58" spans="1:11">
      <c r="A58" s="1421" t="s">
        <v>745</v>
      </c>
    </row>
    <row r="60" spans="1:11">
      <c r="A60" s="1421" t="s">
        <v>746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D35" sqref="D35"/>
    </sheetView>
  </sheetViews>
  <sheetFormatPr defaultColWidth="8.7109375" defaultRowHeight="12.75"/>
  <cols>
    <col min="1" max="1" width="37.7109375" style="1421" customWidth="1"/>
    <col min="2" max="2" width="13.5703125" style="547" hidden="1" customWidth="1"/>
    <col min="3" max="3" width="7.28515625" style="548" customWidth="1"/>
    <col min="4" max="5" width="11.5703125" style="547" customWidth="1"/>
    <col min="6" max="6" width="11.5703125" style="549" customWidth="1"/>
    <col min="7" max="7" width="11.42578125" style="549" customWidth="1"/>
    <col min="8" max="8" width="9.85546875" style="549" customWidth="1"/>
    <col min="9" max="9" width="9.140625" style="549" customWidth="1"/>
    <col min="10" max="10" width="9.28515625" style="549" customWidth="1"/>
    <col min="11" max="11" width="9.140625" style="549" customWidth="1"/>
    <col min="12" max="12" width="12" style="547" customWidth="1"/>
    <col min="13" max="13" width="8.7109375" style="547"/>
    <col min="14" max="14" width="11.85546875" style="547" customWidth="1"/>
    <col min="15" max="15" width="12.5703125" style="547" customWidth="1"/>
    <col min="16" max="16" width="11.85546875" style="547" customWidth="1"/>
    <col min="17" max="17" width="12" style="547" customWidth="1"/>
    <col min="18" max="16384" width="8.7109375" style="547"/>
  </cols>
  <sheetData>
    <row r="1" spans="1:17" ht="24" customHeight="1">
      <c r="A1" s="333"/>
      <c r="B1" s="1420"/>
      <c r="C1" s="1420"/>
      <c r="D1" s="1420"/>
      <c r="E1" s="1420"/>
      <c r="F1" s="1420"/>
      <c r="G1" s="1420"/>
      <c r="H1" s="1420"/>
      <c r="I1" s="1420"/>
      <c r="J1" s="1420"/>
      <c r="K1" s="1420"/>
      <c r="L1" s="1420"/>
      <c r="M1" s="1420"/>
      <c r="N1" s="1420"/>
      <c r="O1" s="1420"/>
      <c r="P1" s="1420"/>
      <c r="Q1" s="335"/>
    </row>
    <row r="2" spans="1:17">
      <c r="P2" s="340"/>
    </row>
    <row r="3" spans="1:17" ht="18.75">
      <c r="A3" s="341" t="s">
        <v>698</v>
      </c>
      <c r="G3" s="342"/>
      <c r="H3" s="342"/>
    </row>
    <row r="4" spans="1:17" ht="21.75" customHeight="1">
      <c r="A4" s="343"/>
      <c r="B4" s="541"/>
      <c r="G4" s="342"/>
      <c r="H4" s="342"/>
    </row>
    <row r="5" spans="1:17">
      <c r="A5" s="345"/>
      <c r="G5" s="342"/>
      <c r="H5" s="342"/>
    </row>
    <row r="6" spans="1:17" ht="6" customHeight="1" thickBot="1">
      <c r="B6" s="1422"/>
      <c r="C6" s="1423"/>
      <c r="D6" s="1422"/>
      <c r="G6" s="342"/>
      <c r="H6" s="342"/>
    </row>
    <row r="7" spans="1:17" ht="24.75" customHeight="1" thickBot="1">
      <c r="A7" s="1510" t="s">
        <v>595</v>
      </c>
      <c r="B7" s="349"/>
      <c r="C7" s="349"/>
      <c r="D7" s="1425" t="s">
        <v>747</v>
      </c>
      <c r="E7" s="1426"/>
      <c r="F7" s="1426"/>
      <c r="G7" s="1426"/>
      <c r="H7" s="1427"/>
      <c r="I7" s="1427"/>
      <c r="J7" s="1427"/>
      <c r="K7" s="1427"/>
      <c r="L7" s="1428"/>
      <c r="P7" s="355"/>
    </row>
    <row r="8" spans="1:17" ht="23.25" customHeight="1" thickBot="1">
      <c r="A8" s="345" t="s">
        <v>597</v>
      </c>
      <c r="G8" s="342"/>
      <c r="H8" s="342"/>
    </row>
    <row r="9" spans="1:17" ht="13.5" thickBot="1">
      <c r="A9" s="356" t="s">
        <v>54</v>
      </c>
      <c r="B9" s="1429"/>
      <c r="C9" s="1430" t="s">
        <v>598</v>
      </c>
      <c r="D9" s="359" t="s">
        <v>7</v>
      </c>
      <c r="E9" s="360" t="s">
        <v>599</v>
      </c>
      <c r="F9" s="361" t="s">
        <v>600</v>
      </c>
      <c r="G9" s="362" t="s">
        <v>601</v>
      </c>
      <c r="H9" s="1431"/>
      <c r="I9" s="1431"/>
      <c r="J9" s="1432"/>
      <c r="K9" s="365" t="s">
        <v>602</v>
      </c>
      <c r="L9" s="366" t="s">
        <v>603</v>
      </c>
      <c r="N9" s="367" t="s">
        <v>604</v>
      </c>
      <c r="O9" s="367" t="s">
        <v>605</v>
      </c>
      <c r="P9" s="367" t="s">
        <v>604</v>
      </c>
    </row>
    <row r="10" spans="1:17" ht="13.5" thickBot="1">
      <c r="A10" s="1433"/>
      <c r="B10" s="1434" t="s">
        <v>606</v>
      </c>
      <c r="C10" s="1435"/>
      <c r="D10" s="371" t="s">
        <v>607</v>
      </c>
      <c r="E10" s="372">
        <v>2018</v>
      </c>
      <c r="F10" s="373">
        <v>2018</v>
      </c>
      <c r="G10" s="374" t="s">
        <v>608</v>
      </c>
      <c r="H10" s="375" t="s">
        <v>609</v>
      </c>
      <c r="I10" s="375" t="s">
        <v>610</v>
      </c>
      <c r="J10" s="376" t="s">
        <v>611</v>
      </c>
      <c r="K10" s="377" t="s">
        <v>612</v>
      </c>
      <c r="L10" s="378" t="s">
        <v>613</v>
      </c>
      <c r="N10" s="379" t="s">
        <v>614</v>
      </c>
      <c r="O10" s="380" t="s">
        <v>615</v>
      </c>
      <c r="P10" s="380" t="s">
        <v>616</v>
      </c>
    </row>
    <row r="11" spans="1:17">
      <c r="A11" s="381" t="s">
        <v>617</v>
      </c>
      <c r="B11" s="1436"/>
      <c r="C11" s="1437"/>
      <c r="D11" s="1438">
        <v>9</v>
      </c>
      <c r="E11" s="1439">
        <v>9</v>
      </c>
      <c r="F11" s="1439">
        <v>9</v>
      </c>
      <c r="G11" s="1440">
        <v>9</v>
      </c>
      <c r="H11" s="1441">
        <f>N11</f>
        <v>9</v>
      </c>
      <c r="I11" s="1442">
        <f>O11</f>
        <v>9</v>
      </c>
      <c r="J11" s="1443"/>
      <c r="K11" s="390" t="s">
        <v>618</v>
      </c>
      <c r="L11" s="391" t="s">
        <v>618</v>
      </c>
      <c r="M11" s="541"/>
      <c r="N11" s="1444">
        <v>9</v>
      </c>
      <c r="O11" s="1438">
        <v>9</v>
      </c>
      <c r="P11" s="1438"/>
    </row>
    <row r="12" spans="1:17" ht="13.5" thickBot="1">
      <c r="A12" s="393" t="s">
        <v>619</v>
      </c>
      <c r="B12" s="1445"/>
      <c r="C12" s="1446"/>
      <c r="D12" s="1447">
        <v>8.65</v>
      </c>
      <c r="E12" s="1449">
        <v>9</v>
      </c>
      <c r="F12" s="1449">
        <v>9</v>
      </c>
      <c r="G12" s="1450">
        <v>8.65</v>
      </c>
      <c r="H12" s="1451">
        <f t="shared" ref="H12:I23" si="0">N12</f>
        <v>8.85</v>
      </c>
      <c r="I12" s="1452">
        <f>O12</f>
        <v>8.85</v>
      </c>
      <c r="J12" s="1453"/>
      <c r="K12" s="402"/>
      <c r="L12" s="403" t="s">
        <v>618</v>
      </c>
      <c r="M12" s="541"/>
      <c r="N12" s="1454">
        <v>8.85</v>
      </c>
      <c r="O12" s="1447">
        <v>8.85</v>
      </c>
      <c r="P12" s="1447"/>
    </row>
    <row r="13" spans="1:17">
      <c r="A13" s="406" t="s">
        <v>708</v>
      </c>
      <c r="B13" s="1455" t="s">
        <v>621</v>
      </c>
      <c r="C13" s="1456" t="s">
        <v>709</v>
      </c>
      <c r="D13" s="1457">
        <v>2526</v>
      </c>
      <c r="E13" s="1458" t="s">
        <v>618</v>
      </c>
      <c r="F13" s="1458" t="s">
        <v>618</v>
      </c>
      <c r="G13" s="411">
        <v>2550</v>
      </c>
      <c r="H13" s="1459">
        <f t="shared" si="0"/>
        <v>2581</v>
      </c>
      <c r="I13" s="1460">
        <f>O13</f>
        <v>2581</v>
      </c>
      <c r="J13" s="1461"/>
      <c r="K13" s="415" t="s">
        <v>618</v>
      </c>
      <c r="L13" s="415" t="s">
        <v>618</v>
      </c>
      <c r="M13" s="541"/>
      <c r="N13" s="416">
        <v>2581</v>
      </c>
      <c r="O13" s="1457">
        <v>2581</v>
      </c>
      <c r="P13" s="1457"/>
    </row>
    <row r="14" spans="1:17">
      <c r="A14" s="418" t="s">
        <v>710</v>
      </c>
      <c r="B14" s="458" t="s">
        <v>624</v>
      </c>
      <c r="C14" s="1462" t="s">
        <v>711</v>
      </c>
      <c r="D14" s="1457">
        <v>2415</v>
      </c>
      <c r="E14" s="1463" t="s">
        <v>618</v>
      </c>
      <c r="F14" s="1463" t="s">
        <v>618</v>
      </c>
      <c r="G14" s="411">
        <v>2444</v>
      </c>
      <c r="H14" s="1464">
        <f t="shared" si="0"/>
        <v>2481</v>
      </c>
      <c r="I14" s="1465">
        <f t="shared" si="0"/>
        <v>2486</v>
      </c>
      <c r="J14" s="1466"/>
      <c r="K14" s="415" t="s">
        <v>618</v>
      </c>
      <c r="L14" s="415" t="s">
        <v>618</v>
      </c>
      <c r="M14" s="541"/>
      <c r="N14" s="425">
        <v>2481</v>
      </c>
      <c r="O14" s="1457">
        <v>2486</v>
      </c>
      <c r="P14" s="1457"/>
    </row>
    <row r="15" spans="1:17">
      <c r="A15" s="418" t="s">
        <v>626</v>
      </c>
      <c r="B15" s="458" t="s">
        <v>627</v>
      </c>
      <c r="C15" s="1462" t="s">
        <v>628</v>
      </c>
      <c r="D15" s="1457">
        <v>0</v>
      </c>
      <c r="E15" s="1463" t="s">
        <v>618</v>
      </c>
      <c r="F15" s="1463" t="s">
        <v>618</v>
      </c>
      <c r="G15" s="411">
        <v>0</v>
      </c>
      <c r="H15" s="1464">
        <f t="shared" si="0"/>
        <v>0</v>
      </c>
      <c r="I15" s="1465">
        <f t="shared" si="0"/>
        <v>0</v>
      </c>
      <c r="J15" s="1466"/>
      <c r="K15" s="415" t="s">
        <v>618</v>
      </c>
      <c r="L15" s="415" t="s">
        <v>618</v>
      </c>
      <c r="M15" s="541"/>
      <c r="N15" s="425">
        <v>0</v>
      </c>
      <c r="O15" s="1457">
        <v>0</v>
      </c>
      <c r="P15" s="1457"/>
    </row>
    <row r="16" spans="1:17">
      <c r="A16" s="418" t="s">
        <v>629</v>
      </c>
      <c r="B16" s="458" t="s">
        <v>630</v>
      </c>
      <c r="C16" s="1462" t="s">
        <v>618</v>
      </c>
      <c r="D16" s="1457">
        <v>553</v>
      </c>
      <c r="E16" s="1463" t="s">
        <v>618</v>
      </c>
      <c r="F16" s="1463" t="s">
        <v>618</v>
      </c>
      <c r="G16" s="411">
        <v>1990</v>
      </c>
      <c r="H16" s="1464">
        <f t="shared" si="0"/>
        <v>2718</v>
      </c>
      <c r="I16" s="1465">
        <f t="shared" si="0"/>
        <v>3412</v>
      </c>
      <c r="J16" s="1466"/>
      <c r="K16" s="415" t="s">
        <v>618</v>
      </c>
      <c r="L16" s="415" t="s">
        <v>618</v>
      </c>
      <c r="M16" s="541"/>
      <c r="N16" s="425">
        <v>2718</v>
      </c>
      <c r="O16" s="1457">
        <v>3412</v>
      </c>
      <c r="P16" s="1457"/>
    </row>
    <row r="17" spans="1:16" ht="13.5" thickBot="1">
      <c r="A17" s="428" t="s">
        <v>631</v>
      </c>
      <c r="B17" s="429" t="s">
        <v>632</v>
      </c>
      <c r="C17" s="1467" t="s">
        <v>633</v>
      </c>
      <c r="D17" s="1468">
        <v>653</v>
      </c>
      <c r="E17" s="1469" t="s">
        <v>618</v>
      </c>
      <c r="F17" s="1469" t="s">
        <v>618</v>
      </c>
      <c r="G17" s="411">
        <v>1036</v>
      </c>
      <c r="H17" s="1470">
        <f t="shared" si="0"/>
        <v>1432</v>
      </c>
      <c r="I17" s="1471">
        <f t="shared" si="0"/>
        <v>1124</v>
      </c>
      <c r="J17" s="1472"/>
      <c r="K17" s="391" t="s">
        <v>618</v>
      </c>
      <c r="L17" s="391" t="s">
        <v>618</v>
      </c>
      <c r="M17" s="541"/>
      <c r="N17" s="493">
        <v>1432</v>
      </c>
      <c r="O17" s="1468">
        <v>1124</v>
      </c>
      <c r="P17" s="1468"/>
    </row>
    <row r="18" spans="1:16" ht="13.5" thickBot="1">
      <c r="A18" s="438" t="s">
        <v>634</v>
      </c>
      <c r="B18" s="439"/>
      <c r="C18" s="440"/>
      <c r="D18" s="1473">
        <f t="shared" ref="D18" si="1">D13-D14+D15+D16+D17</f>
        <v>1317</v>
      </c>
      <c r="E18" s="442" t="s">
        <v>618</v>
      </c>
      <c r="F18" s="442" t="s">
        <v>618</v>
      </c>
      <c r="G18" s="1474">
        <f>G13-G14+G15+G16+G17</f>
        <v>3132</v>
      </c>
      <c r="H18" s="1474">
        <f>H13-H14+H15+H16+H17</f>
        <v>4250</v>
      </c>
      <c r="I18" s="1474">
        <f>I13-I14+I15+I16+I17</f>
        <v>4631</v>
      </c>
      <c r="J18" s="1475">
        <f t="shared" ref="J18" si="2">J13-J14+J15+J16+J17</f>
        <v>0</v>
      </c>
      <c r="K18" s="445" t="s">
        <v>618</v>
      </c>
      <c r="L18" s="445" t="s">
        <v>618</v>
      </c>
      <c r="M18" s="541"/>
      <c r="N18" s="1473">
        <f>N13-N14+N15+N16+N17</f>
        <v>4250</v>
      </c>
      <c r="O18" s="1473">
        <f t="shared" ref="O18:P18" si="3">O13-O14+O15+O16+O17</f>
        <v>4631</v>
      </c>
      <c r="P18" s="1473">
        <f t="shared" si="3"/>
        <v>0</v>
      </c>
    </row>
    <row r="19" spans="1:16">
      <c r="A19" s="428" t="s">
        <v>635</v>
      </c>
      <c r="B19" s="1455" t="s">
        <v>636</v>
      </c>
      <c r="C19" s="1476">
        <v>401</v>
      </c>
      <c r="D19" s="1468">
        <v>111</v>
      </c>
      <c r="E19" s="1458" t="s">
        <v>618</v>
      </c>
      <c r="F19" s="1458" t="s">
        <v>618</v>
      </c>
      <c r="G19" s="447">
        <v>106</v>
      </c>
      <c r="H19" s="1477">
        <f t="shared" si="0"/>
        <v>101</v>
      </c>
      <c r="I19" s="1460">
        <f t="shared" si="0"/>
        <v>96</v>
      </c>
      <c r="J19" s="1461"/>
      <c r="K19" s="391" t="s">
        <v>618</v>
      </c>
      <c r="L19" s="391" t="s">
        <v>618</v>
      </c>
      <c r="M19" s="541"/>
      <c r="N19" s="1478">
        <v>101</v>
      </c>
      <c r="O19" s="1468">
        <v>96</v>
      </c>
      <c r="P19" s="1468"/>
    </row>
    <row r="20" spans="1:16">
      <c r="A20" s="418" t="s">
        <v>637</v>
      </c>
      <c r="B20" s="458" t="s">
        <v>638</v>
      </c>
      <c r="C20" s="1462" t="s">
        <v>639</v>
      </c>
      <c r="D20" s="1457">
        <v>525</v>
      </c>
      <c r="E20" s="1463" t="s">
        <v>618</v>
      </c>
      <c r="F20" s="1463" t="s">
        <v>618</v>
      </c>
      <c r="G20" s="453">
        <v>542</v>
      </c>
      <c r="H20" s="1464">
        <f t="shared" si="0"/>
        <v>545</v>
      </c>
      <c r="I20" s="1465">
        <f t="shared" si="0"/>
        <v>546</v>
      </c>
      <c r="J20" s="1466"/>
      <c r="K20" s="415" t="s">
        <v>618</v>
      </c>
      <c r="L20" s="415" t="s">
        <v>618</v>
      </c>
      <c r="M20" s="541"/>
      <c r="N20" s="425">
        <v>545</v>
      </c>
      <c r="O20" s="1457">
        <v>546</v>
      </c>
      <c r="P20" s="1457"/>
    </row>
    <row r="21" spans="1:16">
      <c r="A21" s="418" t="s">
        <v>640</v>
      </c>
      <c r="B21" s="458" t="s">
        <v>641</v>
      </c>
      <c r="C21" s="1462" t="s">
        <v>618</v>
      </c>
      <c r="D21" s="1457">
        <v>0</v>
      </c>
      <c r="E21" s="1463" t="s">
        <v>618</v>
      </c>
      <c r="F21" s="1463" t="s">
        <v>618</v>
      </c>
      <c r="G21" s="453">
        <v>0</v>
      </c>
      <c r="H21" s="1464">
        <f t="shared" si="0"/>
        <v>0</v>
      </c>
      <c r="I21" s="1465">
        <f t="shared" si="0"/>
        <v>0</v>
      </c>
      <c r="J21" s="1466"/>
      <c r="K21" s="415" t="s">
        <v>618</v>
      </c>
      <c r="L21" s="415" t="s">
        <v>618</v>
      </c>
      <c r="M21" s="541"/>
      <c r="N21" s="425">
        <v>0</v>
      </c>
      <c r="O21" s="1457">
        <v>0</v>
      </c>
      <c r="P21" s="1457"/>
    </row>
    <row r="22" spans="1:16">
      <c r="A22" s="418" t="s">
        <v>642</v>
      </c>
      <c r="B22" s="458" t="s">
        <v>643</v>
      </c>
      <c r="C22" s="1462" t="s">
        <v>618</v>
      </c>
      <c r="D22" s="1457">
        <v>681</v>
      </c>
      <c r="E22" s="1463" t="s">
        <v>618</v>
      </c>
      <c r="F22" s="1463" t="s">
        <v>618</v>
      </c>
      <c r="G22" s="453">
        <v>2308</v>
      </c>
      <c r="H22" s="1464">
        <f t="shared" si="0"/>
        <v>3366</v>
      </c>
      <c r="I22" s="1465">
        <f t="shared" si="0"/>
        <v>3718</v>
      </c>
      <c r="J22" s="1466"/>
      <c r="K22" s="415" t="s">
        <v>618</v>
      </c>
      <c r="L22" s="415" t="s">
        <v>618</v>
      </c>
      <c r="M22" s="541"/>
      <c r="N22" s="425">
        <v>3366</v>
      </c>
      <c r="O22" s="1457">
        <v>3718</v>
      </c>
      <c r="P22" s="1457"/>
    </row>
    <row r="23" spans="1:16" ht="13.5" thickBot="1">
      <c r="A23" s="393" t="s">
        <v>644</v>
      </c>
      <c r="B23" s="459" t="s">
        <v>645</v>
      </c>
      <c r="C23" s="1479" t="s">
        <v>618</v>
      </c>
      <c r="D23" s="1480">
        <v>0</v>
      </c>
      <c r="E23" s="1469" t="s">
        <v>618</v>
      </c>
      <c r="F23" s="1469" t="s">
        <v>618</v>
      </c>
      <c r="G23" s="462">
        <v>0</v>
      </c>
      <c r="H23" s="1470">
        <f t="shared" si="0"/>
        <v>0</v>
      </c>
      <c r="I23" s="1471">
        <f t="shared" si="0"/>
        <v>0</v>
      </c>
      <c r="J23" s="1472"/>
      <c r="K23" s="465" t="s">
        <v>618</v>
      </c>
      <c r="L23" s="465" t="s">
        <v>618</v>
      </c>
      <c r="M23" s="541"/>
      <c r="N23" s="1481">
        <v>0</v>
      </c>
      <c r="O23" s="1480">
        <v>0</v>
      </c>
      <c r="P23" s="1480"/>
    </row>
    <row r="24" spans="1:16" ht="15">
      <c r="A24" s="406" t="s">
        <v>646</v>
      </c>
      <c r="B24" s="1455" t="s">
        <v>647</v>
      </c>
      <c r="C24" s="468" t="s">
        <v>618</v>
      </c>
      <c r="D24" s="1482">
        <v>4433</v>
      </c>
      <c r="E24" s="1483">
        <v>4190</v>
      </c>
      <c r="F24" s="1483">
        <v>4190</v>
      </c>
      <c r="G24" s="471">
        <v>1248</v>
      </c>
      <c r="H24" s="1460">
        <f>N24-G24</f>
        <v>1190</v>
      </c>
      <c r="I24" s="1460">
        <f>O24-N24</f>
        <v>1144</v>
      </c>
      <c r="J24" s="1460"/>
      <c r="K24" s="499">
        <f t="shared" ref="K24:K47" si="4">SUM(G24:J24)</f>
        <v>3582</v>
      </c>
      <c r="L24" s="475">
        <f t="shared" ref="L24:L47" si="5">(K24/F24)*100</f>
        <v>85.489260143198081</v>
      </c>
      <c r="M24" s="541"/>
      <c r="N24" s="416">
        <v>2438</v>
      </c>
      <c r="O24" s="1484">
        <v>3582</v>
      </c>
      <c r="P24" s="1482"/>
    </row>
    <row r="25" spans="1:16" ht="15">
      <c r="A25" s="418" t="s">
        <v>648</v>
      </c>
      <c r="B25" s="458" t="s">
        <v>649</v>
      </c>
      <c r="C25" s="477" t="s">
        <v>618</v>
      </c>
      <c r="D25" s="1485">
        <v>0</v>
      </c>
      <c r="E25" s="1486"/>
      <c r="F25" s="1486"/>
      <c r="G25" s="480">
        <v>0</v>
      </c>
      <c r="H25" s="1465">
        <f t="shared" ref="H25:H42" si="6">N25-G25</f>
        <v>0</v>
      </c>
      <c r="I25" s="1487">
        <f t="shared" ref="I25:I42" si="7">O25-N25</f>
        <v>0</v>
      </c>
      <c r="J25" s="1487"/>
      <c r="K25" s="504">
        <f t="shared" si="4"/>
        <v>0</v>
      </c>
      <c r="L25" s="483" t="e">
        <f t="shared" si="5"/>
        <v>#DIV/0!</v>
      </c>
      <c r="M25" s="541"/>
      <c r="N25" s="425">
        <v>0</v>
      </c>
      <c r="O25" s="1488">
        <v>0</v>
      </c>
      <c r="P25" s="1485"/>
    </row>
    <row r="26" spans="1:16" ht="15.75" thickBot="1">
      <c r="A26" s="393" t="s">
        <v>650</v>
      </c>
      <c r="B26" s="459" t="s">
        <v>649</v>
      </c>
      <c r="C26" s="485">
        <v>672</v>
      </c>
      <c r="D26" s="1489">
        <v>1100</v>
      </c>
      <c r="E26" s="1490">
        <v>1100</v>
      </c>
      <c r="F26" s="1490">
        <v>1100</v>
      </c>
      <c r="G26" s="488">
        <v>360</v>
      </c>
      <c r="H26" s="1471">
        <f t="shared" si="6"/>
        <v>270</v>
      </c>
      <c r="I26" s="1491">
        <f t="shared" si="7"/>
        <v>240</v>
      </c>
      <c r="J26" s="1491"/>
      <c r="K26" s="513">
        <f t="shared" si="4"/>
        <v>870</v>
      </c>
      <c r="L26" s="492">
        <f t="shared" si="5"/>
        <v>79.090909090909093</v>
      </c>
      <c r="M26" s="541"/>
      <c r="N26" s="493">
        <v>630</v>
      </c>
      <c r="O26" s="1492">
        <v>870</v>
      </c>
      <c r="P26" s="1489"/>
    </row>
    <row r="27" spans="1:16" ht="15">
      <c r="A27" s="406" t="s">
        <v>651</v>
      </c>
      <c r="B27" s="1455" t="s">
        <v>652</v>
      </c>
      <c r="C27" s="468">
        <v>501</v>
      </c>
      <c r="D27" s="1493">
        <v>354</v>
      </c>
      <c r="E27" s="1494">
        <v>330</v>
      </c>
      <c r="F27" s="1494">
        <v>270</v>
      </c>
      <c r="G27" s="1495">
        <v>99</v>
      </c>
      <c r="H27" s="1487">
        <f t="shared" si="6"/>
        <v>50</v>
      </c>
      <c r="I27" s="1460">
        <f t="shared" si="7"/>
        <v>23</v>
      </c>
      <c r="J27" s="1496"/>
      <c r="K27" s="499">
        <f t="shared" si="4"/>
        <v>172</v>
      </c>
      <c r="L27" s="475">
        <f t="shared" si="5"/>
        <v>63.703703703703709</v>
      </c>
      <c r="M27" s="541"/>
      <c r="N27" s="1478">
        <v>149</v>
      </c>
      <c r="O27" s="1497">
        <v>172</v>
      </c>
      <c r="P27" s="1493"/>
    </row>
    <row r="28" spans="1:16" ht="15">
      <c r="A28" s="418" t="s">
        <v>653</v>
      </c>
      <c r="B28" s="458" t="s">
        <v>654</v>
      </c>
      <c r="C28" s="477">
        <v>502</v>
      </c>
      <c r="D28" s="1485">
        <v>184</v>
      </c>
      <c r="E28" s="1486">
        <v>252</v>
      </c>
      <c r="F28" s="1486">
        <v>325</v>
      </c>
      <c r="G28" s="480">
        <v>92</v>
      </c>
      <c r="H28" s="1465">
        <f t="shared" si="6"/>
        <v>81</v>
      </c>
      <c r="I28" s="1487">
        <f t="shared" si="7"/>
        <v>72</v>
      </c>
      <c r="J28" s="1496"/>
      <c r="K28" s="504">
        <f t="shared" si="4"/>
        <v>245</v>
      </c>
      <c r="L28" s="483">
        <f t="shared" si="5"/>
        <v>75.384615384615387</v>
      </c>
      <c r="M28" s="541"/>
      <c r="N28" s="425">
        <v>173</v>
      </c>
      <c r="O28" s="1488">
        <v>245</v>
      </c>
      <c r="P28" s="1485"/>
    </row>
    <row r="29" spans="1:16" ht="15">
      <c r="A29" s="418" t="s">
        <v>655</v>
      </c>
      <c r="B29" s="458" t="s">
        <v>656</v>
      </c>
      <c r="C29" s="477">
        <v>504</v>
      </c>
      <c r="D29" s="1485">
        <v>0</v>
      </c>
      <c r="E29" s="1486">
        <v>0</v>
      </c>
      <c r="F29" s="1486">
        <v>0</v>
      </c>
      <c r="G29" s="480">
        <v>0</v>
      </c>
      <c r="H29" s="1465">
        <f t="shared" si="6"/>
        <v>0</v>
      </c>
      <c r="I29" s="1487">
        <f t="shared" si="7"/>
        <v>0</v>
      </c>
      <c r="J29" s="1496"/>
      <c r="K29" s="504">
        <f t="shared" si="4"/>
        <v>0</v>
      </c>
      <c r="L29" s="483" t="e">
        <f t="shared" si="5"/>
        <v>#DIV/0!</v>
      </c>
      <c r="M29" s="541"/>
      <c r="N29" s="425">
        <v>0</v>
      </c>
      <c r="O29" s="1488">
        <v>0</v>
      </c>
      <c r="P29" s="1485"/>
    </row>
    <row r="30" spans="1:16" ht="15">
      <c r="A30" s="418" t="s">
        <v>657</v>
      </c>
      <c r="B30" s="458" t="s">
        <v>658</v>
      </c>
      <c r="C30" s="477">
        <v>511</v>
      </c>
      <c r="D30" s="1485">
        <v>277</v>
      </c>
      <c r="E30" s="1486">
        <v>120</v>
      </c>
      <c r="F30" s="1486">
        <v>107</v>
      </c>
      <c r="G30" s="480">
        <v>6</v>
      </c>
      <c r="H30" s="1465">
        <f t="shared" si="6"/>
        <v>3</v>
      </c>
      <c r="I30" s="1487">
        <f t="shared" si="7"/>
        <v>7</v>
      </c>
      <c r="J30" s="1496"/>
      <c r="K30" s="504">
        <f t="shared" si="4"/>
        <v>16</v>
      </c>
      <c r="L30" s="483">
        <f t="shared" si="5"/>
        <v>14.953271028037381</v>
      </c>
      <c r="M30" s="541"/>
      <c r="N30" s="425">
        <v>9</v>
      </c>
      <c r="O30" s="1488">
        <v>16</v>
      </c>
      <c r="P30" s="1485"/>
    </row>
    <row r="31" spans="1:16" ht="15">
      <c r="A31" s="418" t="s">
        <v>659</v>
      </c>
      <c r="B31" s="458" t="s">
        <v>660</v>
      </c>
      <c r="C31" s="477">
        <v>518</v>
      </c>
      <c r="D31" s="1485">
        <v>350</v>
      </c>
      <c r="E31" s="1486">
        <v>380</v>
      </c>
      <c r="F31" s="1486">
        <v>380</v>
      </c>
      <c r="G31" s="480">
        <v>56</v>
      </c>
      <c r="H31" s="1465">
        <f t="shared" si="6"/>
        <v>128</v>
      </c>
      <c r="I31" s="1487">
        <f t="shared" si="7"/>
        <v>36</v>
      </c>
      <c r="J31" s="1496"/>
      <c r="K31" s="504">
        <f t="shared" si="4"/>
        <v>220</v>
      </c>
      <c r="L31" s="483">
        <f t="shared" si="5"/>
        <v>57.894736842105267</v>
      </c>
      <c r="M31" s="541"/>
      <c r="N31" s="425">
        <v>184</v>
      </c>
      <c r="O31" s="1488">
        <v>220</v>
      </c>
      <c r="P31" s="1485"/>
    </row>
    <row r="32" spans="1:16" ht="15">
      <c r="A32" s="418" t="s">
        <v>661</v>
      </c>
      <c r="B32" s="506" t="s">
        <v>662</v>
      </c>
      <c r="C32" s="477">
        <v>521</v>
      </c>
      <c r="D32" s="1485">
        <v>2641</v>
      </c>
      <c r="E32" s="1486">
        <v>2500</v>
      </c>
      <c r="F32" s="1486">
        <v>2500</v>
      </c>
      <c r="G32" s="480">
        <v>652</v>
      </c>
      <c r="H32" s="1465">
        <f t="shared" si="6"/>
        <v>720</v>
      </c>
      <c r="I32" s="1487">
        <f t="shared" si="7"/>
        <v>742</v>
      </c>
      <c r="J32" s="1496"/>
      <c r="K32" s="504">
        <f t="shared" si="4"/>
        <v>2114</v>
      </c>
      <c r="L32" s="483">
        <f t="shared" si="5"/>
        <v>84.56</v>
      </c>
      <c r="M32" s="541"/>
      <c r="N32" s="425">
        <v>1372</v>
      </c>
      <c r="O32" s="1488">
        <v>2114</v>
      </c>
      <c r="P32" s="1485"/>
    </row>
    <row r="33" spans="1:16" ht="15">
      <c r="A33" s="418" t="s">
        <v>663</v>
      </c>
      <c r="B33" s="506" t="s">
        <v>664</v>
      </c>
      <c r="C33" s="477" t="s">
        <v>665</v>
      </c>
      <c r="D33" s="1485">
        <v>968</v>
      </c>
      <c r="E33" s="1486">
        <v>895</v>
      </c>
      <c r="F33" s="1486">
        <v>895</v>
      </c>
      <c r="G33" s="480">
        <v>236</v>
      </c>
      <c r="H33" s="1465">
        <f t="shared" si="6"/>
        <v>263</v>
      </c>
      <c r="I33" s="1487">
        <f t="shared" si="7"/>
        <v>271</v>
      </c>
      <c r="J33" s="1496"/>
      <c r="K33" s="504">
        <f t="shared" si="4"/>
        <v>770</v>
      </c>
      <c r="L33" s="483">
        <f t="shared" si="5"/>
        <v>86.033519553072622</v>
      </c>
      <c r="M33" s="541"/>
      <c r="N33" s="425">
        <v>499</v>
      </c>
      <c r="O33" s="1488">
        <v>770</v>
      </c>
      <c r="P33" s="1485"/>
    </row>
    <row r="34" spans="1:16" ht="15">
      <c r="A34" s="418" t="s">
        <v>666</v>
      </c>
      <c r="B34" s="458" t="s">
        <v>667</v>
      </c>
      <c r="C34" s="477">
        <v>557</v>
      </c>
      <c r="D34" s="1485">
        <v>0</v>
      </c>
      <c r="E34" s="1486">
        <v>0</v>
      </c>
      <c r="F34" s="1486">
        <v>0</v>
      </c>
      <c r="G34" s="480">
        <v>0</v>
      </c>
      <c r="H34" s="1465">
        <f t="shared" si="6"/>
        <v>0</v>
      </c>
      <c r="I34" s="1487">
        <f t="shared" si="7"/>
        <v>0</v>
      </c>
      <c r="J34" s="1496"/>
      <c r="K34" s="504">
        <f t="shared" si="4"/>
        <v>0</v>
      </c>
      <c r="L34" s="483" t="e">
        <f t="shared" si="5"/>
        <v>#DIV/0!</v>
      </c>
      <c r="M34" s="541"/>
      <c r="N34" s="425">
        <v>0</v>
      </c>
      <c r="O34" s="1488">
        <v>0</v>
      </c>
      <c r="P34" s="1485"/>
    </row>
    <row r="35" spans="1:16" ht="15">
      <c r="A35" s="418" t="s">
        <v>668</v>
      </c>
      <c r="B35" s="458" t="s">
        <v>669</v>
      </c>
      <c r="C35" s="477">
        <v>551</v>
      </c>
      <c r="D35" s="1485">
        <v>20</v>
      </c>
      <c r="E35" s="1486">
        <v>20</v>
      </c>
      <c r="F35" s="1486">
        <v>20</v>
      </c>
      <c r="G35" s="480">
        <v>5</v>
      </c>
      <c r="H35" s="1465">
        <f t="shared" si="6"/>
        <v>5</v>
      </c>
      <c r="I35" s="1487">
        <f t="shared" si="7"/>
        <v>5</v>
      </c>
      <c r="J35" s="1496"/>
      <c r="K35" s="504">
        <f t="shared" si="4"/>
        <v>15</v>
      </c>
      <c r="L35" s="483">
        <f t="shared" si="5"/>
        <v>75</v>
      </c>
      <c r="M35" s="541"/>
      <c r="N35" s="425">
        <v>10</v>
      </c>
      <c r="O35" s="1488">
        <v>15</v>
      </c>
      <c r="P35" s="1485"/>
    </row>
    <row r="36" spans="1:16" ht="15.75" thickBot="1">
      <c r="A36" s="507" t="s">
        <v>670</v>
      </c>
      <c r="B36" s="429"/>
      <c r="C36" s="1511" t="s">
        <v>671</v>
      </c>
      <c r="D36" s="1498">
        <v>299</v>
      </c>
      <c r="E36" s="1499">
        <v>203</v>
      </c>
      <c r="F36" s="1499">
        <v>203</v>
      </c>
      <c r="G36" s="1500">
        <v>38</v>
      </c>
      <c r="H36" s="1512">
        <f t="shared" si="6"/>
        <v>34</v>
      </c>
      <c r="I36" s="1491">
        <f t="shared" si="7"/>
        <v>0</v>
      </c>
      <c r="J36" s="1496"/>
      <c r="K36" s="513">
        <f t="shared" si="4"/>
        <v>72</v>
      </c>
      <c r="L36" s="492">
        <f t="shared" si="5"/>
        <v>35.467980295566505</v>
      </c>
      <c r="M36" s="541"/>
      <c r="N36" s="1481">
        <v>72</v>
      </c>
      <c r="O36" s="1501">
        <v>72</v>
      </c>
      <c r="P36" s="1498"/>
    </row>
    <row r="37" spans="1:16" ht="15.75" thickBot="1">
      <c r="A37" s="515" t="s">
        <v>672</v>
      </c>
      <c r="B37" s="516" t="s">
        <v>673</v>
      </c>
      <c r="C37" s="517"/>
      <c r="D37" s="518">
        <f>SUM(D27:D36)</f>
        <v>5093</v>
      </c>
      <c r="E37" s="519">
        <f t="shared" ref="E37:J37" si="8">SUM(E27:E36)</f>
        <v>4700</v>
      </c>
      <c r="F37" s="519">
        <f t="shared" si="8"/>
        <v>4700</v>
      </c>
      <c r="G37" s="519">
        <f t="shared" si="8"/>
        <v>1184</v>
      </c>
      <c r="H37" s="1502">
        <f t="shared" si="8"/>
        <v>1284</v>
      </c>
      <c r="I37" s="1502">
        <f t="shared" si="8"/>
        <v>1156</v>
      </c>
      <c r="J37" s="519">
        <f t="shared" si="8"/>
        <v>0</v>
      </c>
      <c r="K37" s="518">
        <f t="shared" si="4"/>
        <v>3624</v>
      </c>
      <c r="L37" s="521">
        <f t="shared" si="5"/>
        <v>77.106382978723403</v>
      </c>
      <c r="M37" s="541"/>
      <c r="N37" s="518">
        <f>SUM(N27:N36)</f>
        <v>2468</v>
      </c>
      <c r="O37" s="518">
        <f t="shared" ref="O37:P37" si="9">SUM(O27:O36)</f>
        <v>3624</v>
      </c>
      <c r="P37" s="518">
        <f t="shared" si="9"/>
        <v>0</v>
      </c>
    </row>
    <row r="38" spans="1:16" ht="15">
      <c r="A38" s="523" t="s">
        <v>674</v>
      </c>
      <c r="B38" s="1455" t="s">
        <v>675</v>
      </c>
      <c r="C38" s="468">
        <v>601</v>
      </c>
      <c r="D38" s="1493">
        <v>0</v>
      </c>
      <c r="E38" s="1494"/>
      <c r="F38" s="1494">
        <v>0</v>
      </c>
      <c r="G38" s="471">
        <v>0</v>
      </c>
      <c r="H38" s="1487">
        <f t="shared" si="6"/>
        <v>0</v>
      </c>
      <c r="I38" s="1460">
        <f t="shared" si="7"/>
        <v>0</v>
      </c>
      <c r="J38" s="1496"/>
      <c r="K38" s="499">
        <f t="shared" si="4"/>
        <v>0</v>
      </c>
      <c r="L38" s="475" t="e">
        <f t="shared" si="5"/>
        <v>#DIV/0!</v>
      </c>
      <c r="M38" s="541"/>
      <c r="N38" s="1478">
        <v>0</v>
      </c>
      <c r="O38" s="1497">
        <v>0</v>
      </c>
      <c r="P38" s="1493"/>
    </row>
    <row r="39" spans="1:16" ht="15">
      <c r="A39" s="526" t="s">
        <v>676</v>
      </c>
      <c r="B39" s="458" t="s">
        <v>677</v>
      </c>
      <c r="C39" s="477">
        <v>602</v>
      </c>
      <c r="D39" s="1485">
        <v>453</v>
      </c>
      <c r="E39" s="1486">
        <v>496</v>
      </c>
      <c r="F39" s="1486">
        <v>410</v>
      </c>
      <c r="G39" s="480">
        <v>90</v>
      </c>
      <c r="H39" s="1465">
        <f t="shared" si="6"/>
        <v>90</v>
      </c>
      <c r="I39" s="1487">
        <f t="shared" si="7"/>
        <v>44</v>
      </c>
      <c r="J39" s="1496"/>
      <c r="K39" s="504">
        <f t="shared" si="4"/>
        <v>224</v>
      </c>
      <c r="L39" s="483">
        <f t="shared" si="5"/>
        <v>54.634146341463421</v>
      </c>
      <c r="M39" s="541"/>
      <c r="N39" s="425">
        <v>180</v>
      </c>
      <c r="O39" s="1488">
        <v>224</v>
      </c>
      <c r="P39" s="1485"/>
    </row>
    <row r="40" spans="1:16" ht="15">
      <c r="A40" s="526" t="s">
        <v>678</v>
      </c>
      <c r="B40" s="458" t="s">
        <v>679</v>
      </c>
      <c r="C40" s="477">
        <v>604</v>
      </c>
      <c r="D40" s="1485">
        <v>0</v>
      </c>
      <c r="E40" s="1486"/>
      <c r="F40" s="1486">
        <v>0</v>
      </c>
      <c r="G40" s="480">
        <v>0</v>
      </c>
      <c r="H40" s="1465">
        <f t="shared" si="6"/>
        <v>0</v>
      </c>
      <c r="I40" s="1487">
        <f t="shared" si="7"/>
        <v>0</v>
      </c>
      <c r="J40" s="1496"/>
      <c r="K40" s="504">
        <f t="shared" si="4"/>
        <v>0</v>
      </c>
      <c r="L40" s="483" t="e">
        <f t="shared" si="5"/>
        <v>#DIV/0!</v>
      </c>
      <c r="M40" s="541"/>
      <c r="N40" s="425">
        <v>0</v>
      </c>
      <c r="O40" s="1488">
        <v>0</v>
      </c>
      <c r="P40" s="1485"/>
    </row>
    <row r="41" spans="1:16" ht="15">
      <c r="A41" s="526" t="s">
        <v>680</v>
      </c>
      <c r="B41" s="458" t="s">
        <v>681</v>
      </c>
      <c r="C41" s="477" t="s">
        <v>682</v>
      </c>
      <c r="D41" s="1485">
        <v>4433</v>
      </c>
      <c r="E41" s="1486">
        <v>4190</v>
      </c>
      <c r="F41" s="1486">
        <v>4190</v>
      </c>
      <c r="G41" s="480">
        <v>1248</v>
      </c>
      <c r="H41" s="1465">
        <f t="shared" si="6"/>
        <v>1190</v>
      </c>
      <c r="I41" s="1487">
        <f t="shared" si="7"/>
        <v>1144</v>
      </c>
      <c r="J41" s="1496"/>
      <c r="K41" s="504">
        <f t="shared" si="4"/>
        <v>3582</v>
      </c>
      <c r="L41" s="483">
        <f t="shared" si="5"/>
        <v>85.489260143198081</v>
      </c>
      <c r="M41" s="541"/>
      <c r="N41" s="425">
        <v>2438</v>
      </c>
      <c r="O41" s="1488">
        <v>3582</v>
      </c>
      <c r="P41" s="1485"/>
    </row>
    <row r="42" spans="1:16" ht="15.75" thickBot="1">
      <c r="A42" s="527" t="s">
        <v>683</v>
      </c>
      <c r="B42" s="429"/>
      <c r="C42" s="1511" t="s">
        <v>684</v>
      </c>
      <c r="D42" s="1498">
        <v>207</v>
      </c>
      <c r="E42" s="1499">
        <v>20</v>
      </c>
      <c r="F42" s="1499">
        <v>100</v>
      </c>
      <c r="G42" s="1500">
        <v>22</v>
      </c>
      <c r="H42" s="1471">
        <f t="shared" si="6"/>
        <v>67</v>
      </c>
      <c r="I42" s="1491">
        <f t="shared" si="7"/>
        <v>0</v>
      </c>
      <c r="J42" s="1496"/>
      <c r="K42" s="513">
        <f t="shared" si="4"/>
        <v>89</v>
      </c>
      <c r="L42" s="528">
        <f t="shared" si="5"/>
        <v>89</v>
      </c>
      <c r="M42" s="541"/>
      <c r="N42" s="1481">
        <v>89</v>
      </c>
      <c r="O42" s="1501">
        <v>89</v>
      </c>
      <c r="P42" s="1498"/>
    </row>
    <row r="43" spans="1:16" ht="15.75" thickBot="1">
      <c r="A43" s="515" t="s">
        <v>685</v>
      </c>
      <c r="B43" s="516" t="s">
        <v>686</v>
      </c>
      <c r="C43" s="517" t="s">
        <v>618</v>
      </c>
      <c r="D43" s="540">
        <f t="shared" ref="D43:J43" si="10">SUM(D38:D42)</f>
        <v>5093</v>
      </c>
      <c r="E43" s="519">
        <f t="shared" si="10"/>
        <v>4706</v>
      </c>
      <c r="F43" s="519">
        <f t="shared" si="10"/>
        <v>4700</v>
      </c>
      <c r="G43" s="519">
        <f t="shared" si="10"/>
        <v>1360</v>
      </c>
      <c r="H43" s="518">
        <f t="shared" si="10"/>
        <v>1347</v>
      </c>
      <c r="I43" s="518">
        <f t="shared" si="10"/>
        <v>1188</v>
      </c>
      <c r="J43" s="529">
        <f t="shared" si="10"/>
        <v>0</v>
      </c>
      <c r="K43" s="518">
        <f t="shared" si="4"/>
        <v>3895</v>
      </c>
      <c r="L43" s="521">
        <f t="shared" si="5"/>
        <v>82.872340425531917</v>
      </c>
      <c r="M43" s="541"/>
      <c r="N43" s="518">
        <f>SUM(N38:N42)</f>
        <v>2707</v>
      </c>
      <c r="O43" s="522">
        <f>SUM(O38:O42)</f>
        <v>3895</v>
      </c>
      <c r="P43" s="518">
        <f>SUM(P38:P42)</f>
        <v>0</v>
      </c>
    </row>
    <row r="44" spans="1:16" ht="5.25" customHeight="1" thickBot="1">
      <c r="A44" s="527"/>
      <c r="B44" s="1504"/>
      <c r="C44" s="531"/>
      <c r="D44" s="1505"/>
      <c r="E44" s="533"/>
      <c r="F44" s="533"/>
      <c r="G44" s="1506"/>
      <c r="H44" s="1507"/>
      <c r="I44" s="1508"/>
      <c r="J44" s="1507"/>
      <c r="K44" s="537"/>
      <c r="L44" s="475"/>
      <c r="M44" s="541"/>
      <c r="N44" s="1509"/>
      <c r="O44" s="532"/>
      <c r="P44" s="532"/>
    </row>
    <row r="45" spans="1:16" ht="15.75" thickBot="1">
      <c r="A45" s="539" t="s">
        <v>687</v>
      </c>
      <c r="B45" s="516" t="s">
        <v>649</v>
      </c>
      <c r="C45" s="517" t="s">
        <v>618</v>
      </c>
      <c r="D45" s="518">
        <f t="shared" ref="D45:J45" si="11">D43-D41</f>
        <v>660</v>
      </c>
      <c r="E45" s="540">
        <f t="shared" si="11"/>
        <v>516</v>
      </c>
      <c r="F45" s="540">
        <f t="shared" si="11"/>
        <v>510</v>
      </c>
      <c r="G45" s="518">
        <f t="shared" si="11"/>
        <v>112</v>
      </c>
      <c r="H45" s="520">
        <f t="shared" si="11"/>
        <v>157</v>
      </c>
      <c r="I45" s="518">
        <f t="shared" si="11"/>
        <v>44</v>
      </c>
      <c r="J45" s="522">
        <f t="shared" si="11"/>
        <v>0</v>
      </c>
      <c r="K45" s="537">
        <f t="shared" si="4"/>
        <v>313</v>
      </c>
      <c r="L45" s="475">
        <f t="shared" si="5"/>
        <v>61.372549019607845</v>
      </c>
      <c r="M45" s="541"/>
      <c r="N45" s="518">
        <f>N43-N41</f>
        <v>269</v>
      </c>
      <c r="O45" s="522">
        <f>O43-O41</f>
        <v>313</v>
      </c>
      <c r="P45" s="518">
        <f>P43-P41</f>
        <v>0</v>
      </c>
    </row>
    <row r="46" spans="1:16" ht="15.75" thickBot="1">
      <c r="A46" s="515" t="s">
        <v>688</v>
      </c>
      <c r="B46" s="516" t="s">
        <v>689</v>
      </c>
      <c r="C46" s="517" t="s">
        <v>618</v>
      </c>
      <c r="D46" s="518">
        <f t="shared" ref="D46:J46" si="12">D43-D37</f>
        <v>0</v>
      </c>
      <c r="E46" s="540">
        <f t="shared" si="12"/>
        <v>6</v>
      </c>
      <c r="F46" s="540">
        <f t="shared" si="12"/>
        <v>0</v>
      </c>
      <c r="G46" s="518">
        <f t="shared" si="12"/>
        <v>176</v>
      </c>
      <c r="H46" s="520">
        <f t="shared" si="12"/>
        <v>63</v>
      </c>
      <c r="I46" s="518">
        <f t="shared" si="12"/>
        <v>32</v>
      </c>
      <c r="J46" s="522">
        <f t="shared" si="12"/>
        <v>0</v>
      </c>
      <c r="K46" s="537">
        <f t="shared" si="4"/>
        <v>271</v>
      </c>
      <c r="L46" s="475" t="e">
        <f t="shared" si="5"/>
        <v>#DIV/0!</v>
      </c>
      <c r="M46" s="541"/>
      <c r="N46" s="518">
        <f>N43-N37</f>
        <v>239</v>
      </c>
      <c r="O46" s="522">
        <f>O43-O37</f>
        <v>271</v>
      </c>
      <c r="P46" s="518">
        <f>P43-P37</f>
        <v>0</v>
      </c>
    </row>
    <row r="47" spans="1:16" ht="15.75" thickBot="1">
      <c r="A47" s="542" t="s">
        <v>690</v>
      </c>
      <c r="B47" s="543" t="s">
        <v>649</v>
      </c>
      <c r="C47" s="544" t="s">
        <v>618</v>
      </c>
      <c r="D47" s="518">
        <f t="shared" ref="D47:J47" si="13">D46-D41</f>
        <v>-4433</v>
      </c>
      <c r="E47" s="540">
        <f t="shared" si="13"/>
        <v>-4184</v>
      </c>
      <c r="F47" s="540">
        <f t="shared" si="13"/>
        <v>-4190</v>
      </c>
      <c r="G47" s="518">
        <f t="shared" si="13"/>
        <v>-1072</v>
      </c>
      <c r="H47" s="520">
        <f t="shared" si="13"/>
        <v>-1127</v>
      </c>
      <c r="I47" s="518">
        <f t="shared" si="13"/>
        <v>-1112</v>
      </c>
      <c r="J47" s="522">
        <f t="shared" si="13"/>
        <v>0</v>
      </c>
      <c r="K47" s="537">
        <f t="shared" si="4"/>
        <v>-3311</v>
      </c>
      <c r="L47" s="521">
        <f t="shared" si="5"/>
        <v>79.02147971360381</v>
      </c>
      <c r="M47" s="541"/>
      <c r="N47" s="518">
        <f>N46-N41</f>
        <v>-2199</v>
      </c>
      <c r="O47" s="522">
        <f>O46-O41</f>
        <v>-3311</v>
      </c>
      <c r="P47" s="518">
        <f>P46-P41</f>
        <v>0</v>
      </c>
    </row>
    <row r="50" spans="1:11" ht="14.25">
      <c r="A50" s="545" t="s">
        <v>691</v>
      </c>
    </row>
    <row r="51" spans="1:11" ht="14.25">
      <c r="A51" s="546" t="s">
        <v>692</v>
      </c>
    </row>
    <row r="52" spans="1:11" ht="14.25">
      <c r="A52" s="550" t="s">
        <v>693</v>
      </c>
    </row>
    <row r="53" spans="1:11" s="551" customFormat="1" ht="14.25">
      <c r="A53" s="550" t="s">
        <v>694</v>
      </c>
      <c r="C53" s="552"/>
      <c r="F53" s="553"/>
      <c r="G53" s="553"/>
      <c r="H53" s="553"/>
      <c r="I53" s="553"/>
      <c r="J53" s="553"/>
      <c r="K53" s="553"/>
    </row>
    <row r="56" spans="1:11">
      <c r="A56" s="1421" t="s">
        <v>745</v>
      </c>
    </row>
    <row r="58" spans="1:11">
      <c r="A58" s="1421" t="s">
        <v>748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22" zoomScale="124" zoomScaleNormal="124" workbookViewId="0">
      <selection activeCell="C50" sqref="C50"/>
    </sheetView>
  </sheetViews>
  <sheetFormatPr defaultColWidth="8.7109375" defaultRowHeight="12.75"/>
  <cols>
    <col min="1" max="1" width="37.7109375" style="557" customWidth="1"/>
    <col min="2" max="2" width="7.28515625" style="558" customWidth="1"/>
    <col min="3" max="4" width="11.5703125" style="557" customWidth="1"/>
    <col min="5" max="5" width="11.5703125" style="559" customWidth="1"/>
    <col min="6" max="6" width="11.42578125" style="559" customWidth="1"/>
    <col min="7" max="7" width="9.85546875" style="559" customWidth="1"/>
    <col min="8" max="8" width="9.140625" style="559" customWidth="1"/>
    <col min="9" max="9" width="9.28515625" style="559" customWidth="1"/>
    <col min="10" max="10" width="9.140625" style="559" customWidth="1"/>
    <col min="11" max="11" width="13.85546875" style="557" customWidth="1"/>
    <col min="12" max="12" width="8.7109375" style="557" customWidth="1"/>
    <col min="13" max="13" width="11.85546875" style="557" customWidth="1"/>
    <col min="14" max="14" width="12.5703125" style="557" customWidth="1"/>
    <col min="15" max="15" width="11.85546875" style="557" customWidth="1"/>
    <col min="16" max="16" width="12" style="557" customWidth="1"/>
    <col min="17" max="16384" width="8.7109375" style="557"/>
  </cols>
  <sheetData>
    <row r="1" spans="1:16" ht="24" customHeight="1">
      <c r="A1" s="554"/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6" t="s">
        <v>697</v>
      </c>
    </row>
    <row r="2" spans="1:16">
      <c r="O2" s="560"/>
    </row>
    <row r="3" spans="1:16" ht="18.75">
      <c r="A3" s="737" t="s">
        <v>698</v>
      </c>
      <c r="F3" s="562"/>
      <c r="G3" s="562"/>
    </row>
    <row r="4" spans="1:16" ht="21.75" customHeight="1">
      <c r="A4" s="563"/>
      <c r="F4" s="562"/>
      <c r="G4" s="562"/>
    </row>
    <row r="5" spans="1:16">
      <c r="A5" s="564"/>
      <c r="F5" s="562"/>
      <c r="G5" s="562"/>
    </row>
    <row r="6" spans="1:16" ht="6" customHeight="1" thickBot="1">
      <c r="B6" s="565"/>
      <c r="C6" s="566"/>
      <c r="F6" s="562"/>
      <c r="G6" s="562"/>
    </row>
    <row r="7" spans="1:16" ht="24.75" customHeight="1" thickBot="1">
      <c r="A7" s="740" t="s">
        <v>595</v>
      </c>
      <c r="B7" s="568"/>
      <c r="C7" s="1513" t="s">
        <v>749</v>
      </c>
      <c r="D7" s="1514"/>
      <c r="E7" s="1514"/>
      <c r="F7" s="1514"/>
      <c r="G7" s="1515"/>
      <c r="H7" s="1515"/>
      <c r="I7" s="1515"/>
      <c r="J7" s="1515"/>
      <c r="K7" s="1515"/>
      <c r="L7" s="1515"/>
      <c r="M7" s="1515"/>
      <c r="N7" s="1515"/>
      <c r="O7" s="1516"/>
    </row>
    <row r="8" spans="1:16" ht="23.25" customHeight="1" thickBot="1">
      <c r="A8" s="564" t="s">
        <v>597</v>
      </c>
      <c r="F8" s="562"/>
      <c r="G8" s="562"/>
    </row>
    <row r="9" spans="1:16" ht="15.75" thickBot="1">
      <c r="A9" s="1517"/>
      <c r="B9" s="1518"/>
      <c r="C9" s="1519" t="s">
        <v>7</v>
      </c>
      <c r="D9" s="1520" t="s">
        <v>599</v>
      </c>
      <c r="E9" s="1521" t="s">
        <v>600</v>
      </c>
      <c r="F9" s="1522" t="s">
        <v>601</v>
      </c>
      <c r="G9" s="1523"/>
      <c r="H9" s="1523"/>
      <c r="I9" s="1524"/>
      <c r="J9" s="1525" t="s">
        <v>700</v>
      </c>
      <c r="K9" s="1526" t="s">
        <v>603</v>
      </c>
      <c r="L9" s="1527"/>
      <c r="M9" s="1518" t="s">
        <v>604</v>
      </c>
      <c r="N9" s="1518" t="s">
        <v>605</v>
      </c>
      <c r="O9" s="1518" t="s">
        <v>604</v>
      </c>
    </row>
    <row r="10" spans="1:16" ht="15.75" thickBot="1">
      <c r="A10" s="1528" t="s">
        <v>54</v>
      </c>
      <c r="B10" s="1529" t="s">
        <v>701</v>
      </c>
      <c r="C10" s="1530" t="s">
        <v>702</v>
      </c>
      <c r="D10" s="1531">
        <v>2018</v>
      </c>
      <c r="E10" s="1532">
        <v>2018</v>
      </c>
      <c r="F10" s="1533" t="s">
        <v>608</v>
      </c>
      <c r="G10" s="1534" t="s">
        <v>609</v>
      </c>
      <c r="H10" s="1534" t="s">
        <v>610</v>
      </c>
      <c r="I10" s="1535" t="s">
        <v>611</v>
      </c>
      <c r="J10" s="1536" t="s">
        <v>612</v>
      </c>
      <c r="K10" s="1537" t="s">
        <v>613</v>
      </c>
      <c r="L10" s="1527"/>
      <c r="M10" s="1538" t="s">
        <v>703</v>
      </c>
      <c r="N10" s="1529" t="s">
        <v>704</v>
      </c>
      <c r="O10" s="1529" t="s">
        <v>705</v>
      </c>
    </row>
    <row r="11" spans="1:16" ht="15">
      <c r="A11" s="1539" t="s">
        <v>706</v>
      </c>
      <c r="B11" s="1540"/>
      <c r="C11" s="1541">
        <v>38</v>
      </c>
      <c r="D11" s="1542">
        <v>40</v>
      </c>
      <c r="E11" s="1542">
        <v>40</v>
      </c>
      <c r="F11" s="1543">
        <v>38</v>
      </c>
      <c r="G11" s="1544">
        <f>M11</f>
        <v>38</v>
      </c>
      <c r="H11" s="1545">
        <f>N11</f>
        <v>38</v>
      </c>
      <c r="I11" s="1546"/>
      <c r="J11" s="1547" t="s">
        <v>618</v>
      </c>
      <c r="K11" s="1548" t="s">
        <v>618</v>
      </c>
      <c r="L11" s="1549"/>
      <c r="M11" s="1550">
        <v>38</v>
      </c>
      <c r="N11" s="1551">
        <v>38</v>
      </c>
      <c r="O11" s="1551"/>
    </row>
    <row r="12" spans="1:16" ht="15.75" thickBot="1">
      <c r="A12" s="1552" t="s">
        <v>707</v>
      </c>
      <c r="B12" s="1553"/>
      <c r="C12" s="1554">
        <v>36.07</v>
      </c>
      <c r="D12" s="1555">
        <v>37</v>
      </c>
      <c r="E12" s="1555">
        <v>37</v>
      </c>
      <c r="F12" s="1556">
        <v>36.4</v>
      </c>
      <c r="G12" s="1557">
        <f t="shared" ref="G12:H23" si="0">M12</f>
        <v>36.4</v>
      </c>
      <c r="H12" s="1558">
        <f>N12</f>
        <v>36.630000000000003</v>
      </c>
      <c r="I12" s="1559"/>
      <c r="J12" s="1560"/>
      <c r="K12" s="1561" t="s">
        <v>618</v>
      </c>
      <c r="L12" s="1549"/>
      <c r="M12" s="1562">
        <v>36.4</v>
      </c>
      <c r="N12" s="1563">
        <v>36.630000000000003</v>
      </c>
      <c r="O12" s="1563"/>
    </row>
    <row r="13" spans="1:16" ht="15">
      <c r="A13" s="1564" t="s">
        <v>708</v>
      </c>
      <c r="B13" s="1565" t="s">
        <v>709</v>
      </c>
      <c r="C13" s="1566">
        <v>11370</v>
      </c>
      <c r="D13" s="1567" t="s">
        <v>618</v>
      </c>
      <c r="E13" s="1567" t="s">
        <v>618</v>
      </c>
      <c r="F13" s="1568">
        <v>11380</v>
      </c>
      <c r="G13" s="1569">
        <f t="shared" si="0"/>
        <v>11545</v>
      </c>
      <c r="H13" s="1570">
        <f>N13</f>
        <v>11887</v>
      </c>
      <c r="I13" s="1571"/>
      <c r="J13" s="1572" t="s">
        <v>618</v>
      </c>
      <c r="K13" s="1573" t="s">
        <v>618</v>
      </c>
      <c r="L13" s="1549"/>
      <c r="M13" s="1574">
        <v>11545</v>
      </c>
      <c r="N13" s="1575">
        <v>11887</v>
      </c>
      <c r="O13" s="1575"/>
    </row>
    <row r="14" spans="1:16" ht="15">
      <c r="A14" s="1576" t="s">
        <v>710</v>
      </c>
      <c r="B14" s="1565" t="s">
        <v>711</v>
      </c>
      <c r="C14" s="1566">
        <v>10866</v>
      </c>
      <c r="D14" s="1577" t="s">
        <v>618</v>
      </c>
      <c r="E14" s="1577" t="s">
        <v>618</v>
      </c>
      <c r="F14" s="1578">
        <v>10892</v>
      </c>
      <c r="G14" s="1579">
        <f t="shared" si="0"/>
        <v>10881</v>
      </c>
      <c r="H14" s="1580">
        <f t="shared" si="0"/>
        <v>11243</v>
      </c>
      <c r="I14" s="1571"/>
      <c r="J14" s="1572" t="s">
        <v>618</v>
      </c>
      <c r="K14" s="1573" t="s">
        <v>618</v>
      </c>
      <c r="L14" s="1549"/>
      <c r="M14" s="1581">
        <v>10881</v>
      </c>
      <c r="N14" s="1575">
        <v>11243</v>
      </c>
      <c r="O14" s="1575"/>
    </row>
    <row r="15" spans="1:16" ht="15">
      <c r="A15" s="1576" t="s">
        <v>626</v>
      </c>
      <c r="B15" s="1565" t="s">
        <v>628</v>
      </c>
      <c r="C15" s="1566">
        <v>250</v>
      </c>
      <c r="D15" s="1577" t="s">
        <v>618</v>
      </c>
      <c r="E15" s="1577" t="s">
        <v>618</v>
      </c>
      <c r="F15" s="1578">
        <v>289</v>
      </c>
      <c r="G15" s="1579">
        <f t="shared" si="0"/>
        <v>228</v>
      </c>
      <c r="H15" s="1580">
        <f t="shared" si="0"/>
        <v>277</v>
      </c>
      <c r="I15" s="1571"/>
      <c r="J15" s="1572" t="s">
        <v>618</v>
      </c>
      <c r="K15" s="1573" t="s">
        <v>618</v>
      </c>
      <c r="L15" s="1549"/>
      <c r="M15" s="1581">
        <v>228</v>
      </c>
      <c r="N15" s="1575">
        <v>277</v>
      </c>
      <c r="O15" s="1575"/>
    </row>
    <row r="16" spans="1:16" ht="15">
      <c r="A16" s="1576" t="s">
        <v>629</v>
      </c>
      <c r="B16" s="1565" t="s">
        <v>618</v>
      </c>
      <c r="C16" s="1566">
        <v>48</v>
      </c>
      <c r="D16" s="1577" t="s">
        <v>618</v>
      </c>
      <c r="E16" s="1577" t="s">
        <v>618</v>
      </c>
      <c r="F16" s="1578">
        <v>2750</v>
      </c>
      <c r="G16" s="1579">
        <f t="shared" si="0"/>
        <v>2074</v>
      </c>
      <c r="H16" s="1580">
        <f t="shared" si="0"/>
        <v>1129</v>
      </c>
      <c r="I16" s="1571"/>
      <c r="J16" s="1572" t="s">
        <v>618</v>
      </c>
      <c r="K16" s="1573" t="s">
        <v>618</v>
      </c>
      <c r="L16" s="1549"/>
      <c r="M16" s="1581">
        <v>2074</v>
      </c>
      <c r="N16" s="1575">
        <v>1129</v>
      </c>
      <c r="O16" s="1575"/>
    </row>
    <row r="17" spans="1:15" ht="15.75" thickBot="1">
      <c r="A17" s="1539" t="s">
        <v>631</v>
      </c>
      <c r="B17" s="1582" t="s">
        <v>633</v>
      </c>
      <c r="C17" s="1583">
        <v>3664</v>
      </c>
      <c r="D17" s="1584" t="s">
        <v>618</v>
      </c>
      <c r="E17" s="1584" t="s">
        <v>618</v>
      </c>
      <c r="F17" s="1585">
        <v>5444</v>
      </c>
      <c r="G17" s="1586">
        <f t="shared" si="0"/>
        <v>7394</v>
      </c>
      <c r="H17" s="1587">
        <f t="shared" si="0"/>
        <v>5622</v>
      </c>
      <c r="I17" s="1588"/>
      <c r="J17" s="1589" t="s">
        <v>618</v>
      </c>
      <c r="K17" s="1548" t="s">
        <v>618</v>
      </c>
      <c r="L17" s="1549"/>
      <c r="M17" s="1590">
        <v>7394</v>
      </c>
      <c r="N17" s="1591">
        <v>5622</v>
      </c>
      <c r="O17" s="1591"/>
    </row>
    <row r="18" spans="1:15" ht="15.75" thickBot="1">
      <c r="A18" s="700" t="s">
        <v>634</v>
      </c>
      <c r="B18" s="701"/>
      <c r="C18" s="769">
        <v>4466</v>
      </c>
      <c r="D18" s="1592" t="s">
        <v>618</v>
      </c>
      <c r="E18" s="1592" t="s">
        <v>618</v>
      </c>
      <c r="F18" s="1592">
        <f>F13-F14+F15+F16+F17</f>
        <v>8971</v>
      </c>
      <c r="G18" s="1592">
        <f t="shared" ref="G18:I18" si="1">G13-G14+G15+G16+G17</f>
        <v>10360</v>
      </c>
      <c r="H18" s="1592">
        <f t="shared" si="1"/>
        <v>7672</v>
      </c>
      <c r="I18" s="1593">
        <f t="shared" si="1"/>
        <v>0</v>
      </c>
      <c r="J18" s="706" t="s">
        <v>618</v>
      </c>
      <c r="K18" s="709" t="s">
        <v>618</v>
      </c>
      <c r="L18" s="1549"/>
      <c r="M18" s="1594">
        <f>M13-M14+M15+M16+M17</f>
        <v>10360</v>
      </c>
      <c r="N18" s="1594">
        <f t="shared" ref="N18:O18" si="2">N13-N14+N15+N16+N17</f>
        <v>7672</v>
      </c>
      <c r="O18" s="1594">
        <f t="shared" si="2"/>
        <v>0</v>
      </c>
    </row>
    <row r="19" spans="1:15" ht="15">
      <c r="A19" s="1539" t="s">
        <v>635</v>
      </c>
      <c r="B19" s="1582">
        <v>401</v>
      </c>
      <c r="C19" s="1583">
        <v>584</v>
      </c>
      <c r="D19" s="1567" t="s">
        <v>618</v>
      </c>
      <c r="E19" s="1567" t="s">
        <v>618</v>
      </c>
      <c r="F19" s="1585">
        <v>569</v>
      </c>
      <c r="G19" s="1595">
        <f t="shared" si="0"/>
        <v>745</v>
      </c>
      <c r="H19" s="1570">
        <f t="shared" si="0"/>
        <v>725</v>
      </c>
      <c r="I19" s="1596"/>
      <c r="J19" s="1589" t="s">
        <v>618</v>
      </c>
      <c r="K19" s="1548" t="s">
        <v>618</v>
      </c>
      <c r="L19" s="1549"/>
      <c r="M19" s="1597">
        <v>745</v>
      </c>
      <c r="N19" s="1591">
        <v>725</v>
      </c>
      <c r="O19" s="1591"/>
    </row>
    <row r="20" spans="1:15" ht="15">
      <c r="A20" s="1576" t="s">
        <v>637</v>
      </c>
      <c r="B20" s="1565" t="s">
        <v>639</v>
      </c>
      <c r="C20" s="1566">
        <v>1589</v>
      </c>
      <c r="D20" s="1577" t="s">
        <v>618</v>
      </c>
      <c r="E20" s="1577" t="s">
        <v>618</v>
      </c>
      <c r="F20" s="1578">
        <v>1500</v>
      </c>
      <c r="G20" s="1579">
        <f t="shared" si="0"/>
        <v>1665</v>
      </c>
      <c r="H20" s="1580">
        <f t="shared" si="0"/>
        <v>1543</v>
      </c>
      <c r="I20" s="1571"/>
      <c r="J20" s="1572" t="s">
        <v>618</v>
      </c>
      <c r="K20" s="1573" t="s">
        <v>618</v>
      </c>
      <c r="L20" s="1549"/>
      <c r="M20" s="1581">
        <v>1665</v>
      </c>
      <c r="N20" s="1575">
        <v>1543</v>
      </c>
      <c r="O20" s="1575"/>
    </row>
    <row r="21" spans="1:15" ht="15">
      <c r="A21" s="1576" t="s">
        <v>640</v>
      </c>
      <c r="B21" s="1565" t="s">
        <v>618</v>
      </c>
      <c r="C21" s="1566">
        <v>0</v>
      </c>
      <c r="D21" s="1577" t="s">
        <v>618</v>
      </c>
      <c r="E21" s="1577" t="s">
        <v>618</v>
      </c>
      <c r="F21" s="1578">
        <v>0</v>
      </c>
      <c r="G21" s="1579">
        <f t="shared" si="0"/>
        <v>0</v>
      </c>
      <c r="H21" s="1580">
        <f t="shared" si="0"/>
        <v>0</v>
      </c>
      <c r="I21" s="1571"/>
      <c r="J21" s="1572" t="s">
        <v>618</v>
      </c>
      <c r="K21" s="1573" t="s">
        <v>618</v>
      </c>
      <c r="L21" s="1549"/>
      <c r="M21" s="1581">
        <v>0</v>
      </c>
      <c r="N21" s="1575">
        <v>0</v>
      </c>
      <c r="O21" s="1575"/>
    </row>
    <row r="22" spans="1:15" ht="15">
      <c r="A22" s="1576" t="s">
        <v>642</v>
      </c>
      <c r="B22" s="1565" t="s">
        <v>618</v>
      </c>
      <c r="C22" s="1566">
        <v>2249</v>
      </c>
      <c r="D22" s="1577" t="s">
        <v>618</v>
      </c>
      <c r="E22" s="1577" t="s">
        <v>618</v>
      </c>
      <c r="F22" s="1578">
        <v>6859</v>
      </c>
      <c r="G22" s="1579">
        <f t="shared" si="0"/>
        <v>7950</v>
      </c>
      <c r="H22" s="1580">
        <f t="shared" si="0"/>
        <v>5404</v>
      </c>
      <c r="I22" s="1571"/>
      <c r="J22" s="1572" t="s">
        <v>618</v>
      </c>
      <c r="K22" s="1573" t="s">
        <v>618</v>
      </c>
      <c r="L22" s="1549"/>
      <c r="M22" s="1581">
        <v>7950</v>
      </c>
      <c r="N22" s="1575">
        <v>5404</v>
      </c>
      <c r="O22" s="1575"/>
    </row>
    <row r="23" spans="1:15" ht="15.75" thickBot="1">
      <c r="A23" s="1552" t="s">
        <v>644</v>
      </c>
      <c r="B23" s="1598" t="s">
        <v>618</v>
      </c>
      <c r="C23" s="1566">
        <v>0</v>
      </c>
      <c r="D23" s="1584" t="s">
        <v>618</v>
      </c>
      <c r="E23" s="1584" t="s">
        <v>618</v>
      </c>
      <c r="F23" s="1599">
        <v>0</v>
      </c>
      <c r="G23" s="1600">
        <f t="shared" si="0"/>
        <v>0</v>
      </c>
      <c r="H23" s="1587">
        <f t="shared" si="0"/>
        <v>0</v>
      </c>
      <c r="I23" s="1588"/>
      <c r="J23" s="1601" t="s">
        <v>618</v>
      </c>
      <c r="K23" s="1602" t="s">
        <v>618</v>
      </c>
      <c r="L23" s="1549"/>
      <c r="M23" s="1603">
        <v>0</v>
      </c>
      <c r="N23" s="1604">
        <v>0</v>
      </c>
      <c r="O23" s="1604"/>
    </row>
    <row r="24" spans="1:15" ht="15.75" thickBot="1">
      <c r="A24" s="1564" t="s">
        <v>646</v>
      </c>
      <c r="B24" s="661" t="s">
        <v>618</v>
      </c>
      <c r="C24" s="1605">
        <v>19624</v>
      </c>
      <c r="D24" s="775">
        <v>22732</v>
      </c>
      <c r="E24" s="775">
        <v>22732</v>
      </c>
      <c r="F24" s="776">
        <v>4983</v>
      </c>
      <c r="G24" s="1570">
        <f>M24-F24</f>
        <v>5027</v>
      </c>
      <c r="H24" s="1570">
        <f>N24-M24</f>
        <v>5481</v>
      </c>
      <c r="I24" s="1606"/>
      <c r="J24" s="777">
        <f t="shared" ref="J24:J47" si="3">SUM(F24:I24)</f>
        <v>15491</v>
      </c>
      <c r="K24" s="668">
        <f t="shared" ref="K24:K47" si="4">(J24/E24)*100</f>
        <v>68.146225585078298</v>
      </c>
      <c r="L24" s="1549"/>
      <c r="M24" s="1574">
        <v>10010</v>
      </c>
      <c r="N24" s="1607">
        <v>15491</v>
      </c>
      <c r="O24" s="1608"/>
    </row>
    <row r="25" spans="1:15" ht="15.75" thickBot="1">
      <c r="A25" s="1576" t="s">
        <v>648</v>
      </c>
      <c r="B25" s="671" t="s">
        <v>618</v>
      </c>
      <c r="C25" s="1566">
        <v>12</v>
      </c>
      <c r="D25" s="780">
        <v>0</v>
      </c>
      <c r="E25" s="780">
        <v>0</v>
      </c>
      <c r="F25" s="781">
        <v>0</v>
      </c>
      <c r="G25" s="1609">
        <f t="shared" ref="G25:G42" si="5">M25-F25</f>
        <v>0</v>
      </c>
      <c r="H25" s="1609">
        <f t="shared" ref="H25:H42" si="6">N25-M25</f>
        <v>0</v>
      </c>
      <c r="I25" s="1610"/>
      <c r="J25" s="777">
        <f t="shared" si="3"/>
        <v>0</v>
      </c>
      <c r="K25" s="668" t="e">
        <f t="shared" si="4"/>
        <v>#DIV/0!</v>
      </c>
      <c r="L25" s="1549"/>
      <c r="M25" s="1581">
        <v>0</v>
      </c>
      <c r="N25" s="1575">
        <v>0</v>
      </c>
      <c r="O25" s="1611"/>
    </row>
    <row r="26" spans="1:15" ht="15.75" thickBot="1">
      <c r="A26" s="1552" t="s">
        <v>650</v>
      </c>
      <c r="B26" s="677">
        <v>672</v>
      </c>
      <c r="C26" s="1612">
        <v>3388</v>
      </c>
      <c r="D26" s="785">
        <v>3400</v>
      </c>
      <c r="E26" s="785">
        <v>3400</v>
      </c>
      <c r="F26" s="786">
        <v>840</v>
      </c>
      <c r="G26" s="1613">
        <f t="shared" si="5"/>
        <v>840</v>
      </c>
      <c r="H26" s="1613">
        <f t="shared" si="6"/>
        <v>870</v>
      </c>
      <c r="I26" s="1614"/>
      <c r="J26" s="777">
        <f t="shared" si="3"/>
        <v>2550</v>
      </c>
      <c r="K26" s="668">
        <f t="shared" si="4"/>
        <v>75</v>
      </c>
      <c r="L26" s="1549"/>
      <c r="M26" s="1590">
        <v>1680</v>
      </c>
      <c r="N26" s="1615">
        <v>2550</v>
      </c>
      <c r="O26" s="1616"/>
    </row>
    <row r="27" spans="1:15" ht="15.75" thickBot="1">
      <c r="A27" s="1564" t="s">
        <v>651</v>
      </c>
      <c r="B27" s="661">
        <v>501</v>
      </c>
      <c r="C27" s="1566">
        <v>2578</v>
      </c>
      <c r="D27" s="790">
        <v>2580</v>
      </c>
      <c r="E27" s="790">
        <v>2580</v>
      </c>
      <c r="F27" s="791">
        <v>586</v>
      </c>
      <c r="G27" s="1570">
        <f t="shared" si="5"/>
        <v>699</v>
      </c>
      <c r="H27" s="1570">
        <f t="shared" si="6"/>
        <v>637</v>
      </c>
      <c r="I27" s="1596"/>
      <c r="J27" s="777">
        <f t="shared" si="3"/>
        <v>1922</v>
      </c>
      <c r="K27" s="668">
        <f t="shared" si="4"/>
        <v>74.496124031007753</v>
      </c>
      <c r="L27" s="1549"/>
      <c r="M27" s="1597">
        <v>1285</v>
      </c>
      <c r="N27" s="1617">
        <v>1922</v>
      </c>
      <c r="O27" s="1618"/>
    </row>
    <row r="28" spans="1:15" ht="15.75" thickBot="1">
      <c r="A28" s="1576" t="s">
        <v>653</v>
      </c>
      <c r="B28" s="671">
        <v>502</v>
      </c>
      <c r="C28" s="1566">
        <v>896</v>
      </c>
      <c r="D28" s="780">
        <v>1220</v>
      </c>
      <c r="E28" s="780">
        <v>1220</v>
      </c>
      <c r="F28" s="781">
        <v>412</v>
      </c>
      <c r="G28" s="1609">
        <f t="shared" si="5"/>
        <v>188</v>
      </c>
      <c r="H28" s="1609">
        <f t="shared" si="6"/>
        <v>56</v>
      </c>
      <c r="I28" s="1571"/>
      <c r="J28" s="777">
        <f t="shared" si="3"/>
        <v>656</v>
      </c>
      <c r="K28" s="668">
        <f t="shared" si="4"/>
        <v>53.770491803278688</v>
      </c>
      <c r="L28" s="1549"/>
      <c r="M28" s="1581">
        <v>600</v>
      </c>
      <c r="N28" s="1575">
        <v>656</v>
      </c>
      <c r="O28" s="1611"/>
    </row>
    <row r="29" spans="1:15" ht="15.75" thickBot="1">
      <c r="A29" s="1576" t="s">
        <v>655</v>
      </c>
      <c r="B29" s="671">
        <v>504</v>
      </c>
      <c r="C29" s="1566">
        <v>0</v>
      </c>
      <c r="D29" s="780">
        <v>0</v>
      </c>
      <c r="E29" s="780">
        <v>0</v>
      </c>
      <c r="F29" s="781">
        <v>0</v>
      </c>
      <c r="G29" s="1609">
        <f t="shared" si="5"/>
        <v>0</v>
      </c>
      <c r="H29" s="1609">
        <f t="shared" si="6"/>
        <v>0</v>
      </c>
      <c r="I29" s="1571"/>
      <c r="J29" s="777">
        <f t="shared" si="3"/>
        <v>0</v>
      </c>
      <c r="K29" s="668" t="e">
        <f t="shared" si="4"/>
        <v>#DIV/0!</v>
      </c>
      <c r="L29" s="1549"/>
      <c r="M29" s="1581">
        <v>0</v>
      </c>
      <c r="N29" s="1575">
        <v>0</v>
      </c>
      <c r="O29" s="1611"/>
    </row>
    <row r="30" spans="1:15" ht="15.75" thickBot="1">
      <c r="A30" s="1576" t="s">
        <v>657</v>
      </c>
      <c r="B30" s="671">
        <v>511</v>
      </c>
      <c r="C30" s="1566">
        <v>333</v>
      </c>
      <c r="D30" s="780">
        <v>600</v>
      </c>
      <c r="E30" s="780">
        <v>600</v>
      </c>
      <c r="F30" s="781">
        <v>42</v>
      </c>
      <c r="G30" s="1609">
        <f t="shared" si="5"/>
        <v>32</v>
      </c>
      <c r="H30" s="1609">
        <f t="shared" si="6"/>
        <v>19</v>
      </c>
      <c r="I30" s="1571"/>
      <c r="J30" s="777">
        <f t="shared" si="3"/>
        <v>93</v>
      </c>
      <c r="K30" s="668">
        <f t="shared" si="4"/>
        <v>15.5</v>
      </c>
      <c r="L30" s="1549"/>
      <c r="M30" s="1581">
        <v>74</v>
      </c>
      <c r="N30" s="1575">
        <v>93</v>
      </c>
      <c r="O30" s="1611"/>
    </row>
    <row r="31" spans="1:15" ht="15.75" thickBot="1">
      <c r="A31" s="1576" t="s">
        <v>659</v>
      </c>
      <c r="B31" s="671">
        <v>518</v>
      </c>
      <c r="C31" s="1566">
        <v>1001</v>
      </c>
      <c r="D31" s="780">
        <v>820</v>
      </c>
      <c r="E31" s="780">
        <v>820</v>
      </c>
      <c r="F31" s="781">
        <v>144</v>
      </c>
      <c r="G31" s="1609">
        <f t="shared" si="5"/>
        <v>135</v>
      </c>
      <c r="H31" s="1609">
        <f t="shared" si="6"/>
        <v>246</v>
      </c>
      <c r="I31" s="1571"/>
      <c r="J31" s="777">
        <f t="shared" si="3"/>
        <v>525</v>
      </c>
      <c r="K31" s="668">
        <f t="shared" si="4"/>
        <v>64.024390243902445</v>
      </c>
      <c r="L31" s="1549"/>
      <c r="M31" s="1581">
        <v>279</v>
      </c>
      <c r="N31" s="1575">
        <v>525</v>
      </c>
      <c r="O31" s="1611"/>
    </row>
    <row r="32" spans="1:15" ht="15.75" thickBot="1">
      <c r="A32" s="1576" t="s">
        <v>661</v>
      </c>
      <c r="B32" s="671">
        <v>521</v>
      </c>
      <c r="C32" s="1566">
        <v>11846</v>
      </c>
      <c r="D32" s="780">
        <v>12421</v>
      </c>
      <c r="E32" s="780">
        <v>12421</v>
      </c>
      <c r="F32" s="781">
        <v>3215</v>
      </c>
      <c r="G32" s="1609">
        <f t="shared" si="5"/>
        <v>3318</v>
      </c>
      <c r="H32" s="1609">
        <f t="shared" si="6"/>
        <v>3291</v>
      </c>
      <c r="I32" s="1571"/>
      <c r="J32" s="777">
        <f t="shared" si="3"/>
        <v>9824</v>
      </c>
      <c r="K32" s="668">
        <f t="shared" si="4"/>
        <v>79.091860558731184</v>
      </c>
      <c r="L32" s="1549"/>
      <c r="M32" s="1581">
        <v>6533</v>
      </c>
      <c r="N32" s="1575">
        <v>9824</v>
      </c>
      <c r="O32" s="1611"/>
    </row>
    <row r="33" spans="1:15" ht="15.75" thickBot="1">
      <c r="A33" s="1576" t="s">
        <v>663</v>
      </c>
      <c r="B33" s="671" t="s">
        <v>665</v>
      </c>
      <c r="C33" s="1566">
        <v>4340</v>
      </c>
      <c r="D33" s="780">
        <v>4544</v>
      </c>
      <c r="E33" s="780">
        <v>4544</v>
      </c>
      <c r="F33" s="781">
        <v>1147</v>
      </c>
      <c r="G33" s="1609">
        <f t="shared" si="5"/>
        <v>1212</v>
      </c>
      <c r="H33" s="1609">
        <f t="shared" si="6"/>
        <v>1131</v>
      </c>
      <c r="I33" s="1571"/>
      <c r="J33" s="777">
        <f t="shared" si="3"/>
        <v>3490</v>
      </c>
      <c r="K33" s="668">
        <f t="shared" si="4"/>
        <v>76.804577464788736</v>
      </c>
      <c r="L33" s="1549"/>
      <c r="M33" s="1581">
        <v>2359</v>
      </c>
      <c r="N33" s="1575">
        <v>3490</v>
      </c>
      <c r="O33" s="1611"/>
    </row>
    <row r="34" spans="1:15" ht="15.75" thickBot="1">
      <c r="A34" s="1576" t="s">
        <v>666</v>
      </c>
      <c r="B34" s="671">
        <v>557</v>
      </c>
      <c r="C34" s="1566">
        <v>0</v>
      </c>
      <c r="D34" s="780">
        <v>0</v>
      </c>
      <c r="E34" s="780">
        <v>0</v>
      </c>
      <c r="F34" s="781">
        <v>0</v>
      </c>
      <c r="G34" s="1609">
        <f t="shared" si="5"/>
        <v>0</v>
      </c>
      <c r="H34" s="1609">
        <f t="shared" si="6"/>
        <v>0</v>
      </c>
      <c r="I34" s="1571"/>
      <c r="J34" s="777">
        <f t="shared" si="3"/>
        <v>0</v>
      </c>
      <c r="K34" s="668" t="e">
        <f t="shared" si="4"/>
        <v>#DIV/0!</v>
      </c>
      <c r="L34" s="1549"/>
      <c r="M34" s="1581">
        <v>0</v>
      </c>
      <c r="N34" s="1575">
        <v>0</v>
      </c>
      <c r="O34" s="1611"/>
    </row>
    <row r="35" spans="1:15" ht="15.75" thickBot="1">
      <c r="A35" s="1576" t="s">
        <v>668</v>
      </c>
      <c r="B35" s="671">
        <v>551</v>
      </c>
      <c r="C35" s="1566">
        <v>52</v>
      </c>
      <c r="D35" s="780">
        <v>63</v>
      </c>
      <c r="E35" s="780">
        <v>63</v>
      </c>
      <c r="F35" s="781">
        <v>16</v>
      </c>
      <c r="G35" s="1609">
        <f t="shared" si="5"/>
        <v>19</v>
      </c>
      <c r="H35" s="1609">
        <f t="shared" si="6"/>
        <v>21</v>
      </c>
      <c r="I35" s="1571"/>
      <c r="J35" s="777">
        <f t="shared" si="3"/>
        <v>56</v>
      </c>
      <c r="K35" s="668">
        <f t="shared" si="4"/>
        <v>88.888888888888886</v>
      </c>
      <c r="L35" s="1549"/>
      <c r="M35" s="1581">
        <v>35</v>
      </c>
      <c r="N35" s="1575">
        <v>56</v>
      </c>
      <c r="O35" s="1611"/>
    </row>
    <row r="36" spans="1:15" ht="15.75" thickBot="1">
      <c r="A36" s="1539" t="s">
        <v>670</v>
      </c>
      <c r="B36" s="1619" t="s">
        <v>671</v>
      </c>
      <c r="C36" s="1620">
        <v>691</v>
      </c>
      <c r="D36" s="794">
        <v>484</v>
      </c>
      <c r="E36" s="794">
        <v>484</v>
      </c>
      <c r="F36" s="795">
        <v>33</v>
      </c>
      <c r="G36" s="1609">
        <f t="shared" si="5"/>
        <v>107</v>
      </c>
      <c r="H36" s="1613">
        <f t="shared" si="6"/>
        <v>343</v>
      </c>
      <c r="I36" s="1571"/>
      <c r="J36" s="777">
        <f t="shared" si="3"/>
        <v>483</v>
      </c>
      <c r="K36" s="668">
        <f t="shared" si="4"/>
        <v>99.793388429752056</v>
      </c>
      <c r="L36" s="1549"/>
      <c r="M36" s="1603">
        <v>140</v>
      </c>
      <c r="N36" s="1604">
        <v>483</v>
      </c>
      <c r="O36" s="1621"/>
    </row>
    <row r="37" spans="1:15" ht="15.75" thickBot="1">
      <c r="A37" s="700" t="s">
        <v>672</v>
      </c>
      <c r="B37" s="701"/>
      <c r="C37" s="798">
        <f t="shared" ref="C37:I37" si="7">SUM(C27:C36)</f>
        <v>21737</v>
      </c>
      <c r="D37" s="799">
        <f t="shared" si="7"/>
        <v>22732</v>
      </c>
      <c r="E37" s="799">
        <f t="shared" si="7"/>
        <v>22732</v>
      </c>
      <c r="F37" s="706">
        <f t="shared" si="7"/>
        <v>5595</v>
      </c>
      <c r="G37" s="706">
        <f t="shared" si="7"/>
        <v>5710</v>
      </c>
      <c r="H37" s="706">
        <f t="shared" si="7"/>
        <v>5744</v>
      </c>
      <c r="I37" s="706">
        <f t="shared" si="7"/>
        <v>0</v>
      </c>
      <c r="J37" s="777">
        <f t="shared" si="3"/>
        <v>17049</v>
      </c>
      <c r="K37" s="668">
        <f t="shared" si="4"/>
        <v>75</v>
      </c>
      <c r="L37" s="1549"/>
      <c r="M37" s="1622">
        <f>SUM(M27:M36)</f>
        <v>11305</v>
      </c>
      <c r="N37" s="1622">
        <f t="shared" ref="N37:O37" si="8">SUM(N27:N36)</f>
        <v>17049</v>
      </c>
      <c r="O37" s="1622">
        <f t="shared" si="8"/>
        <v>0</v>
      </c>
    </row>
    <row r="38" spans="1:15" ht="15.75" thickBot="1">
      <c r="A38" s="1564" t="s">
        <v>674</v>
      </c>
      <c r="B38" s="661">
        <v>601</v>
      </c>
      <c r="C38" s="1623">
        <v>1878</v>
      </c>
      <c r="D38" s="790">
        <v>185</v>
      </c>
      <c r="E38" s="790">
        <v>185</v>
      </c>
      <c r="F38" s="776">
        <v>0</v>
      </c>
      <c r="G38" s="1609">
        <f t="shared" si="5"/>
        <v>0</v>
      </c>
      <c r="H38" s="1570">
        <f t="shared" si="6"/>
        <v>0</v>
      </c>
      <c r="I38" s="1571"/>
      <c r="J38" s="777">
        <f t="shared" si="3"/>
        <v>0</v>
      </c>
      <c r="K38" s="668">
        <f t="shared" si="4"/>
        <v>0</v>
      </c>
      <c r="L38" s="1549"/>
      <c r="M38" s="1597">
        <v>0</v>
      </c>
      <c r="N38" s="1617">
        <v>0</v>
      </c>
      <c r="O38" s="1618"/>
    </row>
    <row r="39" spans="1:15" ht="15.75" thickBot="1">
      <c r="A39" s="1576" t="s">
        <v>676</v>
      </c>
      <c r="B39" s="671">
        <v>602</v>
      </c>
      <c r="C39" s="1566">
        <v>83</v>
      </c>
      <c r="D39" s="780">
        <v>2250</v>
      </c>
      <c r="E39" s="780">
        <v>2250</v>
      </c>
      <c r="F39" s="781">
        <v>553</v>
      </c>
      <c r="G39" s="1609">
        <f t="shared" si="5"/>
        <v>650</v>
      </c>
      <c r="H39" s="1609">
        <f t="shared" si="6"/>
        <v>213</v>
      </c>
      <c r="I39" s="1571"/>
      <c r="J39" s="777">
        <f t="shared" si="3"/>
        <v>1416</v>
      </c>
      <c r="K39" s="668">
        <f t="shared" si="4"/>
        <v>62.93333333333333</v>
      </c>
      <c r="L39" s="1549"/>
      <c r="M39" s="1581">
        <v>1203</v>
      </c>
      <c r="N39" s="1575">
        <v>1416</v>
      </c>
      <c r="O39" s="1611"/>
    </row>
    <row r="40" spans="1:15" ht="15.75" thickBot="1">
      <c r="A40" s="1576" t="s">
        <v>678</v>
      </c>
      <c r="B40" s="671">
        <v>604</v>
      </c>
      <c r="C40" s="1566">
        <v>0</v>
      </c>
      <c r="D40" s="780">
        <v>0</v>
      </c>
      <c r="E40" s="780">
        <v>0</v>
      </c>
      <c r="F40" s="781">
        <v>0</v>
      </c>
      <c r="G40" s="1609">
        <f t="shared" si="5"/>
        <v>0</v>
      </c>
      <c r="H40" s="1609">
        <f t="shared" si="6"/>
        <v>0</v>
      </c>
      <c r="I40" s="1571"/>
      <c r="J40" s="777">
        <f t="shared" si="3"/>
        <v>0</v>
      </c>
      <c r="K40" s="668" t="e">
        <f t="shared" si="4"/>
        <v>#DIV/0!</v>
      </c>
      <c r="L40" s="1549"/>
      <c r="M40" s="1581">
        <v>0</v>
      </c>
      <c r="N40" s="1575">
        <v>0</v>
      </c>
      <c r="O40" s="1611"/>
    </row>
    <row r="41" spans="1:15" ht="15.75" thickBot="1">
      <c r="A41" s="1576" t="s">
        <v>680</v>
      </c>
      <c r="B41" s="671" t="s">
        <v>682</v>
      </c>
      <c r="C41" s="1566">
        <v>19624</v>
      </c>
      <c r="D41" s="780">
        <v>20050</v>
      </c>
      <c r="E41" s="780">
        <v>20050</v>
      </c>
      <c r="F41" s="781">
        <v>4983</v>
      </c>
      <c r="G41" s="1609">
        <f t="shared" si="5"/>
        <v>5027</v>
      </c>
      <c r="H41" s="1609">
        <f t="shared" si="6"/>
        <v>5481</v>
      </c>
      <c r="I41" s="1571"/>
      <c r="J41" s="777">
        <f t="shared" si="3"/>
        <v>15491</v>
      </c>
      <c r="K41" s="668">
        <f t="shared" si="4"/>
        <v>77.261845386533665</v>
      </c>
      <c r="L41" s="1549"/>
      <c r="M41" s="1581">
        <v>10010</v>
      </c>
      <c r="N41" s="1575">
        <v>15491</v>
      </c>
      <c r="O41" s="1611"/>
    </row>
    <row r="42" spans="1:15" ht="15.75" thickBot="1">
      <c r="A42" s="1539" t="s">
        <v>683</v>
      </c>
      <c r="B42" s="1619" t="s">
        <v>684</v>
      </c>
      <c r="C42" s="1583">
        <v>195</v>
      </c>
      <c r="D42" s="794">
        <v>247</v>
      </c>
      <c r="E42" s="794">
        <v>247</v>
      </c>
      <c r="F42" s="795">
        <v>59</v>
      </c>
      <c r="G42" s="1613">
        <f t="shared" si="5"/>
        <v>33</v>
      </c>
      <c r="H42" s="1613">
        <f t="shared" si="6"/>
        <v>50</v>
      </c>
      <c r="I42" s="1571"/>
      <c r="J42" s="777">
        <f t="shared" si="3"/>
        <v>142</v>
      </c>
      <c r="K42" s="668">
        <f t="shared" si="4"/>
        <v>57.48987854251012</v>
      </c>
      <c r="L42" s="1549"/>
      <c r="M42" s="1603">
        <v>92</v>
      </c>
      <c r="N42" s="1604">
        <v>142</v>
      </c>
      <c r="O42" s="1621"/>
    </row>
    <row r="43" spans="1:15" ht="15.75" thickBot="1">
      <c r="A43" s="700" t="s">
        <v>685</v>
      </c>
      <c r="B43" s="701" t="s">
        <v>618</v>
      </c>
      <c r="C43" s="798">
        <f t="shared" ref="C43:I43" si="9">SUM(C38:C42)</f>
        <v>21780</v>
      </c>
      <c r="D43" s="799">
        <f t="shared" si="9"/>
        <v>22732</v>
      </c>
      <c r="E43" s="799">
        <f t="shared" si="9"/>
        <v>22732</v>
      </c>
      <c r="F43" s="706">
        <f t="shared" si="9"/>
        <v>5595</v>
      </c>
      <c r="G43" s="805">
        <f t="shared" si="9"/>
        <v>5710</v>
      </c>
      <c r="H43" s="706">
        <f t="shared" si="9"/>
        <v>5744</v>
      </c>
      <c r="I43" s="800">
        <f t="shared" si="9"/>
        <v>0</v>
      </c>
      <c r="J43" s="777">
        <f t="shared" si="3"/>
        <v>17049</v>
      </c>
      <c r="K43" s="668">
        <f t="shared" si="4"/>
        <v>75</v>
      </c>
      <c r="L43" s="1549"/>
      <c r="M43" s="1622">
        <f>SUM(M38:M42)</f>
        <v>11305</v>
      </c>
      <c r="N43" s="1624">
        <f>SUM(N38:N42)</f>
        <v>17049</v>
      </c>
      <c r="O43" s="1622">
        <f>SUM(O38:O42)</f>
        <v>0</v>
      </c>
    </row>
    <row r="44" spans="1:15" ht="5.25" customHeight="1" thickBot="1">
      <c r="A44" s="1539"/>
      <c r="B44" s="710"/>
      <c r="C44" s="1625"/>
      <c r="D44" s="807"/>
      <c r="E44" s="807"/>
      <c r="F44" s="1626"/>
      <c r="G44" s="1627"/>
      <c r="H44" s="1628">
        <f>N44-G44</f>
        <v>0</v>
      </c>
      <c r="I44" s="1627"/>
      <c r="J44" s="777">
        <f t="shared" si="3"/>
        <v>0</v>
      </c>
      <c r="K44" s="668" t="e">
        <f t="shared" si="4"/>
        <v>#DIV/0!</v>
      </c>
      <c r="L44" s="1549"/>
      <c r="M44" s="1629"/>
      <c r="N44" s="1630"/>
      <c r="O44" s="1630"/>
    </row>
    <row r="45" spans="1:15" ht="15.75" thickBot="1">
      <c r="A45" s="718" t="s">
        <v>687</v>
      </c>
      <c r="B45" s="701" t="s">
        <v>618</v>
      </c>
      <c r="C45" s="706">
        <f t="shared" ref="C45:I45" si="10">C43-C41</f>
        <v>2156</v>
      </c>
      <c r="D45" s="798">
        <f t="shared" si="10"/>
        <v>2682</v>
      </c>
      <c r="E45" s="798">
        <f t="shared" si="10"/>
        <v>2682</v>
      </c>
      <c r="F45" s="706">
        <f t="shared" si="10"/>
        <v>612</v>
      </c>
      <c r="G45" s="805">
        <f t="shared" si="10"/>
        <v>683</v>
      </c>
      <c r="H45" s="706">
        <f t="shared" si="10"/>
        <v>263</v>
      </c>
      <c r="I45" s="709">
        <f t="shared" si="10"/>
        <v>0</v>
      </c>
      <c r="J45" s="777">
        <f t="shared" si="3"/>
        <v>1558</v>
      </c>
      <c r="K45" s="668">
        <f t="shared" si="4"/>
        <v>58.090976882923194</v>
      </c>
      <c r="L45" s="1549"/>
      <c r="M45" s="1622">
        <f>M43-M41</f>
        <v>1295</v>
      </c>
      <c r="N45" s="1624">
        <f>N43-N41</f>
        <v>1558</v>
      </c>
      <c r="O45" s="1622">
        <f>O43-O41</f>
        <v>0</v>
      </c>
    </row>
    <row r="46" spans="1:15" ht="15.75" thickBot="1">
      <c r="A46" s="700" t="s">
        <v>688</v>
      </c>
      <c r="B46" s="701" t="s">
        <v>618</v>
      </c>
      <c r="C46" s="706">
        <f t="shared" ref="C46:I46" si="11">C43-C37</f>
        <v>43</v>
      </c>
      <c r="D46" s="798">
        <f t="shared" si="11"/>
        <v>0</v>
      </c>
      <c r="E46" s="798">
        <f t="shared" si="11"/>
        <v>0</v>
      </c>
      <c r="F46" s="706">
        <f t="shared" si="11"/>
        <v>0</v>
      </c>
      <c r="G46" s="805">
        <f t="shared" si="11"/>
        <v>0</v>
      </c>
      <c r="H46" s="706">
        <f t="shared" si="11"/>
        <v>0</v>
      </c>
      <c r="I46" s="709">
        <f t="shared" si="11"/>
        <v>0</v>
      </c>
      <c r="J46" s="777">
        <f t="shared" si="3"/>
        <v>0</v>
      </c>
      <c r="K46" s="668" t="e">
        <f t="shared" si="4"/>
        <v>#DIV/0!</v>
      </c>
      <c r="L46" s="1549"/>
      <c r="M46" s="1622">
        <f>M43-M37</f>
        <v>0</v>
      </c>
      <c r="N46" s="1624">
        <f>N43-N37</f>
        <v>0</v>
      </c>
      <c r="O46" s="1622">
        <f>O43-O37</f>
        <v>0</v>
      </c>
    </row>
    <row r="47" spans="1:15" ht="15.75" thickBot="1">
      <c r="A47" s="720" t="s">
        <v>690</v>
      </c>
      <c r="B47" s="721" t="s">
        <v>618</v>
      </c>
      <c r="C47" s="706">
        <f t="shared" ref="C47:I47" si="12">C46-C41</f>
        <v>-19581</v>
      </c>
      <c r="D47" s="798">
        <f t="shared" si="12"/>
        <v>-20050</v>
      </c>
      <c r="E47" s="798">
        <f t="shared" si="12"/>
        <v>-20050</v>
      </c>
      <c r="F47" s="706">
        <f t="shared" si="12"/>
        <v>-4983</v>
      </c>
      <c r="G47" s="805">
        <f t="shared" si="12"/>
        <v>-5027</v>
      </c>
      <c r="H47" s="706">
        <f t="shared" si="12"/>
        <v>-5481</v>
      </c>
      <c r="I47" s="709">
        <f t="shared" si="12"/>
        <v>0</v>
      </c>
      <c r="J47" s="777">
        <f t="shared" si="3"/>
        <v>-15491</v>
      </c>
      <c r="K47" s="722">
        <f t="shared" si="4"/>
        <v>77.261845386533665</v>
      </c>
      <c r="L47" s="1549"/>
      <c r="M47" s="1622">
        <f>M46-M41</f>
        <v>-10010</v>
      </c>
      <c r="N47" s="1624">
        <f>N46-N41</f>
        <v>-15491</v>
      </c>
      <c r="O47" s="1622">
        <f>O46-O41</f>
        <v>0</v>
      </c>
    </row>
    <row r="50" spans="1:10" ht="14.25">
      <c r="A50" s="723" t="s">
        <v>691</v>
      </c>
    </row>
    <row r="51" spans="1:10" s="726" customFormat="1" ht="14.25">
      <c r="A51" s="724" t="s">
        <v>692</v>
      </c>
      <c r="B51" s="725"/>
      <c r="E51" s="727"/>
      <c r="F51" s="727"/>
      <c r="G51" s="727"/>
      <c r="H51" s="727"/>
      <c r="I51" s="727"/>
      <c r="J51" s="727"/>
    </row>
    <row r="52" spans="1:10" s="726" customFormat="1" ht="14.25">
      <c r="A52" s="728" t="s">
        <v>693</v>
      </c>
      <c r="B52" s="725"/>
      <c r="E52" s="727"/>
      <c r="F52" s="727"/>
      <c r="G52" s="727"/>
      <c r="H52" s="727"/>
      <c r="I52" s="727"/>
      <c r="J52" s="727"/>
    </row>
    <row r="53" spans="1:10" s="730" customFormat="1" ht="14.25">
      <c r="A53" s="728" t="s">
        <v>694</v>
      </c>
      <c r="B53" s="729"/>
      <c r="E53" s="731"/>
      <c r="F53" s="731"/>
      <c r="G53" s="731"/>
      <c r="H53" s="731"/>
      <c r="I53" s="731"/>
      <c r="J53" s="731"/>
    </row>
    <row r="56" spans="1:10">
      <c r="A56" s="557" t="s">
        <v>750</v>
      </c>
    </row>
    <row r="58" spans="1:10">
      <c r="A58" s="557" t="s">
        <v>751</v>
      </c>
    </row>
  </sheetData>
  <mergeCells count="3">
    <mergeCell ref="A1:O1"/>
    <mergeCell ref="C7:O7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zoomScaleNormal="100" workbookViewId="0">
      <selection activeCell="A42" sqref="A42"/>
    </sheetView>
  </sheetViews>
  <sheetFormatPr defaultColWidth="8.7109375" defaultRowHeight="12.75"/>
  <cols>
    <col min="1" max="1" width="37.7109375" style="557" customWidth="1"/>
    <col min="2" max="2" width="13.5703125" style="557" hidden="1" customWidth="1"/>
    <col min="3" max="4" width="10.85546875" style="557" hidden="1" customWidth="1"/>
    <col min="5" max="5" width="7.28515625" style="558" customWidth="1"/>
    <col min="6" max="7" width="11.5703125" style="557" customWidth="1"/>
    <col min="8" max="8" width="11.5703125" style="559" customWidth="1"/>
    <col min="9" max="9" width="11.42578125" style="559" customWidth="1"/>
    <col min="10" max="10" width="9.85546875" style="559" customWidth="1"/>
    <col min="11" max="11" width="9.140625" style="559" customWidth="1"/>
    <col min="12" max="12" width="9.28515625" style="559" customWidth="1"/>
    <col min="13" max="13" width="9.140625" style="559" customWidth="1"/>
    <col min="14" max="14" width="12" style="557" customWidth="1"/>
    <col min="15" max="15" width="8.7109375" style="557" customWidth="1"/>
    <col min="16" max="16" width="11.85546875" style="557" customWidth="1"/>
    <col min="17" max="17" width="12.5703125" style="557" customWidth="1"/>
    <col min="18" max="18" width="11.85546875" style="557" customWidth="1"/>
    <col min="19" max="19" width="12" style="557" customWidth="1"/>
    <col min="20" max="16384" width="8.7109375" style="557"/>
  </cols>
  <sheetData>
    <row r="1" spans="1:19" ht="24" customHeight="1">
      <c r="A1" s="1631" t="s">
        <v>697</v>
      </c>
      <c r="B1" s="1631"/>
      <c r="C1" s="1631"/>
      <c r="D1" s="1631"/>
      <c r="E1" s="1631"/>
      <c r="F1" s="1631"/>
      <c r="G1" s="1631"/>
      <c r="H1" s="1631"/>
      <c r="I1" s="1631"/>
      <c r="J1" s="1631"/>
      <c r="K1" s="1631"/>
      <c r="L1" s="1631"/>
      <c r="M1" s="1631"/>
      <c r="N1" s="1631"/>
      <c r="O1" s="1631"/>
      <c r="P1" s="1631"/>
      <c r="Q1" s="1631"/>
      <c r="R1" s="1631"/>
      <c r="S1" s="556"/>
    </row>
    <row r="3" spans="1:19" ht="18.75">
      <c r="A3" s="737" t="s">
        <v>698</v>
      </c>
      <c r="I3" s="562"/>
      <c r="J3" s="562"/>
    </row>
    <row r="4" spans="1:19" ht="21.75" customHeight="1">
      <c r="A4" s="563"/>
      <c r="B4" s="602"/>
      <c r="I4" s="562"/>
      <c r="J4" s="562"/>
    </row>
    <row r="5" spans="1:19">
      <c r="A5" s="564"/>
      <c r="I5" s="562"/>
      <c r="J5" s="562"/>
    </row>
    <row r="6" spans="1:19" ht="6" customHeight="1">
      <c r="B6" s="566"/>
      <c r="C6" s="566"/>
      <c r="D6" s="566"/>
      <c r="E6" s="565"/>
      <c r="F6" s="566"/>
      <c r="I6" s="562"/>
      <c r="J6" s="562"/>
    </row>
    <row r="7" spans="1:19" ht="24.75" customHeight="1">
      <c r="A7" s="740" t="s">
        <v>595</v>
      </c>
      <c r="B7" s="1632">
        <v>4205</v>
      </c>
      <c r="C7" s="1633"/>
      <c r="D7" s="1633"/>
      <c r="E7" s="568"/>
      <c r="F7" s="1162" t="s">
        <v>752</v>
      </c>
      <c r="G7" s="1162"/>
      <c r="H7" s="1162"/>
      <c r="I7" s="1162"/>
      <c r="J7" s="1163"/>
      <c r="K7" s="1163"/>
      <c r="L7" s="1163"/>
      <c r="M7" s="1163"/>
      <c r="N7" s="1163"/>
      <c r="O7" s="1163"/>
      <c r="P7" s="1163"/>
      <c r="Q7" s="1163"/>
      <c r="R7" s="1163"/>
    </row>
    <row r="8" spans="1:19" ht="23.25" customHeight="1" thickBot="1">
      <c r="A8" s="564" t="s">
        <v>597</v>
      </c>
      <c r="I8" s="562"/>
      <c r="J8" s="562"/>
    </row>
    <row r="9" spans="1:19" ht="13.5" thickBot="1">
      <c r="A9" s="570"/>
      <c r="B9" s="1634"/>
      <c r="C9" s="1634"/>
      <c r="D9" s="1634"/>
      <c r="E9" s="571"/>
      <c r="F9" s="572" t="s">
        <v>7</v>
      </c>
      <c r="G9" s="573" t="s">
        <v>599</v>
      </c>
      <c r="H9" s="574" t="s">
        <v>600</v>
      </c>
      <c r="I9" s="575" t="s">
        <v>601</v>
      </c>
      <c r="J9" s="576"/>
      <c r="K9" s="576"/>
      <c r="L9" s="577"/>
      <c r="M9" s="578" t="s">
        <v>700</v>
      </c>
      <c r="N9" s="579" t="s">
        <v>603</v>
      </c>
      <c r="P9" s="571" t="s">
        <v>604</v>
      </c>
      <c r="Q9" s="571" t="s">
        <v>605</v>
      </c>
      <c r="R9" s="571" t="s">
        <v>604</v>
      </c>
    </row>
    <row r="10" spans="1:19" ht="13.5" thickBot="1">
      <c r="A10" s="580" t="s">
        <v>54</v>
      </c>
      <c r="B10" s="581" t="s">
        <v>606</v>
      </c>
      <c r="C10" s="581" t="s">
        <v>753</v>
      </c>
      <c r="D10" s="581" t="s">
        <v>754</v>
      </c>
      <c r="E10" s="581" t="s">
        <v>701</v>
      </c>
      <c r="F10" s="582" t="s">
        <v>702</v>
      </c>
      <c r="G10" s="583">
        <v>2018</v>
      </c>
      <c r="H10" s="584">
        <v>2018</v>
      </c>
      <c r="I10" s="585" t="s">
        <v>608</v>
      </c>
      <c r="J10" s="1635" t="s">
        <v>609</v>
      </c>
      <c r="K10" s="819" t="s">
        <v>610</v>
      </c>
      <c r="L10" s="820" t="s">
        <v>611</v>
      </c>
      <c r="M10" s="589" t="s">
        <v>612</v>
      </c>
      <c r="N10" s="590" t="s">
        <v>613</v>
      </c>
      <c r="P10" s="591" t="s">
        <v>703</v>
      </c>
      <c r="Q10" s="581" t="s">
        <v>704</v>
      </c>
      <c r="R10" s="581" t="s">
        <v>705</v>
      </c>
    </row>
    <row r="11" spans="1:19">
      <c r="A11" s="592" t="s">
        <v>706</v>
      </c>
      <c r="B11" s="1636"/>
      <c r="C11" s="1637">
        <v>104</v>
      </c>
      <c r="D11" s="1637">
        <v>104</v>
      </c>
      <c r="E11" s="593"/>
      <c r="F11" s="594">
        <v>33</v>
      </c>
      <c r="G11" s="595">
        <v>33</v>
      </c>
      <c r="H11" s="595">
        <v>33</v>
      </c>
      <c r="I11" s="1638">
        <v>33</v>
      </c>
      <c r="J11" s="1639">
        <f>P11</f>
        <v>33</v>
      </c>
      <c r="K11" s="597">
        <f>Q11</f>
        <v>33</v>
      </c>
      <c r="L11" s="599"/>
      <c r="M11" s="600" t="s">
        <v>618</v>
      </c>
      <c r="N11" s="601" t="s">
        <v>618</v>
      </c>
      <c r="O11" s="602"/>
      <c r="P11" s="603">
        <v>33</v>
      </c>
      <c r="Q11" s="1165">
        <v>33</v>
      </c>
      <c r="R11" s="1165"/>
    </row>
    <row r="12" spans="1:19" ht="13.5" thickBot="1">
      <c r="A12" s="605" t="s">
        <v>707</v>
      </c>
      <c r="B12" s="1640"/>
      <c r="C12" s="1641">
        <v>101</v>
      </c>
      <c r="D12" s="1641">
        <v>104</v>
      </c>
      <c r="E12" s="606"/>
      <c r="F12" s="607">
        <v>31.78</v>
      </c>
      <c r="G12" s="608">
        <v>33</v>
      </c>
      <c r="H12" s="608">
        <v>32</v>
      </c>
      <c r="I12" s="1642">
        <v>31.82</v>
      </c>
      <c r="J12" s="1643">
        <f t="shared" ref="J12:K23" si="0">P12</f>
        <v>33.299999999999997</v>
      </c>
      <c r="K12" s="610">
        <f>Q12</f>
        <v>32.4161</v>
      </c>
      <c r="L12" s="611"/>
      <c r="M12" s="612"/>
      <c r="N12" s="613" t="s">
        <v>618</v>
      </c>
      <c r="O12" s="602"/>
      <c r="P12" s="614">
        <v>33.299999999999997</v>
      </c>
      <c r="Q12" s="1167">
        <v>32.4161</v>
      </c>
      <c r="R12" s="1167"/>
    </row>
    <row r="13" spans="1:19">
      <c r="A13" s="616" t="s">
        <v>708</v>
      </c>
      <c r="B13" s="1644" t="s">
        <v>621</v>
      </c>
      <c r="C13" s="1645">
        <v>37915</v>
      </c>
      <c r="D13" s="1645">
        <v>39774</v>
      </c>
      <c r="E13" s="617" t="s">
        <v>709</v>
      </c>
      <c r="F13" s="618">
        <v>8626</v>
      </c>
      <c r="G13" s="761" t="s">
        <v>618</v>
      </c>
      <c r="H13" s="761" t="s">
        <v>618</v>
      </c>
      <c r="I13" s="620">
        <v>8638.8799999999992</v>
      </c>
      <c r="J13" s="665">
        <f t="shared" si="0"/>
        <v>8628</v>
      </c>
      <c r="K13" s="621">
        <f>Q13</f>
        <v>8827.9210000000003</v>
      </c>
      <c r="L13" s="623"/>
      <c r="M13" s="624" t="s">
        <v>618</v>
      </c>
      <c r="N13" s="625" t="s">
        <v>618</v>
      </c>
      <c r="O13" s="602"/>
      <c r="P13" s="669">
        <v>8628</v>
      </c>
      <c r="Q13" s="1168">
        <v>8827.9210000000003</v>
      </c>
      <c r="R13" s="1168"/>
    </row>
    <row r="14" spans="1:19">
      <c r="A14" s="628" t="s">
        <v>710</v>
      </c>
      <c r="B14" s="1646" t="s">
        <v>624</v>
      </c>
      <c r="C14" s="1647">
        <v>-16164</v>
      </c>
      <c r="D14" s="1647">
        <v>-17825</v>
      </c>
      <c r="E14" s="617" t="s">
        <v>711</v>
      </c>
      <c r="F14" s="618">
        <v>8146</v>
      </c>
      <c r="G14" s="764" t="s">
        <v>618</v>
      </c>
      <c r="H14" s="764" t="s">
        <v>618</v>
      </c>
      <c r="I14" s="630">
        <v>8169.0240000000003</v>
      </c>
      <c r="J14" s="674">
        <f t="shared" si="0"/>
        <v>8168</v>
      </c>
      <c r="K14" s="627">
        <f t="shared" si="0"/>
        <v>8377.2160000000003</v>
      </c>
      <c r="L14" s="623"/>
      <c r="M14" s="624" t="s">
        <v>618</v>
      </c>
      <c r="N14" s="625" t="s">
        <v>618</v>
      </c>
      <c r="O14" s="602"/>
      <c r="P14" s="675">
        <v>8168</v>
      </c>
      <c r="Q14" s="1168">
        <v>8377.2160000000003</v>
      </c>
      <c r="R14" s="1168"/>
    </row>
    <row r="15" spans="1:19">
      <c r="A15" s="628" t="s">
        <v>626</v>
      </c>
      <c r="B15" s="1646" t="s">
        <v>627</v>
      </c>
      <c r="C15" s="1647">
        <v>604</v>
      </c>
      <c r="D15" s="1647">
        <v>619</v>
      </c>
      <c r="E15" s="617" t="s">
        <v>628</v>
      </c>
      <c r="F15" s="618">
        <v>79</v>
      </c>
      <c r="G15" s="764" t="s">
        <v>618</v>
      </c>
      <c r="H15" s="764" t="s">
        <v>618</v>
      </c>
      <c r="I15" s="630">
        <v>112.44499999999999</v>
      </c>
      <c r="J15" s="674">
        <f t="shared" si="0"/>
        <v>90.6</v>
      </c>
      <c r="K15" s="627">
        <f t="shared" si="0"/>
        <v>132.12799999999999</v>
      </c>
      <c r="L15" s="623"/>
      <c r="M15" s="624" t="s">
        <v>618</v>
      </c>
      <c r="N15" s="625" t="s">
        <v>618</v>
      </c>
      <c r="O15" s="602"/>
      <c r="P15" s="675">
        <v>90.6</v>
      </c>
      <c r="Q15" s="1168">
        <v>132.12799999999999</v>
      </c>
      <c r="R15" s="1168"/>
    </row>
    <row r="16" spans="1:19">
      <c r="A16" s="628" t="s">
        <v>629</v>
      </c>
      <c r="B16" s="1646" t="s">
        <v>630</v>
      </c>
      <c r="C16" s="1647">
        <v>221</v>
      </c>
      <c r="D16" s="1647">
        <v>610</v>
      </c>
      <c r="E16" s="617" t="s">
        <v>618</v>
      </c>
      <c r="F16" s="618">
        <v>843</v>
      </c>
      <c r="G16" s="764" t="s">
        <v>618</v>
      </c>
      <c r="H16" s="764" t="s">
        <v>618</v>
      </c>
      <c r="I16" s="630">
        <v>3114.22</v>
      </c>
      <c r="J16" s="674">
        <f t="shared" si="0"/>
        <v>2012.5</v>
      </c>
      <c r="K16" s="627">
        <f t="shared" si="0"/>
        <v>1336.7950000000001</v>
      </c>
      <c r="L16" s="623"/>
      <c r="M16" s="624" t="s">
        <v>618</v>
      </c>
      <c r="N16" s="625" t="s">
        <v>618</v>
      </c>
      <c r="O16" s="602"/>
      <c r="P16" s="675">
        <v>2012.5</v>
      </c>
      <c r="Q16" s="1168">
        <v>1336.7950000000001</v>
      </c>
      <c r="R16" s="1168"/>
    </row>
    <row r="17" spans="1:18" ht="13.5" thickBot="1">
      <c r="A17" s="592" t="s">
        <v>631</v>
      </c>
      <c r="B17" s="1648" t="s">
        <v>632</v>
      </c>
      <c r="C17" s="1649">
        <v>2021</v>
      </c>
      <c r="D17" s="1649">
        <v>852</v>
      </c>
      <c r="E17" s="632" t="s">
        <v>633</v>
      </c>
      <c r="F17" s="633">
        <v>2357</v>
      </c>
      <c r="G17" s="766" t="s">
        <v>618</v>
      </c>
      <c r="H17" s="766" t="s">
        <v>618</v>
      </c>
      <c r="I17" s="635">
        <v>3690.0329999999999</v>
      </c>
      <c r="J17" s="1181">
        <f t="shared" si="0"/>
        <v>4962.6000000000004</v>
      </c>
      <c r="K17" s="655">
        <f t="shared" si="0"/>
        <v>3493.165</v>
      </c>
      <c r="L17" s="637"/>
      <c r="M17" s="638" t="s">
        <v>618</v>
      </c>
      <c r="N17" s="601" t="s">
        <v>618</v>
      </c>
      <c r="O17" s="602"/>
      <c r="P17" s="683">
        <v>4962.6000000000004</v>
      </c>
      <c r="Q17" s="1170">
        <v>3493.165</v>
      </c>
      <c r="R17" s="1170"/>
    </row>
    <row r="18" spans="1:18" ht="15.75" thickBot="1">
      <c r="A18" s="640" t="s">
        <v>634</v>
      </c>
      <c r="B18" s="1650"/>
      <c r="C18" s="1651">
        <v>24618</v>
      </c>
      <c r="D18" s="1651">
        <v>24087</v>
      </c>
      <c r="E18" s="641"/>
      <c r="F18" s="769">
        <f>F13-F14+F15+F16+F17</f>
        <v>3759</v>
      </c>
      <c r="G18" s="643" t="s">
        <v>618</v>
      </c>
      <c r="H18" s="643" t="s">
        <v>618</v>
      </c>
      <c r="I18" s="643">
        <f>I13-I14+I15+I16+I17</f>
        <v>7386.5539999999983</v>
      </c>
      <c r="J18" s="643">
        <f t="shared" ref="J18:L18" si="1">J13-J14+J15+J16+J17</f>
        <v>7525.7000000000007</v>
      </c>
      <c r="K18" s="643">
        <f t="shared" si="1"/>
        <v>5412.7929999999997</v>
      </c>
      <c r="L18" s="1652">
        <f t="shared" si="1"/>
        <v>0</v>
      </c>
      <c r="M18" s="644" t="s">
        <v>618</v>
      </c>
      <c r="N18" s="645" t="s">
        <v>618</v>
      </c>
      <c r="O18" s="602"/>
      <c r="P18" s="646">
        <f>P13-P14+P15+P16+P17</f>
        <v>7525.7000000000007</v>
      </c>
      <c r="Q18" s="646">
        <f t="shared" ref="Q18:R18" si="2">Q13-Q14+Q15+Q16+Q17</f>
        <v>5412.7929999999997</v>
      </c>
      <c r="R18" s="646">
        <f t="shared" si="2"/>
        <v>0</v>
      </c>
    </row>
    <row r="19" spans="1:18">
      <c r="A19" s="592" t="s">
        <v>635</v>
      </c>
      <c r="B19" s="1644" t="s">
        <v>636</v>
      </c>
      <c r="C19" s="1645">
        <v>7043</v>
      </c>
      <c r="D19" s="1645">
        <v>7240</v>
      </c>
      <c r="E19" s="632">
        <v>401</v>
      </c>
      <c r="F19" s="633">
        <v>480</v>
      </c>
      <c r="G19" s="761" t="s">
        <v>618</v>
      </c>
      <c r="H19" s="761" t="s">
        <v>618</v>
      </c>
      <c r="I19" s="635">
        <v>469.851</v>
      </c>
      <c r="J19" s="782">
        <f t="shared" si="0"/>
        <v>460.3</v>
      </c>
      <c r="K19" s="621">
        <f t="shared" si="0"/>
        <v>450.70499999999998</v>
      </c>
      <c r="L19" s="688"/>
      <c r="M19" s="638" t="s">
        <v>618</v>
      </c>
      <c r="N19" s="601" t="s">
        <v>618</v>
      </c>
      <c r="O19" s="602"/>
      <c r="P19" s="689">
        <v>460.3</v>
      </c>
      <c r="Q19" s="1170">
        <v>450.70499999999998</v>
      </c>
      <c r="R19" s="1170"/>
    </row>
    <row r="20" spans="1:18">
      <c r="A20" s="628" t="s">
        <v>637</v>
      </c>
      <c r="B20" s="1646" t="s">
        <v>638</v>
      </c>
      <c r="C20" s="1647">
        <v>1001</v>
      </c>
      <c r="D20" s="1647">
        <v>820</v>
      </c>
      <c r="E20" s="617" t="s">
        <v>639</v>
      </c>
      <c r="F20" s="618">
        <v>390</v>
      </c>
      <c r="G20" s="764" t="s">
        <v>618</v>
      </c>
      <c r="H20" s="764" t="s">
        <v>618</v>
      </c>
      <c r="I20" s="630">
        <v>436.75299999999999</v>
      </c>
      <c r="J20" s="674">
        <f t="shared" si="0"/>
        <v>501.3</v>
      </c>
      <c r="K20" s="627">
        <f t="shared" si="0"/>
        <v>554.26400000000001</v>
      </c>
      <c r="L20" s="623"/>
      <c r="M20" s="624" t="s">
        <v>618</v>
      </c>
      <c r="N20" s="625" t="s">
        <v>618</v>
      </c>
      <c r="O20" s="602"/>
      <c r="P20" s="675">
        <v>501.3</v>
      </c>
      <c r="Q20" s="1168">
        <v>554.26400000000001</v>
      </c>
      <c r="R20" s="1168"/>
    </row>
    <row r="21" spans="1:18">
      <c r="A21" s="628" t="s">
        <v>640</v>
      </c>
      <c r="B21" s="1653" t="s">
        <v>641</v>
      </c>
      <c r="C21" s="1647">
        <v>14718</v>
      </c>
      <c r="D21" s="1647">
        <v>14718</v>
      </c>
      <c r="E21" s="617" t="s">
        <v>618</v>
      </c>
      <c r="F21" s="618">
        <v>457</v>
      </c>
      <c r="G21" s="764" t="s">
        <v>618</v>
      </c>
      <c r="H21" s="764" t="s">
        <v>618</v>
      </c>
      <c r="I21" s="630">
        <v>762.25599999999997</v>
      </c>
      <c r="J21" s="674">
        <f t="shared" si="0"/>
        <v>271.60000000000002</v>
      </c>
      <c r="K21" s="627">
        <f t="shared" si="0"/>
        <v>19.702999999999999</v>
      </c>
      <c r="L21" s="623"/>
      <c r="M21" s="624" t="s">
        <v>618</v>
      </c>
      <c r="N21" s="625" t="s">
        <v>618</v>
      </c>
      <c r="O21" s="602"/>
      <c r="P21" s="675">
        <v>271.60000000000002</v>
      </c>
      <c r="Q21" s="1168">
        <v>19.702999999999999</v>
      </c>
      <c r="R21" s="1168"/>
    </row>
    <row r="22" spans="1:18">
      <c r="A22" s="628" t="s">
        <v>642</v>
      </c>
      <c r="B22" s="1653" t="s">
        <v>643</v>
      </c>
      <c r="C22" s="1647">
        <v>1758</v>
      </c>
      <c r="D22" s="1647">
        <v>1762</v>
      </c>
      <c r="E22" s="617" t="s">
        <v>618</v>
      </c>
      <c r="F22" s="618">
        <v>2354</v>
      </c>
      <c r="G22" s="764" t="s">
        <v>618</v>
      </c>
      <c r="H22" s="764" t="s">
        <v>618</v>
      </c>
      <c r="I22" s="630">
        <v>5640.5829999999996</v>
      </c>
      <c r="J22" s="674">
        <f t="shared" si="0"/>
        <v>6292.7</v>
      </c>
      <c r="K22" s="627">
        <f t="shared" si="0"/>
        <v>4388.12</v>
      </c>
      <c r="L22" s="623"/>
      <c r="M22" s="624" t="s">
        <v>618</v>
      </c>
      <c r="N22" s="625" t="s">
        <v>618</v>
      </c>
      <c r="O22" s="602"/>
      <c r="P22" s="675">
        <v>6292.7</v>
      </c>
      <c r="Q22" s="1168">
        <v>4388.12</v>
      </c>
      <c r="R22" s="1168"/>
    </row>
    <row r="23" spans="1:18" ht="13.5" thickBot="1">
      <c r="A23" s="605" t="s">
        <v>644</v>
      </c>
      <c r="B23" s="1654" t="s">
        <v>645</v>
      </c>
      <c r="C23" s="1655">
        <v>0</v>
      </c>
      <c r="D23" s="1655">
        <v>0</v>
      </c>
      <c r="E23" s="653" t="s">
        <v>618</v>
      </c>
      <c r="F23" s="618">
        <v>0</v>
      </c>
      <c r="G23" s="766" t="s">
        <v>618</v>
      </c>
      <c r="H23" s="766" t="s">
        <v>618</v>
      </c>
      <c r="I23" s="772">
        <v>0</v>
      </c>
      <c r="J23" s="681">
        <f t="shared" si="0"/>
        <v>0</v>
      </c>
      <c r="K23" s="655">
        <f t="shared" si="0"/>
        <v>0</v>
      </c>
      <c r="L23" s="637"/>
      <c r="M23" s="658" t="s">
        <v>618</v>
      </c>
      <c r="N23" s="659" t="s">
        <v>618</v>
      </c>
      <c r="O23" s="602"/>
      <c r="P23" s="773">
        <v>0</v>
      </c>
      <c r="Q23" s="1173">
        <v>0</v>
      </c>
      <c r="R23" s="1173"/>
    </row>
    <row r="24" spans="1:18" ht="15.75" thickBot="1">
      <c r="A24" s="1656" t="s">
        <v>646</v>
      </c>
      <c r="B24" s="1644" t="s">
        <v>647</v>
      </c>
      <c r="C24" s="1645">
        <v>12472</v>
      </c>
      <c r="D24" s="1645">
        <v>13728</v>
      </c>
      <c r="E24" s="661" t="s">
        <v>618</v>
      </c>
      <c r="F24" s="662">
        <v>16688</v>
      </c>
      <c r="G24" s="775">
        <v>17274</v>
      </c>
      <c r="H24" s="775">
        <v>18108.608</v>
      </c>
      <c r="I24" s="776">
        <v>4327.375</v>
      </c>
      <c r="J24" s="621">
        <f>P24-I24</f>
        <v>4360.625</v>
      </c>
      <c r="K24" s="621">
        <f>Q24-P24</f>
        <v>4902.2829999999994</v>
      </c>
      <c r="L24" s="666"/>
      <c r="M24" s="777">
        <f t="shared" ref="M24:M47" si="3">SUM(I24:L24)</f>
        <v>13590.282999999999</v>
      </c>
      <c r="N24" s="668">
        <f t="shared" ref="N24:N47" si="4">(M24/H24)*100</f>
        <v>75.048744773756212</v>
      </c>
      <c r="O24" s="602"/>
      <c r="P24" s="870">
        <v>8688</v>
      </c>
      <c r="Q24" s="1175">
        <v>13590.282999999999</v>
      </c>
      <c r="R24" s="1176"/>
    </row>
    <row r="25" spans="1:18" ht="15.75" thickBot="1">
      <c r="A25" s="628" t="s">
        <v>648</v>
      </c>
      <c r="B25" s="1646" t="s">
        <v>649</v>
      </c>
      <c r="C25" s="1647">
        <v>0</v>
      </c>
      <c r="D25" s="1647">
        <v>0</v>
      </c>
      <c r="E25" s="671" t="s">
        <v>618</v>
      </c>
      <c r="F25" s="618">
        <v>0</v>
      </c>
      <c r="G25" s="780">
        <v>0</v>
      </c>
      <c r="H25" s="780">
        <v>0</v>
      </c>
      <c r="I25" s="781">
        <v>0</v>
      </c>
      <c r="J25" s="648">
        <f t="shared" ref="J25:J42" si="5">P25-I25</f>
        <v>0</v>
      </c>
      <c r="K25" s="648">
        <f t="shared" ref="K25:K42" si="6">Q25-P25</f>
        <v>0</v>
      </c>
      <c r="L25" s="622"/>
      <c r="M25" s="777">
        <f t="shared" si="3"/>
        <v>0</v>
      </c>
      <c r="N25" s="668" t="e">
        <f t="shared" si="4"/>
        <v>#DIV/0!</v>
      </c>
      <c r="O25" s="602"/>
      <c r="P25" s="675">
        <v>0</v>
      </c>
      <c r="Q25" s="1178">
        <v>0</v>
      </c>
      <c r="R25" s="1179"/>
    </row>
    <row r="26" spans="1:18" ht="15.75" thickBot="1">
      <c r="A26" s="605" t="s">
        <v>650</v>
      </c>
      <c r="B26" s="1657" t="s">
        <v>649</v>
      </c>
      <c r="C26" s="1655">
        <v>0</v>
      </c>
      <c r="D26" s="1655">
        <v>1215</v>
      </c>
      <c r="E26" s="677">
        <v>672</v>
      </c>
      <c r="F26" s="678">
        <v>3200</v>
      </c>
      <c r="G26" s="785">
        <v>3200</v>
      </c>
      <c r="H26" s="785">
        <v>3200</v>
      </c>
      <c r="I26" s="786">
        <v>741.13099999999997</v>
      </c>
      <c r="J26" s="1169">
        <f t="shared" si="5"/>
        <v>818.86900000000003</v>
      </c>
      <c r="K26" s="1169">
        <f t="shared" si="6"/>
        <v>524.62800000000016</v>
      </c>
      <c r="L26" s="682"/>
      <c r="M26" s="777">
        <f t="shared" si="3"/>
        <v>2084.6280000000002</v>
      </c>
      <c r="N26" s="668">
        <f t="shared" si="4"/>
        <v>65.144625000000005</v>
      </c>
      <c r="O26" s="602"/>
      <c r="P26" s="683">
        <v>1560</v>
      </c>
      <c r="Q26" s="1182">
        <v>2084.6280000000002</v>
      </c>
      <c r="R26" s="1183"/>
    </row>
    <row r="27" spans="1:18" ht="15.75" thickBot="1">
      <c r="A27" s="616" t="s">
        <v>651</v>
      </c>
      <c r="B27" s="1644" t="s">
        <v>652</v>
      </c>
      <c r="C27" s="1645">
        <v>6341</v>
      </c>
      <c r="D27" s="1645">
        <v>6960</v>
      </c>
      <c r="E27" s="685">
        <v>501</v>
      </c>
      <c r="F27" s="618">
        <v>1788</v>
      </c>
      <c r="G27" s="790">
        <v>1558</v>
      </c>
      <c r="H27" s="790">
        <v>1558</v>
      </c>
      <c r="I27" s="791">
        <v>421.37</v>
      </c>
      <c r="J27" s="688">
        <f t="shared" si="5"/>
        <v>504.63</v>
      </c>
      <c r="K27" s="621">
        <f t="shared" si="6"/>
        <v>291.31700000000001</v>
      </c>
      <c r="L27" s="688"/>
      <c r="M27" s="777">
        <f t="shared" si="3"/>
        <v>1217.317</v>
      </c>
      <c r="N27" s="668">
        <f t="shared" si="4"/>
        <v>78.133311938382548</v>
      </c>
      <c r="O27" s="602"/>
      <c r="P27" s="689">
        <v>926</v>
      </c>
      <c r="Q27" s="1185">
        <v>1217.317</v>
      </c>
      <c r="R27" s="1186"/>
    </row>
    <row r="28" spans="1:18" ht="15.75" thickBot="1">
      <c r="A28" s="628" t="s">
        <v>653</v>
      </c>
      <c r="B28" s="1646" t="s">
        <v>654</v>
      </c>
      <c r="C28" s="1647">
        <v>1745</v>
      </c>
      <c r="D28" s="1647">
        <v>2223</v>
      </c>
      <c r="E28" s="692">
        <v>502</v>
      </c>
      <c r="F28" s="618">
        <v>838</v>
      </c>
      <c r="G28" s="780">
        <v>840</v>
      </c>
      <c r="H28" s="780">
        <v>840</v>
      </c>
      <c r="I28" s="781">
        <v>318.11700000000002</v>
      </c>
      <c r="J28" s="688">
        <f t="shared" si="5"/>
        <v>129.88299999999998</v>
      </c>
      <c r="K28" s="648">
        <f t="shared" si="6"/>
        <v>87.777000000000044</v>
      </c>
      <c r="L28" s="623"/>
      <c r="M28" s="777">
        <f t="shared" si="3"/>
        <v>535.77700000000004</v>
      </c>
      <c r="N28" s="668">
        <f t="shared" si="4"/>
        <v>63.782976190476191</v>
      </c>
      <c r="O28" s="602"/>
      <c r="P28" s="675">
        <v>448</v>
      </c>
      <c r="Q28" s="1178">
        <v>535.77700000000004</v>
      </c>
      <c r="R28" s="1179"/>
    </row>
    <row r="29" spans="1:18" ht="15.75" thickBot="1">
      <c r="A29" s="628" t="s">
        <v>655</v>
      </c>
      <c r="B29" s="1646" t="s">
        <v>656</v>
      </c>
      <c r="C29" s="1647">
        <v>0</v>
      </c>
      <c r="D29" s="1647">
        <v>0</v>
      </c>
      <c r="E29" s="692">
        <v>504</v>
      </c>
      <c r="F29" s="618">
        <v>0</v>
      </c>
      <c r="G29" s="780">
        <v>0</v>
      </c>
      <c r="H29" s="780">
        <v>0</v>
      </c>
      <c r="I29" s="781">
        <v>0</v>
      </c>
      <c r="J29" s="688">
        <f t="shared" si="5"/>
        <v>0</v>
      </c>
      <c r="K29" s="648">
        <f t="shared" si="6"/>
        <v>0</v>
      </c>
      <c r="L29" s="623"/>
      <c r="M29" s="777">
        <f t="shared" si="3"/>
        <v>0</v>
      </c>
      <c r="N29" s="668" t="e">
        <f t="shared" si="4"/>
        <v>#DIV/0!</v>
      </c>
      <c r="O29" s="602"/>
      <c r="P29" s="675">
        <v>0</v>
      </c>
      <c r="Q29" s="1178">
        <v>0</v>
      </c>
      <c r="R29" s="1179"/>
    </row>
    <row r="30" spans="1:18" ht="15.75" thickBot="1">
      <c r="A30" s="628" t="s">
        <v>657</v>
      </c>
      <c r="B30" s="1646" t="s">
        <v>658</v>
      </c>
      <c r="C30" s="1647">
        <v>428</v>
      </c>
      <c r="D30" s="1647">
        <v>253</v>
      </c>
      <c r="E30" s="692">
        <v>511</v>
      </c>
      <c r="F30" s="618">
        <v>668</v>
      </c>
      <c r="G30" s="780">
        <v>698</v>
      </c>
      <c r="H30" s="780">
        <v>525</v>
      </c>
      <c r="I30" s="781">
        <v>73.268000000000001</v>
      </c>
      <c r="J30" s="688">
        <f t="shared" si="5"/>
        <v>98.262</v>
      </c>
      <c r="K30" s="648">
        <f t="shared" si="6"/>
        <v>147.29299999999998</v>
      </c>
      <c r="L30" s="623"/>
      <c r="M30" s="777">
        <f t="shared" si="3"/>
        <v>318.82299999999998</v>
      </c>
      <c r="N30" s="668">
        <f t="shared" si="4"/>
        <v>60.72819047619047</v>
      </c>
      <c r="O30" s="602"/>
      <c r="P30" s="675">
        <v>171.53</v>
      </c>
      <c r="Q30" s="1178">
        <v>318.82299999999998</v>
      </c>
      <c r="R30" s="1179"/>
    </row>
    <row r="31" spans="1:18" ht="15.75" thickBot="1">
      <c r="A31" s="628" t="s">
        <v>659</v>
      </c>
      <c r="B31" s="1646" t="s">
        <v>660</v>
      </c>
      <c r="C31" s="1647">
        <v>1057</v>
      </c>
      <c r="D31" s="1647">
        <v>1451</v>
      </c>
      <c r="E31" s="692">
        <v>518</v>
      </c>
      <c r="F31" s="618">
        <v>949</v>
      </c>
      <c r="G31" s="780">
        <v>826</v>
      </c>
      <c r="H31" s="780">
        <v>995</v>
      </c>
      <c r="I31" s="781">
        <v>337.83</v>
      </c>
      <c r="J31" s="688">
        <f t="shared" si="5"/>
        <v>390.17</v>
      </c>
      <c r="K31" s="648">
        <f t="shared" si="6"/>
        <v>109.17499999999995</v>
      </c>
      <c r="L31" s="623"/>
      <c r="M31" s="777">
        <f t="shared" si="3"/>
        <v>837.17499999999995</v>
      </c>
      <c r="N31" s="668">
        <f t="shared" si="4"/>
        <v>84.138190954773862</v>
      </c>
      <c r="O31" s="602"/>
      <c r="P31" s="675">
        <v>728</v>
      </c>
      <c r="Q31" s="1178">
        <v>837.17499999999995</v>
      </c>
      <c r="R31" s="1179"/>
    </row>
    <row r="32" spans="1:18" ht="15.75" thickBot="1">
      <c r="A32" s="628" t="s">
        <v>661</v>
      </c>
      <c r="B32" s="1658" t="s">
        <v>662</v>
      </c>
      <c r="C32" s="1647">
        <v>10408</v>
      </c>
      <c r="D32" s="1647">
        <v>11792</v>
      </c>
      <c r="E32" s="692">
        <v>521</v>
      </c>
      <c r="F32" s="618">
        <v>10198</v>
      </c>
      <c r="G32" s="780">
        <v>10867</v>
      </c>
      <c r="H32" s="780">
        <v>11261.87</v>
      </c>
      <c r="I32" s="781">
        <v>2707.4540000000002</v>
      </c>
      <c r="J32" s="688">
        <f t="shared" si="5"/>
        <v>2767.8960000000002</v>
      </c>
      <c r="K32" s="648">
        <f t="shared" si="6"/>
        <v>2960.777</v>
      </c>
      <c r="L32" s="623"/>
      <c r="M32" s="777">
        <f t="shared" si="3"/>
        <v>8436.1270000000004</v>
      </c>
      <c r="N32" s="668">
        <f t="shared" si="4"/>
        <v>74.908758492150952</v>
      </c>
      <c r="O32" s="602"/>
      <c r="P32" s="675">
        <v>5475.35</v>
      </c>
      <c r="Q32" s="1178">
        <v>8436.1270000000004</v>
      </c>
      <c r="R32" s="1179"/>
    </row>
    <row r="33" spans="1:18" ht="15.75" thickBot="1">
      <c r="A33" s="628" t="s">
        <v>663</v>
      </c>
      <c r="B33" s="1658" t="s">
        <v>664</v>
      </c>
      <c r="C33" s="1647">
        <v>3640</v>
      </c>
      <c r="D33" s="1647">
        <v>4174</v>
      </c>
      <c r="E33" s="692" t="s">
        <v>665</v>
      </c>
      <c r="F33" s="618">
        <v>3864</v>
      </c>
      <c r="G33" s="780">
        <v>3952</v>
      </c>
      <c r="H33" s="780">
        <v>4392</v>
      </c>
      <c r="I33" s="781">
        <v>1056.396</v>
      </c>
      <c r="J33" s="688">
        <f t="shared" si="5"/>
        <v>1056.104</v>
      </c>
      <c r="K33" s="648">
        <f t="shared" si="6"/>
        <v>1101.92</v>
      </c>
      <c r="L33" s="623"/>
      <c r="M33" s="777">
        <f t="shared" si="3"/>
        <v>3214.42</v>
      </c>
      <c r="N33" s="668">
        <f t="shared" si="4"/>
        <v>73.188069216757739</v>
      </c>
      <c r="O33" s="602"/>
      <c r="P33" s="675">
        <v>2112.5</v>
      </c>
      <c r="Q33" s="1178">
        <v>3214.42</v>
      </c>
      <c r="R33" s="1179"/>
    </row>
    <row r="34" spans="1:18" ht="15.75" thickBot="1">
      <c r="A34" s="628" t="s">
        <v>666</v>
      </c>
      <c r="B34" s="1646" t="s">
        <v>667</v>
      </c>
      <c r="C34" s="1647">
        <v>0</v>
      </c>
      <c r="D34" s="1647">
        <v>0</v>
      </c>
      <c r="E34" s="692">
        <v>557</v>
      </c>
      <c r="F34" s="618">
        <v>0</v>
      </c>
      <c r="G34" s="780">
        <v>0</v>
      </c>
      <c r="H34" s="780">
        <v>0</v>
      </c>
      <c r="I34" s="781">
        <v>0</v>
      </c>
      <c r="J34" s="688">
        <f t="shared" si="5"/>
        <v>0</v>
      </c>
      <c r="K34" s="648">
        <f t="shared" si="6"/>
        <v>0</v>
      </c>
      <c r="L34" s="623"/>
      <c r="M34" s="777">
        <f t="shared" si="3"/>
        <v>0</v>
      </c>
      <c r="N34" s="668" t="e">
        <f t="shared" si="4"/>
        <v>#DIV/0!</v>
      </c>
      <c r="O34" s="602"/>
      <c r="P34" s="675">
        <v>0</v>
      </c>
      <c r="Q34" s="1178">
        <v>0</v>
      </c>
      <c r="R34" s="1179"/>
    </row>
    <row r="35" spans="1:18" ht="15.75" thickBot="1">
      <c r="A35" s="628" t="s">
        <v>668</v>
      </c>
      <c r="B35" s="1646" t="s">
        <v>669</v>
      </c>
      <c r="C35" s="1647">
        <v>1711</v>
      </c>
      <c r="D35" s="1647">
        <v>1801</v>
      </c>
      <c r="E35" s="692">
        <v>551</v>
      </c>
      <c r="F35" s="618">
        <v>43</v>
      </c>
      <c r="G35" s="780">
        <v>42</v>
      </c>
      <c r="H35" s="780">
        <v>42</v>
      </c>
      <c r="I35" s="781">
        <v>10</v>
      </c>
      <c r="J35" s="688">
        <f t="shared" si="5"/>
        <v>9.5760000000000005</v>
      </c>
      <c r="K35" s="648">
        <f t="shared" si="6"/>
        <v>9.5730000000000004</v>
      </c>
      <c r="L35" s="623"/>
      <c r="M35" s="777">
        <f t="shared" si="3"/>
        <v>29.149000000000001</v>
      </c>
      <c r="N35" s="668">
        <f t="shared" si="4"/>
        <v>69.402380952380966</v>
      </c>
      <c r="O35" s="602"/>
      <c r="P35" s="675">
        <v>19.576000000000001</v>
      </c>
      <c r="Q35" s="1178">
        <v>29.149000000000001</v>
      </c>
      <c r="R35" s="1179"/>
    </row>
    <row r="36" spans="1:18" ht="15.75" thickBot="1">
      <c r="A36" s="592" t="s">
        <v>670</v>
      </c>
      <c r="B36" s="1659"/>
      <c r="C36" s="1649">
        <v>569</v>
      </c>
      <c r="D36" s="1649">
        <v>614</v>
      </c>
      <c r="E36" s="694" t="s">
        <v>671</v>
      </c>
      <c r="F36" s="695">
        <v>190</v>
      </c>
      <c r="G36" s="794">
        <v>316</v>
      </c>
      <c r="H36" s="794">
        <v>340</v>
      </c>
      <c r="I36" s="795">
        <v>-23.97</v>
      </c>
      <c r="J36" s="688">
        <f t="shared" si="5"/>
        <v>109.97</v>
      </c>
      <c r="K36" s="648">
        <f t="shared" si="6"/>
        <v>208.25400000000002</v>
      </c>
      <c r="L36" s="623"/>
      <c r="M36" s="777">
        <f t="shared" si="3"/>
        <v>294.25400000000002</v>
      </c>
      <c r="N36" s="668">
        <f t="shared" si="4"/>
        <v>86.54529411764706</v>
      </c>
      <c r="O36" s="602"/>
      <c r="P36" s="773">
        <v>86</v>
      </c>
      <c r="Q36" s="1188">
        <v>294.25400000000002</v>
      </c>
      <c r="R36" s="1189"/>
    </row>
    <row r="37" spans="1:18" ht="15.75" thickBot="1">
      <c r="A37" s="700" t="s">
        <v>672</v>
      </c>
      <c r="B37" s="1660" t="s">
        <v>673</v>
      </c>
      <c r="C37" s="1661">
        <f>SUM(C27:C36)</f>
        <v>25899</v>
      </c>
      <c r="D37" s="1661">
        <f>SUM(D27:D36)</f>
        <v>29268</v>
      </c>
      <c r="E37" s="701"/>
      <c r="F37" s="798">
        <f t="shared" ref="F37:L37" si="7">SUM(F27:F36)</f>
        <v>18538</v>
      </c>
      <c r="G37" s="799">
        <f t="shared" si="7"/>
        <v>19099</v>
      </c>
      <c r="H37" s="799">
        <f t="shared" si="7"/>
        <v>19953.870000000003</v>
      </c>
      <c r="I37" s="706">
        <f t="shared" si="7"/>
        <v>4900.4650000000001</v>
      </c>
      <c r="J37" s="706">
        <f t="shared" si="7"/>
        <v>5066.4910000000009</v>
      </c>
      <c r="K37" s="706">
        <f t="shared" si="7"/>
        <v>4916.0860000000002</v>
      </c>
      <c r="L37" s="800">
        <f t="shared" si="7"/>
        <v>0</v>
      </c>
      <c r="M37" s="777">
        <f t="shared" si="3"/>
        <v>14883.042000000001</v>
      </c>
      <c r="N37" s="668">
        <f t="shared" si="4"/>
        <v>74.587245481703548</v>
      </c>
      <c r="O37" s="602"/>
      <c r="P37" s="706">
        <f>SUM(P27:P36)</f>
        <v>9966.9560000000001</v>
      </c>
      <c r="Q37" s="706">
        <f t="shared" ref="Q37:R37" si="8">SUM(Q27:Q36)</f>
        <v>14883.042000000001</v>
      </c>
      <c r="R37" s="706">
        <f t="shared" si="8"/>
        <v>0</v>
      </c>
    </row>
    <row r="38" spans="1:18" ht="15.75" thickBot="1">
      <c r="A38" s="616" t="s">
        <v>674</v>
      </c>
      <c r="B38" s="1644" t="s">
        <v>675</v>
      </c>
      <c r="C38" s="1645">
        <v>0</v>
      </c>
      <c r="D38" s="1645">
        <v>0</v>
      </c>
      <c r="E38" s="685">
        <v>601</v>
      </c>
      <c r="F38" s="707">
        <v>0</v>
      </c>
      <c r="G38" s="790">
        <v>0</v>
      </c>
      <c r="H38" s="790">
        <v>0</v>
      </c>
      <c r="I38" s="776">
        <v>0</v>
      </c>
      <c r="J38" s="688">
        <f t="shared" si="5"/>
        <v>0</v>
      </c>
      <c r="K38" s="648">
        <f t="shared" si="6"/>
        <v>0</v>
      </c>
      <c r="L38" s="623"/>
      <c r="M38" s="777">
        <f t="shared" si="3"/>
        <v>0</v>
      </c>
      <c r="N38" s="668" t="e">
        <f t="shared" si="4"/>
        <v>#DIV/0!</v>
      </c>
      <c r="O38" s="602"/>
      <c r="P38" s="689">
        <v>0</v>
      </c>
      <c r="Q38" s="1185">
        <v>0</v>
      </c>
      <c r="R38" s="1186"/>
    </row>
    <row r="39" spans="1:18" ht="15.75" thickBot="1">
      <c r="A39" s="628" t="s">
        <v>676</v>
      </c>
      <c r="B39" s="1646" t="s">
        <v>677</v>
      </c>
      <c r="C39" s="1647">
        <v>1190</v>
      </c>
      <c r="D39" s="1647">
        <v>1857</v>
      </c>
      <c r="E39" s="692">
        <v>602</v>
      </c>
      <c r="F39" s="618">
        <v>456</v>
      </c>
      <c r="G39" s="780">
        <v>444</v>
      </c>
      <c r="H39" s="780">
        <v>444</v>
      </c>
      <c r="I39" s="781">
        <v>138.82900000000001</v>
      </c>
      <c r="J39" s="688">
        <f t="shared" si="5"/>
        <v>120.971</v>
      </c>
      <c r="K39" s="648">
        <f t="shared" si="6"/>
        <v>51.317999999999984</v>
      </c>
      <c r="L39" s="623"/>
      <c r="M39" s="777">
        <f t="shared" si="3"/>
        <v>311.11799999999999</v>
      </c>
      <c r="N39" s="668">
        <f t="shared" si="4"/>
        <v>70.071621621621617</v>
      </c>
      <c r="O39" s="602"/>
      <c r="P39" s="675">
        <v>259.8</v>
      </c>
      <c r="Q39" s="1178">
        <v>311.11799999999999</v>
      </c>
      <c r="R39" s="1179"/>
    </row>
    <row r="40" spans="1:18" ht="15.75" thickBot="1">
      <c r="A40" s="628" t="s">
        <v>678</v>
      </c>
      <c r="B40" s="1646" t="s">
        <v>679</v>
      </c>
      <c r="C40" s="1647">
        <v>0</v>
      </c>
      <c r="D40" s="1647">
        <v>0</v>
      </c>
      <c r="E40" s="692">
        <v>604</v>
      </c>
      <c r="F40" s="618">
        <v>0</v>
      </c>
      <c r="G40" s="780">
        <v>0</v>
      </c>
      <c r="H40" s="780">
        <v>0</v>
      </c>
      <c r="I40" s="781">
        <v>0</v>
      </c>
      <c r="J40" s="688">
        <f t="shared" si="5"/>
        <v>0</v>
      </c>
      <c r="K40" s="648">
        <f t="shared" si="6"/>
        <v>0</v>
      </c>
      <c r="L40" s="623"/>
      <c r="M40" s="777">
        <f t="shared" si="3"/>
        <v>0</v>
      </c>
      <c r="N40" s="668" t="e">
        <f t="shared" si="4"/>
        <v>#DIV/0!</v>
      </c>
      <c r="O40" s="602"/>
      <c r="P40" s="675">
        <v>0</v>
      </c>
      <c r="Q40" s="1178">
        <v>0</v>
      </c>
      <c r="R40" s="1179"/>
    </row>
    <row r="41" spans="1:18" ht="15.75" thickBot="1">
      <c r="A41" s="628" t="s">
        <v>680</v>
      </c>
      <c r="B41" s="1646" t="s">
        <v>681</v>
      </c>
      <c r="C41" s="1647">
        <v>12472</v>
      </c>
      <c r="D41" s="1647">
        <v>13728</v>
      </c>
      <c r="E41" s="692" t="s">
        <v>682</v>
      </c>
      <c r="F41" s="618">
        <v>16688</v>
      </c>
      <c r="G41" s="780">
        <v>17274</v>
      </c>
      <c r="H41" s="780">
        <v>18109</v>
      </c>
      <c r="I41" s="781">
        <v>4327.375</v>
      </c>
      <c r="J41" s="688">
        <f t="shared" si="5"/>
        <v>4554.625</v>
      </c>
      <c r="K41" s="648">
        <f t="shared" si="6"/>
        <v>4708.2829999999994</v>
      </c>
      <c r="L41" s="623"/>
      <c r="M41" s="777">
        <f t="shared" si="3"/>
        <v>13590.282999999999</v>
      </c>
      <c r="N41" s="668">
        <f t="shared" si="4"/>
        <v>75.047120216466951</v>
      </c>
      <c r="O41" s="602"/>
      <c r="P41" s="675">
        <v>8882</v>
      </c>
      <c r="Q41" s="1178">
        <v>13590.282999999999</v>
      </c>
      <c r="R41" s="1179"/>
    </row>
    <row r="42" spans="1:18" ht="15.75" thickBot="1">
      <c r="A42" s="592" t="s">
        <v>683</v>
      </c>
      <c r="B42" s="1659"/>
      <c r="C42" s="1649">
        <v>12330</v>
      </c>
      <c r="D42" s="1649">
        <v>13218</v>
      </c>
      <c r="E42" s="694" t="s">
        <v>684</v>
      </c>
      <c r="F42" s="633">
        <v>1471</v>
      </c>
      <c r="G42" s="794">
        <v>1381</v>
      </c>
      <c r="H42" s="794">
        <v>1381</v>
      </c>
      <c r="I42" s="795">
        <v>434.26</v>
      </c>
      <c r="J42" s="688">
        <f t="shared" si="5"/>
        <v>390.45500000000004</v>
      </c>
      <c r="K42" s="1169">
        <f t="shared" si="6"/>
        <v>156.92899999999997</v>
      </c>
      <c r="L42" s="623"/>
      <c r="M42" s="777">
        <f t="shared" si="3"/>
        <v>981.64400000000001</v>
      </c>
      <c r="N42" s="668">
        <f t="shared" si="4"/>
        <v>71.082114409847946</v>
      </c>
      <c r="O42" s="602"/>
      <c r="P42" s="773">
        <v>824.71500000000003</v>
      </c>
      <c r="Q42" s="1188">
        <v>981.64400000000001</v>
      </c>
      <c r="R42" s="1189"/>
    </row>
    <row r="43" spans="1:18" ht="15.75" thickBot="1">
      <c r="A43" s="700" t="s">
        <v>685</v>
      </c>
      <c r="B43" s="1660" t="s">
        <v>686</v>
      </c>
      <c r="C43" s="1661">
        <f>SUM(C38:C42)</f>
        <v>25992</v>
      </c>
      <c r="D43" s="1661">
        <f>SUM(D38:D42)</f>
        <v>28803</v>
      </c>
      <c r="E43" s="701" t="s">
        <v>618</v>
      </c>
      <c r="F43" s="798">
        <f t="shared" ref="F43:L43" si="9">SUM(F38:F42)</f>
        <v>18615</v>
      </c>
      <c r="G43" s="799">
        <f t="shared" si="9"/>
        <v>19099</v>
      </c>
      <c r="H43" s="799">
        <f t="shared" si="9"/>
        <v>19934</v>
      </c>
      <c r="I43" s="706">
        <f t="shared" si="9"/>
        <v>4900.4639999999999</v>
      </c>
      <c r="J43" s="805">
        <f t="shared" si="9"/>
        <v>5066.0509999999995</v>
      </c>
      <c r="K43" s="706">
        <f t="shared" si="9"/>
        <v>4916.53</v>
      </c>
      <c r="L43" s="800">
        <f t="shared" si="9"/>
        <v>0</v>
      </c>
      <c r="M43" s="777">
        <f t="shared" si="3"/>
        <v>14883.044999999998</v>
      </c>
      <c r="N43" s="668">
        <f t="shared" si="4"/>
        <v>74.661608307414468</v>
      </c>
      <c r="O43" s="602"/>
      <c r="P43" s="706">
        <f>SUM(P38:P42)</f>
        <v>9966.5149999999994</v>
      </c>
      <c r="Q43" s="709">
        <f>SUM(Q38:Q42)</f>
        <v>14883.045</v>
      </c>
      <c r="R43" s="706">
        <f>SUM(R38:R42)</f>
        <v>0</v>
      </c>
    </row>
    <row r="44" spans="1:18" ht="5.25" customHeight="1" thickBot="1">
      <c r="A44" s="592"/>
      <c r="B44" s="1662"/>
      <c r="C44" s="1663"/>
      <c r="D44" s="1663"/>
      <c r="E44" s="710"/>
      <c r="F44" s="1192"/>
      <c r="G44" s="807"/>
      <c r="H44" s="807"/>
      <c r="I44" s="1193"/>
      <c r="J44" s="1194"/>
      <c r="K44" s="1195">
        <f>Q44-J44</f>
        <v>0</v>
      </c>
      <c r="L44" s="1194"/>
      <c r="M44" s="777">
        <f t="shared" si="3"/>
        <v>0</v>
      </c>
      <c r="N44" s="668" t="e">
        <f t="shared" si="4"/>
        <v>#DIV/0!</v>
      </c>
      <c r="O44" s="602"/>
      <c r="P44" s="716"/>
      <c r="Q44" s="717"/>
      <c r="R44" s="717"/>
    </row>
    <row r="45" spans="1:18" ht="15.75" thickBot="1">
      <c r="A45" s="718" t="s">
        <v>687</v>
      </c>
      <c r="B45" s="1660" t="s">
        <v>649</v>
      </c>
      <c r="C45" s="1661">
        <f>+C43-C41</f>
        <v>13520</v>
      </c>
      <c r="D45" s="1661">
        <f>+D43-D41</f>
        <v>15075</v>
      </c>
      <c r="E45" s="701" t="s">
        <v>618</v>
      </c>
      <c r="F45" s="706">
        <f t="shared" ref="F45:L45" si="10">F43-F41</f>
        <v>1927</v>
      </c>
      <c r="G45" s="798">
        <f t="shared" si="10"/>
        <v>1825</v>
      </c>
      <c r="H45" s="798">
        <f t="shared" si="10"/>
        <v>1825</v>
      </c>
      <c r="I45" s="706">
        <f t="shared" si="10"/>
        <v>573.08899999999994</v>
      </c>
      <c r="J45" s="805">
        <f t="shared" si="10"/>
        <v>511.42599999999948</v>
      </c>
      <c r="K45" s="706">
        <f t="shared" si="10"/>
        <v>208.2470000000003</v>
      </c>
      <c r="L45" s="709">
        <f t="shared" si="10"/>
        <v>0</v>
      </c>
      <c r="M45" s="777">
        <f t="shared" si="3"/>
        <v>1292.7619999999997</v>
      </c>
      <c r="N45" s="668">
        <f t="shared" si="4"/>
        <v>70.836273972602726</v>
      </c>
      <c r="O45" s="602"/>
      <c r="P45" s="706">
        <f>P43-P41</f>
        <v>1084.5149999999994</v>
      </c>
      <c r="Q45" s="709">
        <f>Q43-Q41</f>
        <v>1292.7620000000006</v>
      </c>
      <c r="R45" s="706">
        <f>R43-R41</f>
        <v>0</v>
      </c>
    </row>
    <row r="46" spans="1:18" ht="15.75" thickBot="1">
      <c r="A46" s="700" t="s">
        <v>688</v>
      </c>
      <c r="B46" s="1660" t="s">
        <v>689</v>
      </c>
      <c r="C46" s="1661">
        <f>+C43-C37</f>
        <v>93</v>
      </c>
      <c r="D46" s="1661">
        <f>+D43-D37</f>
        <v>-465</v>
      </c>
      <c r="E46" s="701" t="s">
        <v>618</v>
      </c>
      <c r="F46" s="706">
        <f t="shared" ref="F46:L46" si="11">F43-F37</f>
        <v>77</v>
      </c>
      <c r="G46" s="798">
        <f t="shared" si="11"/>
        <v>0</v>
      </c>
      <c r="H46" s="798">
        <f t="shared" si="11"/>
        <v>-19.870000000002619</v>
      </c>
      <c r="I46" s="706">
        <f t="shared" si="11"/>
        <v>-1.0000000002037268E-3</v>
      </c>
      <c r="J46" s="805">
        <f t="shared" si="11"/>
        <v>-0.44000000000141881</v>
      </c>
      <c r="K46" s="706">
        <f t="shared" si="11"/>
        <v>0.44399999999950523</v>
      </c>
      <c r="L46" s="709">
        <f t="shared" si="11"/>
        <v>0</v>
      </c>
      <c r="M46" s="777">
        <f t="shared" si="3"/>
        <v>2.9999999978826963E-3</v>
      </c>
      <c r="N46" s="668">
        <f t="shared" si="4"/>
        <v>-1.5098137885668347E-2</v>
      </c>
      <c r="O46" s="602"/>
      <c r="P46" s="706">
        <f>P43-P37</f>
        <v>-0.44100000000071304</v>
      </c>
      <c r="Q46" s="709">
        <f>Q43-Q37</f>
        <v>2.999999998792191E-3</v>
      </c>
      <c r="R46" s="706">
        <f>R43-R37</f>
        <v>0</v>
      </c>
    </row>
    <row r="47" spans="1:18" ht="15.75" thickBot="1">
      <c r="A47" s="720" t="s">
        <v>690</v>
      </c>
      <c r="B47" s="1536" t="s">
        <v>649</v>
      </c>
      <c r="C47" s="1664">
        <f>+C46-C41</f>
        <v>-12379</v>
      </c>
      <c r="D47" s="1664">
        <f>+D46-D41</f>
        <v>-14193</v>
      </c>
      <c r="E47" s="721" t="s">
        <v>618</v>
      </c>
      <c r="F47" s="706">
        <f t="shared" ref="F47:L47" si="12">F46-F41</f>
        <v>-16611</v>
      </c>
      <c r="G47" s="798">
        <f t="shared" si="12"/>
        <v>-17274</v>
      </c>
      <c r="H47" s="798">
        <f t="shared" si="12"/>
        <v>-18128.870000000003</v>
      </c>
      <c r="I47" s="706">
        <f t="shared" si="12"/>
        <v>-4327.3760000000002</v>
      </c>
      <c r="J47" s="805">
        <f t="shared" si="12"/>
        <v>-4555.0650000000014</v>
      </c>
      <c r="K47" s="706">
        <f t="shared" si="12"/>
        <v>-4707.8389999999999</v>
      </c>
      <c r="L47" s="709">
        <f t="shared" si="12"/>
        <v>0</v>
      </c>
      <c r="M47" s="777">
        <f t="shared" si="3"/>
        <v>-13590.280000000002</v>
      </c>
      <c r="N47" s="722">
        <f t="shared" si="4"/>
        <v>74.964848884679526</v>
      </c>
      <c r="O47" s="602"/>
      <c r="P47" s="706">
        <f>P46-P41</f>
        <v>-8882.4410000000007</v>
      </c>
      <c r="Q47" s="709">
        <f>Q46-Q41</f>
        <v>-13590.28</v>
      </c>
      <c r="R47" s="706">
        <f>R46-R41</f>
        <v>0</v>
      </c>
    </row>
    <row r="50" spans="1:13" ht="14.25">
      <c r="A50" s="723" t="s">
        <v>691</v>
      </c>
    </row>
    <row r="51" spans="1:13" s="726" customFormat="1" ht="14.25">
      <c r="A51" s="724" t="s">
        <v>692</v>
      </c>
      <c r="E51" s="725"/>
      <c r="H51" s="727"/>
      <c r="I51" s="727"/>
      <c r="J51" s="727"/>
      <c r="K51" s="727"/>
      <c r="L51" s="727"/>
      <c r="M51" s="727"/>
    </row>
    <row r="52" spans="1:13" s="726" customFormat="1" ht="14.25">
      <c r="A52" s="728" t="s">
        <v>693</v>
      </c>
      <c r="E52" s="725"/>
      <c r="H52" s="727"/>
      <c r="I52" s="727"/>
      <c r="J52" s="727"/>
      <c r="K52" s="727"/>
      <c r="L52" s="727"/>
      <c r="M52" s="727"/>
    </row>
    <row r="53" spans="1:13" s="730" customFormat="1" ht="14.25">
      <c r="A53" s="728" t="s">
        <v>694</v>
      </c>
      <c r="E53" s="729"/>
      <c r="H53" s="731"/>
      <c r="I53" s="731"/>
      <c r="J53" s="731"/>
      <c r="K53" s="731"/>
      <c r="L53" s="731"/>
      <c r="M53" s="731"/>
    </row>
    <row r="55" spans="1:13">
      <c r="A55" s="1665"/>
    </row>
    <row r="56" spans="1:13">
      <c r="A56" s="557" t="s">
        <v>755</v>
      </c>
    </row>
    <row r="57" spans="1:13">
      <c r="A57" s="1665">
        <v>43384</v>
      </c>
    </row>
    <row r="58" spans="1:13">
      <c r="A58" s="557" t="s">
        <v>756</v>
      </c>
    </row>
  </sheetData>
  <mergeCells count="3">
    <mergeCell ref="A1:R1"/>
    <mergeCell ref="F7:R7"/>
    <mergeCell ref="I9:L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zoomScaleNormal="100" workbookViewId="0">
      <selection activeCell="D42" sqref="D42"/>
    </sheetView>
  </sheetViews>
  <sheetFormatPr defaultColWidth="8.7109375" defaultRowHeight="12.75"/>
  <cols>
    <col min="1" max="1" width="37.7109375" style="1421" customWidth="1"/>
    <col min="2" max="2" width="13.5703125" style="547" hidden="1" customWidth="1"/>
    <col min="3" max="3" width="7.28515625" style="548" customWidth="1"/>
    <col min="4" max="5" width="11.5703125" style="547" customWidth="1"/>
    <col min="6" max="6" width="11.5703125" style="549" customWidth="1"/>
    <col min="7" max="7" width="11.42578125" style="549" customWidth="1"/>
    <col min="8" max="8" width="9.85546875" style="549" customWidth="1"/>
    <col min="9" max="9" width="9.140625" style="549" customWidth="1"/>
    <col min="10" max="10" width="9.85546875" style="549" customWidth="1"/>
    <col min="11" max="11" width="9.140625" style="549" customWidth="1"/>
    <col min="12" max="12" width="12.42578125" style="547" customWidth="1"/>
    <col min="13" max="13" width="8.7109375" style="547"/>
    <col min="14" max="14" width="11.85546875" style="547" customWidth="1"/>
    <col min="15" max="15" width="12.5703125" style="547" customWidth="1"/>
    <col min="16" max="16" width="11.85546875" style="547" customWidth="1"/>
    <col min="17" max="17" width="12" style="547" customWidth="1"/>
    <col min="18" max="16384" width="8.7109375" style="547"/>
  </cols>
  <sheetData>
    <row r="1" spans="1:17" ht="24" customHeight="1">
      <c r="A1" s="333"/>
      <c r="B1" s="1420"/>
      <c r="C1" s="1420"/>
      <c r="D1" s="1420"/>
      <c r="E1" s="1420"/>
      <c r="F1" s="1420"/>
      <c r="G1" s="1420"/>
      <c r="H1" s="1420"/>
      <c r="I1" s="1420"/>
      <c r="J1" s="1420"/>
      <c r="K1" s="1420"/>
      <c r="L1" s="1420"/>
      <c r="M1" s="1420"/>
      <c r="N1" s="1420"/>
      <c r="O1" s="1420"/>
      <c r="P1" s="1420"/>
      <c r="Q1" s="335"/>
    </row>
    <row r="2" spans="1:17">
      <c r="P2" s="340"/>
    </row>
    <row r="3" spans="1:17" ht="18.75">
      <c r="A3" s="341" t="s">
        <v>757</v>
      </c>
      <c r="G3" s="342"/>
      <c r="H3" s="342"/>
    </row>
    <row r="4" spans="1:17" ht="21.75" customHeight="1">
      <c r="A4" s="343"/>
      <c r="B4" s="541"/>
      <c r="G4" s="342"/>
      <c r="H4" s="342"/>
    </row>
    <row r="5" spans="1:17">
      <c r="A5" s="345"/>
      <c r="G5" s="342"/>
      <c r="H5" s="342"/>
    </row>
    <row r="6" spans="1:17" ht="6" customHeight="1" thickBot="1">
      <c r="B6" s="1422"/>
      <c r="C6" s="1423"/>
      <c r="D6" s="1422"/>
      <c r="G6" s="342"/>
      <c r="H6" s="342"/>
    </row>
    <row r="7" spans="1:17" ht="24.75" customHeight="1" thickBot="1">
      <c r="A7" s="348" t="s">
        <v>595</v>
      </c>
      <c r="B7" s="349"/>
      <c r="C7" s="1424"/>
      <c r="D7" s="1425" t="s">
        <v>758</v>
      </c>
      <c r="E7" s="1426"/>
      <c r="F7" s="1426"/>
      <c r="G7" s="1426"/>
      <c r="H7" s="1427"/>
      <c r="I7" s="1427"/>
      <c r="J7" s="1427"/>
      <c r="K7" s="1427"/>
      <c r="L7" s="1428"/>
      <c r="P7" s="355"/>
    </row>
    <row r="8" spans="1:17" ht="23.25" customHeight="1" thickBot="1">
      <c r="A8" s="345" t="s">
        <v>597</v>
      </c>
      <c r="G8" s="342"/>
      <c r="H8" s="342"/>
    </row>
    <row r="9" spans="1:17" ht="13.5" thickBot="1">
      <c r="A9" s="356" t="s">
        <v>54</v>
      </c>
      <c r="B9" s="1429"/>
      <c r="C9" s="1430" t="s">
        <v>598</v>
      </c>
      <c r="D9" s="359" t="s">
        <v>7</v>
      </c>
      <c r="E9" s="360" t="s">
        <v>599</v>
      </c>
      <c r="F9" s="361" t="s">
        <v>600</v>
      </c>
      <c r="G9" s="362" t="s">
        <v>601</v>
      </c>
      <c r="H9" s="1431"/>
      <c r="I9" s="1431"/>
      <c r="J9" s="1432"/>
      <c r="K9" s="365" t="s">
        <v>602</v>
      </c>
      <c r="L9" s="366" t="s">
        <v>603</v>
      </c>
      <c r="N9" s="367" t="s">
        <v>604</v>
      </c>
      <c r="O9" s="367" t="s">
        <v>605</v>
      </c>
      <c r="P9" s="367" t="s">
        <v>604</v>
      </c>
    </row>
    <row r="10" spans="1:17" ht="13.5" thickBot="1">
      <c r="A10" s="1433"/>
      <c r="B10" s="1434" t="s">
        <v>606</v>
      </c>
      <c r="C10" s="1435"/>
      <c r="D10" s="371" t="s">
        <v>607</v>
      </c>
      <c r="E10" s="372">
        <v>2018</v>
      </c>
      <c r="F10" s="373">
        <v>2018</v>
      </c>
      <c r="G10" s="374" t="s">
        <v>608</v>
      </c>
      <c r="H10" s="375" t="s">
        <v>609</v>
      </c>
      <c r="I10" s="375" t="s">
        <v>610</v>
      </c>
      <c r="J10" s="376" t="s">
        <v>611</v>
      </c>
      <c r="K10" s="377" t="s">
        <v>612</v>
      </c>
      <c r="L10" s="378" t="s">
        <v>613</v>
      </c>
      <c r="N10" s="379" t="s">
        <v>614</v>
      </c>
      <c r="O10" s="380" t="s">
        <v>615</v>
      </c>
      <c r="P10" s="380" t="s">
        <v>616</v>
      </c>
    </row>
    <row r="11" spans="1:17">
      <c r="A11" s="381" t="s">
        <v>617</v>
      </c>
      <c r="B11" s="1436"/>
      <c r="C11" s="1437"/>
      <c r="D11" s="1666">
        <v>93</v>
      </c>
      <c r="E11" s="1439">
        <v>93</v>
      </c>
      <c r="F11" s="1439">
        <v>93</v>
      </c>
      <c r="G11" s="1440">
        <v>82</v>
      </c>
      <c r="H11" s="1441">
        <f>N11</f>
        <v>81</v>
      </c>
      <c r="I11" s="1441">
        <f>O11</f>
        <v>81</v>
      </c>
      <c r="J11" s="1442"/>
      <c r="K11" s="390" t="s">
        <v>618</v>
      </c>
      <c r="L11" s="391" t="s">
        <v>618</v>
      </c>
      <c r="M11" s="541"/>
      <c r="N11" s="1444">
        <v>81</v>
      </c>
      <c r="O11" s="1438">
        <v>81</v>
      </c>
      <c r="P11" s="1438"/>
    </row>
    <row r="12" spans="1:17" ht="13.5" thickBot="1">
      <c r="A12" s="393" t="s">
        <v>619</v>
      </c>
      <c r="B12" s="1445"/>
      <c r="C12" s="1446"/>
      <c r="D12" s="1667">
        <v>74</v>
      </c>
      <c r="E12" s="1449">
        <v>74</v>
      </c>
      <c r="F12" s="1449">
        <v>73</v>
      </c>
      <c r="G12" s="1450">
        <v>74</v>
      </c>
      <c r="H12" s="1451">
        <f t="shared" ref="H12:I23" si="0">N12</f>
        <v>73</v>
      </c>
      <c r="I12" s="1668">
        <f>O12</f>
        <v>72.87</v>
      </c>
      <c r="J12" s="1669"/>
      <c r="K12" s="402"/>
      <c r="L12" s="403" t="s">
        <v>618</v>
      </c>
      <c r="M12" s="541"/>
      <c r="N12" s="1454">
        <v>73</v>
      </c>
      <c r="O12" s="1447">
        <v>72.87</v>
      </c>
      <c r="P12" s="1447"/>
    </row>
    <row r="13" spans="1:17">
      <c r="A13" s="406" t="s">
        <v>708</v>
      </c>
      <c r="B13" s="1455" t="s">
        <v>621</v>
      </c>
      <c r="C13" s="1456" t="s">
        <v>709</v>
      </c>
      <c r="D13" s="1670">
        <v>17930</v>
      </c>
      <c r="E13" s="1458" t="s">
        <v>618</v>
      </c>
      <c r="F13" s="1458" t="s">
        <v>618</v>
      </c>
      <c r="G13" s="411">
        <v>18141</v>
      </c>
      <c r="H13" s="1459">
        <f t="shared" si="0"/>
        <v>18290</v>
      </c>
      <c r="I13" s="1460">
        <f>O13</f>
        <v>18462</v>
      </c>
      <c r="J13" s="1461"/>
      <c r="K13" s="415" t="s">
        <v>618</v>
      </c>
      <c r="L13" s="415" t="s">
        <v>618</v>
      </c>
      <c r="M13" s="541"/>
      <c r="N13" s="416">
        <v>18290</v>
      </c>
      <c r="O13" s="1457">
        <v>18462</v>
      </c>
      <c r="P13" s="1457"/>
    </row>
    <row r="14" spans="1:17">
      <c r="A14" s="418" t="s">
        <v>710</v>
      </c>
      <c r="B14" s="458" t="s">
        <v>624</v>
      </c>
      <c r="C14" s="1462" t="s">
        <v>711</v>
      </c>
      <c r="D14" s="1670">
        <v>16813</v>
      </c>
      <c r="E14" s="1463" t="s">
        <v>618</v>
      </c>
      <c r="F14" s="1463" t="s">
        <v>618</v>
      </c>
      <c r="G14" s="411">
        <v>16975</v>
      </c>
      <c r="H14" s="1464">
        <f t="shared" si="0"/>
        <v>17171</v>
      </c>
      <c r="I14" s="1465">
        <f t="shared" si="0"/>
        <v>17390</v>
      </c>
      <c r="J14" s="1466"/>
      <c r="K14" s="415" t="s">
        <v>618</v>
      </c>
      <c r="L14" s="415" t="s">
        <v>618</v>
      </c>
      <c r="M14" s="541"/>
      <c r="N14" s="425">
        <v>17171</v>
      </c>
      <c r="O14" s="1457">
        <v>17390</v>
      </c>
      <c r="P14" s="1457"/>
    </row>
    <row r="15" spans="1:17">
      <c r="A15" s="418" t="s">
        <v>626</v>
      </c>
      <c r="B15" s="458" t="s">
        <v>627</v>
      </c>
      <c r="C15" s="1462" t="s">
        <v>628</v>
      </c>
      <c r="D15" s="1670">
        <v>310</v>
      </c>
      <c r="E15" s="1463" t="s">
        <v>618</v>
      </c>
      <c r="F15" s="1463" t="s">
        <v>618</v>
      </c>
      <c r="G15" s="411">
        <v>392</v>
      </c>
      <c r="H15" s="1464">
        <f t="shared" si="0"/>
        <v>284</v>
      </c>
      <c r="I15" s="1465">
        <f t="shared" si="0"/>
        <v>391</v>
      </c>
      <c r="J15" s="1466"/>
      <c r="K15" s="415" t="s">
        <v>618</v>
      </c>
      <c r="L15" s="415" t="s">
        <v>618</v>
      </c>
      <c r="M15" s="541"/>
      <c r="N15" s="425">
        <v>284</v>
      </c>
      <c r="O15" s="1457">
        <v>391</v>
      </c>
      <c r="P15" s="1457"/>
    </row>
    <row r="16" spans="1:17">
      <c r="A16" s="418" t="s">
        <v>629</v>
      </c>
      <c r="B16" s="458" t="s">
        <v>630</v>
      </c>
      <c r="C16" s="1462" t="s">
        <v>618</v>
      </c>
      <c r="D16" s="1670">
        <v>2575</v>
      </c>
      <c r="E16" s="1463" t="s">
        <v>618</v>
      </c>
      <c r="F16" s="1463" t="s">
        <v>618</v>
      </c>
      <c r="G16" s="411">
        <v>17008</v>
      </c>
      <c r="H16" s="1464">
        <f t="shared" si="0"/>
        <v>22980</v>
      </c>
      <c r="I16" s="1465">
        <f t="shared" si="0"/>
        <v>27968</v>
      </c>
      <c r="J16" s="1466"/>
      <c r="K16" s="415" t="s">
        <v>618</v>
      </c>
      <c r="L16" s="415" t="s">
        <v>618</v>
      </c>
      <c r="M16" s="541"/>
      <c r="N16" s="425">
        <v>22980</v>
      </c>
      <c r="O16" s="1457">
        <v>27968</v>
      </c>
      <c r="P16" s="1457"/>
    </row>
    <row r="17" spans="1:16" ht="13.5" thickBot="1">
      <c r="A17" s="428" t="s">
        <v>631</v>
      </c>
      <c r="B17" s="429" t="s">
        <v>632</v>
      </c>
      <c r="C17" s="1467" t="s">
        <v>633</v>
      </c>
      <c r="D17" s="1671">
        <v>9109</v>
      </c>
      <c r="E17" s="1469" t="s">
        <v>618</v>
      </c>
      <c r="F17" s="1469" t="s">
        <v>618</v>
      </c>
      <c r="G17" s="411">
        <v>11438</v>
      </c>
      <c r="H17" s="1470">
        <f t="shared" si="0"/>
        <v>13534</v>
      </c>
      <c r="I17" s="1465">
        <f t="shared" si="0"/>
        <v>10232</v>
      </c>
      <c r="J17" s="1472"/>
      <c r="K17" s="391" t="s">
        <v>618</v>
      </c>
      <c r="L17" s="391" t="s">
        <v>618</v>
      </c>
      <c r="M17" s="541"/>
      <c r="N17" s="493">
        <v>13534</v>
      </c>
      <c r="O17" s="1468">
        <v>10232</v>
      </c>
      <c r="P17" s="1468"/>
    </row>
    <row r="18" spans="1:16" ht="13.5" thickBot="1">
      <c r="A18" s="438" t="s">
        <v>634</v>
      </c>
      <c r="B18" s="439"/>
      <c r="C18" s="440"/>
      <c r="D18" s="1672">
        <f>D13-D14+D15+D16+D17</f>
        <v>13111</v>
      </c>
      <c r="E18" s="442" t="s">
        <v>618</v>
      </c>
      <c r="F18" s="442" t="s">
        <v>618</v>
      </c>
      <c r="G18" s="442">
        <f>G13-G14+G15+G16+G17</f>
        <v>30004</v>
      </c>
      <c r="H18" s="442">
        <f t="shared" ref="H18:J18" si="1">H13-H14+H15+H16+H17</f>
        <v>37917</v>
      </c>
      <c r="I18" s="442">
        <f t="shared" si="1"/>
        <v>39663</v>
      </c>
      <c r="J18" s="1673">
        <f t="shared" si="1"/>
        <v>0</v>
      </c>
      <c r="K18" s="445" t="s">
        <v>618</v>
      </c>
      <c r="L18" s="445" t="s">
        <v>618</v>
      </c>
      <c r="M18" s="541"/>
      <c r="N18" s="441">
        <f>N13-N14+N15+N16+N17</f>
        <v>37917</v>
      </c>
      <c r="O18" s="441">
        <f t="shared" ref="O18:P18" si="2">O13-O14+O15+O16+O17</f>
        <v>39663</v>
      </c>
      <c r="P18" s="441">
        <f t="shared" si="2"/>
        <v>0</v>
      </c>
    </row>
    <row r="19" spans="1:16">
      <c r="A19" s="428" t="s">
        <v>635</v>
      </c>
      <c r="B19" s="1455" t="s">
        <v>636</v>
      </c>
      <c r="C19" s="1476">
        <v>401</v>
      </c>
      <c r="D19" s="1671">
        <v>1143</v>
      </c>
      <c r="E19" s="1458" t="s">
        <v>618</v>
      </c>
      <c r="F19" s="1458" t="s">
        <v>618</v>
      </c>
      <c r="G19" s="447">
        <v>1192</v>
      </c>
      <c r="H19" s="1477">
        <f t="shared" si="0"/>
        <v>1145</v>
      </c>
      <c r="I19" s="1465">
        <f t="shared" si="0"/>
        <v>1098</v>
      </c>
      <c r="J19" s="1461"/>
      <c r="K19" s="391" t="s">
        <v>618</v>
      </c>
      <c r="L19" s="391" t="s">
        <v>618</v>
      </c>
      <c r="M19" s="541"/>
      <c r="N19" s="1478">
        <v>1145</v>
      </c>
      <c r="O19" s="1468">
        <v>1098</v>
      </c>
      <c r="P19" s="1468"/>
    </row>
    <row r="20" spans="1:16">
      <c r="A20" s="418" t="s">
        <v>637</v>
      </c>
      <c r="B20" s="458" t="s">
        <v>638</v>
      </c>
      <c r="C20" s="1462" t="s">
        <v>639</v>
      </c>
      <c r="D20" s="1670">
        <v>3788</v>
      </c>
      <c r="E20" s="1463" t="s">
        <v>618</v>
      </c>
      <c r="F20" s="1463" t="s">
        <v>618</v>
      </c>
      <c r="G20" s="453">
        <v>3712</v>
      </c>
      <c r="H20" s="1464">
        <f t="shared" si="0"/>
        <v>2277</v>
      </c>
      <c r="I20" s="1465">
        <f t="shared" si="0"/>
        <v>2370</v>
      </c>
      <c r="J20" s="1466"/>
      <c r="K20" s="415" t="s">
        <v>618</v>
      </c>
      <c r="L20" s="415" t="s">
        <v>618</v>
      </c>
      <c r="M20" s="541"/>
      <c r="N20" s="425">
        <v>2277</v>
      </c>
      <c r="O20" s="1457">
        <v>2370</v>
      </c>
      <c r="P20" s="1457"/>
    </row>
    <row r="21" spans="1:16">
      <c r="A21" s="418" t="s">
        <v>640</v>
      </c>
      <c r="B21" s="458" t="s">
        <v>641</v>
      </c>
      <c r="C21" s="1462" t="s">
        <v>618</v>
      </c>
      <c r="D21" s="1670">
        <v>679</v>
      </c>
      <c r="E21" s="1463" t="s">
        <v>618</v>
      </c>
      <c r="F21" s="1463" t="s">
        <v>618</v>
      </c>
      <c r="G21" s="453">
        <v>894</v>
      </c>
      <c r="H21" s="1464">
        <f t="shared" si="0"/>
        <v>606</v>
      </c>
      <c r="I21" s="1465">
        <f t="shared" si="0"/>
        <v>10</v>
      </c>
      <c r="J21" s="1466"/>
      <c r="K21" s="415" t="s">
        <v>618</v>
      </c>
      <c r="L21" s="415" t="s">
        <v>618</v>
      </c>
      <c r="M21" s="541"/>
      <c r="N21" s="425">
        <v>606</v>
      </c>
      <c r="O21" s="1457">
        <v>10</v>
      </c>
      <c r="P21" s="1457"/>
    </row>
    <row r="22" spans="1:16">
      <c r="A22" s="418" t="s">
        <v>642</v>
      </c>
      <c r="B22" s="458" t="s">
        <v>643</v>
      </c>
      <c r="C22" s="1462" t="s">
        <v>618</v>
      </c>
      <c r="D22" s="1670">
        <v>6673</v>
      </c>
      <c r="E22" s="1463" t="s">
        <v>618</v>
      </c>
      <c r="F22" s="1463" t="s">
        <v>618</v>
      </c>
      <c r="G22" s="453">
        <v>22734</v>
      </c>
      <c r="H22" s="1464">
        <f t="shared" si="0"/>
        <v>31003</v>
      </c>
      <c r="I22" s="1465">
        <f t="shared" si="0"/>
        <v>34047</v>
      </c>
      <c r="J22" s="1466"/>
      <c r="K22" s="415" t="s">
        <v>618</v>
      </c>
      <c r="L22" s="415" t="s">
        <v>618</v>
      </c>
      <c r="M22" s="541"/>
      <c r="N22" s="425">
        <v>31003</v>
      </c>
      <c r="O22" s="1457">
        <v>34047</v>
      </c>
      <c r="P22" s="1457"/>
    </row>
    <row r="23" spans="1:16" ht="13.5" thickBot="1">
      <c r="A23" s="393" t="s">
        <v>644</v>
      </c>
      <c r="B23" s="459" t="s">
        <v>645</v>
      </c>
      <c r="C23" s="1479" t="s">
        <v>618</v>
      </c>
      <c r="D23" s="1670">
        <v>0</v>
      </c>
      <c r="E23" s="1469" t="s">
        <v>618</v>
      </c>
      <c r="F23" s="1469" t="s">
        <v>618</v>
      </c>
      <c r="G23" s="462">
        <v>0</v>
      </c>
      <c r="H23" s="1470">
        <f t="shared" si="0"/>
        <v>0</v>
      </c>
      <c r="I23" s="1471">
        <f t="shared" si="0"/>
        <v>0</v>
      </c>
      <c r="J23" s="1472"/>
      <c r="K23" s="465" t="s">
        <v>618</v>
      </c>
      <c r="L23" s="465" t="s">
        <v>618</v>
      </c>
      <c r="M23" s="541"/>
      <c r="N23" s="1481"/>
      <c r="O23" s="1480">
        <v>0</v>
      </c>
      <c r="P23" s="1480"/>
    </row>
    <row r="24" spans="1:16" ht="15">
      <c r="A24" s="406" t="s">
        <v>646</v>
      </c>
      <c r="B24" s="1455" t="s">
        <v>647</v>
      </c>
      <c r="C24" s="468" t="s">
        <v>618</v>
      </c>
      <c r="D24" s="1674">
        <v>39832</v>
      </c>
      <c r="E24" s="1483">
        <v>37517</v>
      </c>
      <c r="F24" s="1483">
        <v>42229</v>
      </c>
      <c r="G24" s="471">
        <v>10625</v>
      </c>
      <c r="H24" s="1460">
        <f>N24-G24</f>
        <v>10737</v>
      </c>
      <c r="I24" s="1460">
        <f>O24-N24</f>
        <v>11089</v>
      </c>
      <c r="J24" s="1460"/>
      <c r="K24" s="499">
        <f t="shared" ref="K24:K47" si="3">SUM(G24:J24)</f>
        <v>32451</v>
      </c>
      <c r="L24" s="475">
        <f t="shared" ref="L24:L47" si="4">(K24/F24)*100</f>
        <v>76.845295886712933</v>
      </c>
      <c r="M24" s="541"/>
      <c r="N24" s="416">
        <v>21362</v>
      </c>
      <c r="O24" s="1484">
        <v>32451</v>
      </c>
      <c r="P24" s="1482"/>
    </row>
    <row r="25" spans="1:16" ht="15">
      <c r="A25" s="418" t="s">
        <v>648</v>
      </c>
      <c r="B25" s="458" t="s">
        <v>649</v>
      </c>
      <c r="C25" s="477" t="s">
        <v>618</v>
      </c>
      <c r="D25" s="1670">
        <v>4490</v>
      </c>
      <c r="E25" s="1486">
        <v>0</v>
      </c>
      <c r="F25" s="1486">
        <v>0</v>
      </c>
      <c r="G25" s="480">
        <v>0</v>
      </c>
      <c r="H25" s="1465">
        <f t="shared" ref="H25:H42" si="5">N25-G25</f>
        <v>0</v>
      </c>
      <c r="I25" s="1487">
        <f t="shared" ref="I25:I42" si="6">O25-N25</f>
        <v>0</v>
      </c>
      <c r="J25" s="1487"/>
      <c r="K25" s="504">
        <f t="shared" si="3"/>
        <v>0</v>
      </c>
      <c r="L25" s="483" t="e">
        <f t="shared" si="4"/>
        <v>#DIV/0!</v>
      </c>
      <c r="M25" s="541"/>
      <c r="N25" s="425"/>
      <c r="O25" s="1488">
        <v>0</v>
      </c>
      <c r="P25" s="1485"/>
    </row>
    <row r="26" spans="1:16" ht="15.75" thickBot="1">
      <c r="A26" s="393" t="s">
        <v>650</v>
      </c>
      <c r="B26" s="459" t="s">
        <v>649</v>
      </c>
      <c r="C26" s="485">
        <v>672</v>
      </c>
      <c r="D26" s="1675">
        <v>6160</v>
      </c>
      <c r="E26" s="1490">
        <v>10517</v>
      </c>
      <c r="F26" s="1490">
        <v>10805</v>
      </c>
      <c r="G26" s="488">
        <v>2610</v>
      </c>
      <c r="H26" s="1471">
        <f t="shared" si="5"/>
        <v>2610</v>
      </c>
      <c r="I26" s="1491">
        <f t="shared" si="6"/>
        <v>2975</v>
      </c>
      <c r="J26" s="1491"/>
      <c r="K26" s="513">
        <f t="shared" si="3"/>
        <v>8195</v>
      </c>
      <c r="L26" s="492">
        <f t="shared" si="4"/>
        <v>75.844516427579819</v>
      </c>
      <c r="M26" s="541"/>
      <c r="N26" s="493">
        <v>5220</v>
      </c>
      <c r="O26" s="1492">
        <v>8195</v>
      </c>
      <c r="P26" s="1489"/>
    </row>
    <row r="27" spans="1:16" ht="15">
      <c r="A27" s="406" t="s">
        <v>651</v>
      </c>
      <c r="B27" s="1455" t="s">
        <v>652</v>
      </c>
      <c r="C27" s="495">
        <v>501</v>
      </c>
      <c r="D27" s="1670">
        <v>6600</v>
      </c>
      <c r="E27" s="1494">
        <v>6300</v>
      </c>
      <c r="F27" s="1494">
        <v>6310</v>
      </c>
      <c r="G27" s="1495">
        <v>1604</v>
      </c>
      <c r="H27" s="1459">
        <f t="shared" si="5"/>
        <v>1751</v>
      </c>
      <c r="I27" s="1460">
        <f t="shared" si="6"/>
        <v>1267</v>
      </c>
      <c r="J27" s="1496"/>
      <c r="K27" s="499">
        <f t="shared" si="3"/>
        <v>4622</v>
      </c>
      <c r="L27" s="475">
        <f t="shared" si="4"/>
        <v>73.248811410459595</v>
      </c>
      <c r="M27" s="541"/>
      <c r="N27" s="1478">
        <v>3355</v>
      </c>
      <c r="O27" s="1497">
        <v>4622</v>
      </c>
      <c r="P27" s="1493"/>
    </row>
    <row r="28" spans="1:16" ht="15">
      <c r="A28" s="418" t="s">
        <v>653</v>
      </c>
      <c r="B28" s="458" t="s">
        <v>654</v>
      </c>
      <c r="C28" s="501">
        <v>502</v>
      </c>
      <c r="D28" s="1670">
        <v>2026</v>
      </c>
      <c r="E28" s="1486">
        <v>3522</v>
      </c>
      <c r="F28" s="1486">
        <v>2900</v>
      </c>
      <c r="G28" s="480">
        <v>1002</v>
      </c>
      <c r="H28" s="1464">
        <f t="shared" si="5"/>
        <v>504</v>
      </c>
      <c r="I28" s="1487">
        <f t="shared" si="6"/>
        <v>418</v>
      </c>
      <c r="J28" s="1496"/>
      <c r="K28" s="504">
        <f t="shared" si="3"/>
        <v>1924</v>
      </c>
      <c r="L28" s="483">
        <f t="shared" si="4"/>
        <v>66.344827586206904</v>
      </c>
      <c r="M28" s="541"/>
      <c r="N28" s="425">
        <v>1506</v>
      </c>
      <c r="O28" s="1488">
        <v>1924</v>
      </c>
      <c r="P28" s="1485"/>
    </row>
    <row r="29" spans="1:16" ht="15">
      <c r="A29" s="418" t="s">
        <v>655</v>
      </c>
      <c r="B29" s="458" t="s">
        <v>656</v>
      </c>
      <c r="C29" s="501">
        <v>504</v>
      </c>
      <c r="D29" s="1670">
        <v>0</v>
      </c>
      <c r="E29" s="1486">
        <v>0</v>
      </c>
      <c r="F29" s="1486">
        <v>0</v>
      </c>
      <c r="G29" s="480">
        <v>0</v>
      </c>
      <c r="H29" s="1464">
        <f t="shared" si="5"/>
        <v>0</v>
      </c>
      <c r="I29" s="1487">
        <f t="shared" si="6"/>
        <v>0</v>
      </c>
      <c r="J29" s="1496"/>
      <c r="K29" s="504">
        <f t="shared" si="3"/>
        <v>0</v>
      </c>
      <c r="L29" s="483" t="e">
        <f t="shared" si="4"/>
        <v>#DIV/0!</v>
      </c>
      <c r="M29" s="541"/>
      <c r="N29" s="425"/>
      <c r="O29" s="1488">
        <v>0</v>
      </c>
      <c r="P29" s="1485"/>
    </row>
    <row r="30" spans="1:16" ht="15">
      <c r="A30" s="418" t="s">
        <v>657</v>
      </c>
      <c r="B30" s="458" t="s">
        <v>658</v>
      </c>
      <c r="C30" s="501">
        <v>511</v>
      </c>
      <c r="D30" s="1670">
        <v>3140</v>
      </c>
      <c r="E30" s="1486">
        <v>2610</v>
      </c>
      <c r="F30" s="1486">
        <v>2610</v>
      </c>
      <c r="G30" s="480">
        <v>208</v>
      </c>
      <c r="H30" s="1464">
        <f t="shared" si="5"/>
        <v>53</v>
      </c>
      <c r="I30" s="1487">
        <f t="shared" si="6"/>
        <v>1123</v>
      </c>
      <c r="J30" s="1496"/>
      <c r="K30" s="504">
        <f t="shared" si="3"/>
        <v>1384</v>
      </c>
      <c r="L30" s="483">
        <f t="shared" si="4"/>
        <v>53.026819923371647</v>
      </c>
      <c r="M30" s="541"/>
      <c r="N30" s="425">
        <v>261</v>
      </c>
      <c r="O30" s="1488">
        <v>1384</v>
      </c>
      <c r="P30" s="1485"/>
    </row>
    <row r="31" spans="1:16" ht="15">
      <c r="A31" s="418" t="s">
        <v>659</v>
      </c>
      <c r="B31" s="458" t="s">
        <v>660</v>
      </c>
      <c r="C31" s="501">
        <v>518</v>
      </c>
      <c r="D31" s="1670">
        <v>2317</v>
      </c>
      <c r="E31" s="1486">
        <v>2100</v>
      </c>
      <c r="F31" s="1486">
        <v>2300</v>
      </c>
      <c r="G31" s="480">
        <v>552</v>
      </c>
      <c r="H31" s="1464">
        <f t="shared" si="5"/>
        <v>535</v>
      </c>
      <c r="I31" s="1487">
        <f t="shared" si="6"/>
        <v>604</v>
      </c>
      <c r="J31" s="1496"/>
      <c r="K31" s="504">
        <f t="shared" si="3"/>
        <v>1691</v>
      </c>
      <c r="L31" s="483">
        <f t="shared" si="4"/>
        <v>73.521739130434781</v>
      </c>
      <c r="M31" s="541"/>
      <c r="N31" s="425">
        <v>1087</v>
      </c>
      <c r="O31" s="1488">
        <v>1691</v>
      </c>
      <c r="P31" s="1485"/>
    </row>
    <row r="32" spans="1:16" ht="15">
      <c r="A32" s="418" t="s">
        <v>661</v>
      </c>
      <c r="B32" s="506" t="s">
        <v>662</v>
      </c>
      <c r="C32" s="501">
        <v>521</v>
      </c>
      <c r="D32" s="1670">
        <v>21787</v>
      </c>
      <c r="E32" s="1486">
        <v>19505</v>
      </c>
      <c r="F32" s="1486">
        <v>23809</v>
      </c>
      <c r="G32" s="480">
        <v>5850</v>
      </c>
      <c r="H32" s="1464">
        <f t="shared" si="5"/>
        <v>5925</v>
      </c>
      <c r="I32" s="1487">
        <f t="shared" si="6"/>
        <v>6655</v>
      </c>
      <c r="J32" s="1496"/>
      <c r="K32" s="504">
        <f t="shared" si="3"/>
        <v>18430</v>
      </c>
      <c r="L32" s="483">
        <f t="shared" si="4"/>
        <v>77.407702969465333</v>
      </c>
      <c r="M32" s="541"/>
      <c r="N32" s="425">
        <v>11775</v>
      </c>
      <c r="O32" s="1488">
        <v>18430</v>
      </c>
      <c r="P32" s="1485"/>
    </row>
    <row r="33" spans="1:16" ht="15">
      <c r="A33" s="418" t="s">
        <v>663</v>
      </c>
      <c r="B33" s="506" t="s">
        <v>664</v>
      </c>
      <c r="C33" s="501" t="s">
        <v>665</v>
      </c>
      <c r="D33" s="1670">
        <v>7807</v>
      </c>
      <c r="E33" s="1486">
        <v>7088</v>
      </c>
      <c r="F33" s="1486">
        <v>8559</v>
      </c>
      <c r="G33" s="480">
        <v>2089</v>
      </c>
      <c r="H33" s="1464">
        <f t="shared" si="5"/>
        <v>2138</v>
      </c>
      <c r="I33" s="1487">
        <f t="shared" si="6"/>
        <v>2469</v>
      </c>
      <c r="J33" s="1496"/>
      <c r="K33" s="504">
        <f t="shared" si="3"/>
        <v>6696</v>
      </c>
      <c r="L33" s="483">
        <f t="shared" si="4"/>
        <v>78.233438485804413</v>
      </c>
      <c r="M33" s="541"/>
      <c r="N33" s="425">
        <v>4227</v>
      </c>
      <c r="O33" s="1488">
        <v>6696</v>
      </c>
      <c r="P33" s="1485"/>
    </row>
    <row r="34" spans="1:16" ht="15">
      <c r="A34" s="418" t="s">
        <v>666</v>
      </c>
      <c r="B34" s="458" t="s">
        <v>667</v>
      </c>
      <c r="C34" s="501">
        <v>557</v>
      </c>
      <c r="D34" s="1670">
        <v>0</v>
      </c>
      <c r="E34" s="1486">
        <v>0</v>
      </c>
      <c r="F34" s="1486">
        <v>0</v>
      </c>
      <c r="G34" s="480">
        <v>0</v>
      </c>
      <c r="H34" s="1464">
        <f t="shared" si="5"/>
        <v>0</v>
      </c>
      <c r="I34" s="1487">
        <f t="shared" si="6"/>
        <v>0</v>
      </c>
      <c r="J34" s="1496"/>
      <c r="K34" s="504">
        <f t="shared" si="3"/>
        <v>0</v>
      </c>
      <c r="L34" s="483" t="e">
        <f t="shared" si="4"/>
        <v>#DIV/0!</v>
      </c>
      <c r="M34" s="541"/>
      <c r="N34" s="425"/>
      <c r="O34" s="1488">
        <v>0</v>
      </c>
      <c r="P34" s="1485"/>
    </row>
    <row r="35" spans="1:16" ht="15">
      <c r="A35" s="418" t="s">
        <v>668</v>
      </c>
      <c r="B35" s="458" t="s">
        <v>669</v>
      </c>
      <c r="C35" s="501">
        <v>551</v>
      </c>
      <c r="D35" s="1670">
        <v>153</v>
      </c>
      <c r="E35" s="1486">
        <v>163</v>
      </c>
      <c r="F35" s="1486">
        <v>185</v>
      </c>
      <c r="G35" s="480">
        <v>43.6</v>
      </c>
      <c r="H35" s="1464">
        <f t="shared" si="5"/>
        <v>47.4</v>
      </c>
      <c r="I35" s="1487">
        <f t="shared" si="6"/>
        <v>47</v>
      </c>
      <c r="J35" s="1496"/>
      <c r="K35" s="504">
        <f t="shared" si="3"/>
        <v>138</v>
      </c>
      <c r="L35" s="483">
        <f t="shared" si="4"/>
        <v>74.594594594594597</v>
      </c>
      <c r="M35" s="541"/>
      <c r="N35" s="425">
        <v>91</v>
      </c>
      <c r="O35" s="1488">
        <v>138</v>
      </c>
      <c r="P35" s="1485"/>
    </row>
    <row r="36" spans="1:16" ht="15.75" thickBot="1">
      <c r="A36" s="507" t="s">
        <v>670</v>
      </c>
      <c r="B36" s="429"/>
      <c r="C36" s="509" t="s">
        <v>671</v>
      </c>
      <c r="D36" s="1676">
        <v>1586</v>
      </c>
      <c r="E36" s="1499">
        <v>540</v>
      </c>
      <c r="F36" s="1499">
        <v>1100</v>
      </c>
      <c r="G36" s="1500">
        <v>200</v>
      </c>
      <c r="H36" s="1464">
        <f t="shared" si="5"/>
        <v>248</v>
      </c>
      <c r="I36" s="1487">
        <f t="shared" si="6"/>
        <v>298</v>
      </c>
      <c r="J36" s="1496"/>
      <c r="K36" s="513">
        <f t="shared" si="3"/>
        <v>746</v>
      </c>
      <c r="L36" s="492">
        <f t="shared" si="4"/>
        <v>67.818181818181827</v>
      </c>
      <c r="M36" s="541"/>
      <c r="N36" s="1481">
        <v>448</v>
      </c>
      <c r="O36" s="1501">
        <v>746</v>
      </c>
      <c r="P36" s="1498"/>
    </row>
    <row r="37" spans="1:16" ht="15.75" thickBot="1">
      <c r="A37" s="515" t="s">
        <v>672</v>
      </c>
      <c r="B37" s="516" t="s">
        <v>673</v>
      </c>
      <c r="C37" s="517"/>
      <c r="D37" s="540">
        <f>SUM(D27:D36)</f>
        <v>45416</v>
      </c>
      <c r="E37" s="519">
        <f t="shared" ref="E37:J37" si="7">SUM(E27:E36)</f>
        <v>41828</v>
      </c>
      <c r="F37" s="519">
        <f t="shared" si="7"/>
        <v>47773</v>
      </c>
      <c r="G37" s="519">
        <f t="shared" si="7"/>
        <v>11548.6</v>
      </c>
      <c r="H37" s="519">
        <f t="shared" si="7"/>
        <v>11201.4</v>
      </c>
      <c r="I37" s="519">
        <f t="shared" si="7"/>
        <v>12881</v>
      </c>
      <c r="J37" s="519">
        <f t="shared" si="7"/>
        <v>0</v>
      </c>
      <c r="K37" s="518">
        <f t="shared" si="3"/>
        <v>35631</v>
      </c>
      <c r="L37" s="521">
        <f t="shared" si="4"/>
        <v>74.583970024909462</v>
      </c>
      <c r="M37" s="541"/>
      <c r="N37" s="518">
        <f>N27+N28+N29+N30+N31+N32+N33+N34+N35+N36</f>
        <v>22750</v>
      </c>
      <c r="O37" s="518">
        <f t="shared" ref="O37:P37" si="8">O27+O28+O29+O30+O31+O32+O33+O34+O35+O36</f>
        <v>35631</v>
      </c>
      <c r="P37" s="518">
        <f t="shared" si="8"/>
        <v>0</v>
      </c>
    </row>
    <row r="38" spans="1:16" ht="15">
      <c r="A38" s="523" t="s">
        <v>674</v>
      </c>
      <c r="B38" s="1455" t="s">
        <v>675</v>
      </c>
      <c r="C38" s="495">
        <v>601</v>
      </c>
      <c r="D38" s="1677">
        <v>4092</v>
      </c>
      <c r="E38" s="1494">
        <v>2085</v>
      </c>
      <c r="F38" s="1494">
        <v>2600</v>
      </c>
      <c r="G38" s="471">
        <v>803</v>
      </c>
      <c r="H38" s="1464">
        <f t="shared" si="5"/>
        <v>890</v>
      </c>
      <c r="I38" s="1487">
        <f t="shared" si="6"/>
        <v>436</v>
      </c>
      <c r="J38" s="1496"/>
      <c r="K38" s="499">
        <f t="shared" si="3"/>
        <v>2129</v>
      </c>
      <c r="L38" s="475">
        <f t="shared" si="4"/>
        <v>81.884615384615387</v>
      </c>
      <c r="M38" s="541"/>
      <c r="N38" s="1478">
        <v>1693</v>
      </c>
      <c r="O38" s="1497">
        <v>2129</v>
      </c>
      <c r="P38" s="1493"/>
    </row>
    <row r="39" spans="1:16" ht="15">
      <c r="A39" s="526" t="s">
        <v>676</v>
      </c>
      <c r="B39" s="458" t="s">
        <v>677</v>
      </c>
      <c r="C39" s="501">
        <v>602</v>
      </c>
      <c r="D39" s="1670">
        <v>3836</v>
      </c>
      <c r="E39" s="1486">
        <v>2126</v>
      </c>
      <c r="F39" s="1486">
        <v>2154</v>
      </c>
      <c r="G39" s="480">
        <v>669</v>
      </c>
      <c r="H39" s="1464">
        <f t="shared" si="5"/>
        <v>838</v>
      </c>
      <c r="I39" s="1487">
        <f t="shared" si="6"/>
        <v>251</v>
      </c>
      <c r="J39" s="1496"/>
      <c r="K39" s="504">
        <f t="shared" si="3"/>
        <v>1758</v>
      </c>
      <c r="L39" s="483">
        <f t="shared" si="4"/>
        <v>81.615598885793872</v>
      </c>
      <c r="M39" s="541"/>
      <c r="N39" s="425">
        <v>1507</v>
      </c>
      <c r="O39" s="1488">
        <v>1758</v>
      </c>
      <c r="P39" s="1485"/>
    </row>
    <row r="40" spans="1:16" ht="15">
      <c r="A40" s="526" t="s">
        <v>678</v>
      </c>
      <c r="B40" s="458" t="s">
        <v>679</v>
      </c>
      <c r="C40" s="501">
        <v>604</v>
      </c>
      <c r="D40" s="1670">
        <v>0</v>
      </c>
      <c r="E40" s="1486"/>
      <c r="F40" s="1486">
        <v>0</v>
      </c>
      <c r="G40" s="480">
        <v>0</v>
      </c>
      <c r="H40" s="1464">
        <f t="shared" si="5"/>
        <v>0</v>
      </c>
      <c r="I40" s="1487">
        <f t="shared" si="6"/>
        <v>0</v>
      </c>
      <c r="J40" s="1496"/>
      <c r="K40" s="504">
        <f t="shared" si="3"/>
        <v>0</v>
      </c>
      <c r="L40" s="483" t="e">
        <f t="shared" si="4"/>
        <v>#DIV/0!</v>
      </c>
      <c r="M40" s="541"/>
      <c r="N40" s="425"/>
      <c r="O40" s="1488">
        <v>0</v>
      </c>
      <c r="P40" s="1485"/>
    </row>
    <row r="41" spans="1:16" ht="15">
      <c r="A41" s="526" t="s">
        <v>680</v>
      </c>
      <c r="B41" s="458" t="s">
        <v>681</v>
      </c>
      <c r="C41" s="501" t="s">
        <v>682</v>
      </c>
      <c r="D41" s="1670">
        <v>35342</v>
      </c>
      <c r="E41" s="1486">
        <v>37517</v>
      </c>
      <c r="F41" s="1486">
        <v>42229</v>
      </c>
      <c r="G41" s="480">
        <v>10625</v>
      </c>
      <c r="H41" s="1464">
        <f t="shared" si="5"/>
        <v>10737</v>
      </c>
      <c r="I41" s="1487">
        <f t="shared" si="6"/>
        <v>11089</v>
      </c>
      <c r="J41" s="1496"/>
      <c r="K41" s="504">
        <f t="shared" si="3"/>
        <v>32451</v>
      </c>
      <c r="L41" s="483">
        <f t="shared" si="4"/>
        <v>76.845295886712933</v>
      </c>
      <c r="M41" s="541"/>
      <c r="N41" s="425">
        <v>21362</v>
      </c>
      <c r="O41" s="1488">
        <v>32451</v>
      </c>
      <c r="P41" s="1485"/>
    </row>
    <row r="42" spans="1:16" ht="15.75" thickBot="1">
      <c r="A42" s="527" t="s">
        <v>683</v>
      </c>
      <c r="B42" s="429"/>
      <c r="C42" s="509" t="s">
        <v>684</v>
      </c>
      <c r="D42" s="1671">
        <v>2154</v>
      </c>
      <c r="E42" s="1499">
        <v>100</v>
      </c>
      <c r="F42" s="1499">
        <v>800</v>
      </c>
      <c r="G42" s="1500">
        <v>98</v>
      </c>
      <c r="H42" s="1678">
        <f t="shared" si="5"/>
        <v>150</v>
      </c>
      <c r="I42" s="1491">
        <f t="shared" si="6"/>
        <v>357</v>
      </c>
      <c r="J42" s="1496"/>
      <c r="K42" s="513">
        <f t="shared" si="3"/>
        <v>605</v>
      </c>
      <c r="L42" s="528">
        <f t="shared" si="4"/>
        <v>75.625</v>
      </c>
      <c r="M42" s="541"/>
      <c r="N42" s="1481">
        <v>248</v>
      </c>
      <c r="O42" s="1501">
        <v>605</v>
      </c>
      <c r="P42" s="1498"/>
    </row>
    <row r="43" spans="1:16" ht="15.75" thickBot="1">
      <c r="A43" s="515" t="s">
        <v>685</v>
      </c>
      <c r="B43" s="516" t="s">
        <v>686</v>
      </c>
      <c r="C43" s="517" t="s">
        <v>618</v>
      </c>
      <c r="D43" s="540">
        <f t="shared" ref="D43:J43" si="9">SUM(D38:D42)</f>
        <v>45424</v>
      </c>
      <c r="E43" s="519">
        <f t="shared" si="9"/>
        <v>41828</v>
      </c>
      <c r="F43" s="519">
        <f t="shared" si="9"/>
        <v>47783</v>
      </c>
      <c r="G43" s="518">
        <f t="shared" si="9"/>
        <v>12195</v>
      </c>
      <c r="H43" s="1503">
        <f t="shared" si="9"/>
        <v>12615</v>
      </c>
      <c r="I43" s="518">
        <f t="shared" si="9"/>
        <v>12133</v>
      </c>
      <c r="J43" s="529">
        <f t="shared" si="9"/>
        <v>0</v>
      </c>
      <c r="K43" s="518">
        <f t="shared" si="3"/>
        <v>36943</v>
      </c>
      <c r="L43" s="521">
        <f t="shared" si="4"/>
        <v>77.314107527781857</v>
      </c>
      <c r="M43" s="541"/>
      <c r="N43" s="518">
        <f>SUM(N38:N42)</f>
        <v>24810</v>
      </c>
      <c r="O43" s="522">
        <f>SUM(O38:O42)</f>
        <v>36943</v>
      </c>
      <c r="P43" s="518">
        <f>SUM(P38:P42)</f>
        <v>0</v>
      </c>
    </row>
    <row r="44" spans="1:16" ht="5.25" customHeight="1" thickBot="1">
      <c r="A44" s="527"/>
      <c r="B44" s="1504"/>
      <c r="C44" s="531"/>
      <c r="D44" s="1505"/>
      <c r="E44" s="533"/>
      <c r="F44" s="533"/>
      <c r="G44" s="1506"/>
      <c r="H44" s="1507"/>
      <c r="I44" s="1508"/>
      <c r="J44" s="1507"/>
      <c r="K44" s="537"/>
      <c r="L44" s="475"/>
      <c r="M44" s="541"/>
      <c r="N44" s="1509"/>
      <c r="O44" s="532"/>
      <c r="P44" s="532"/>
    </row>
    <row r="45" spans="1:16" ht="15.75" thickBot="1">
      <c r="A45" s="539" t="s">
        <v>687</v>
      </c>
      <c r="B45" s="516" t="s">
        <v>649</v>
      </c>
      <c r="C45" s="517" t="s">
        <v>618</v>
      </c>
      <c r="D45" s="518">
        <f t="shared" ref="D45:J45" si="10">D43-D41</f>
        <v>10082</v>
      </c>
      <c r="E45" s="540">
        <f t="shared" si="10"/>
        <v>4311</v>
      </c>
      <c r="F45" s="540">
        <f t="shared" si="10"/>
        <v>5554</v>
      </c>
      <c r="G45" s="518">
        <f t="shared" si="10"/>
        <v>1570</v>
      </c>
      <c r="H45" s="520">
        <f t="shared" si="10"/>
        <v>1878</v>
      </c>
      <c r="I45" s="518">
        <f t="shared" si="10"/>
        <v>1044</v>
      </c>
      <c r="J45" s="522">
        <f t="shared" si="10"/>
        <v>0</v>
      </c>
      <c r="K45" s="537">
        <f t="shared" si="3"/>
        <v>4492</v>
      </c>
      <c r="L45" s="475">
        <f t="shared" si="4"/>
        <v>80.878646020885853</v>
      </c>
      <c r="M45" s="541"/>
      <c r="N45" s="518">
        <f>N43-N41</f>
        <v>3448</v>
      </c>
      <c r="O45" s="522">
        <f>O43-O41</f>
        <v>4492</v>
      </c>
      <c r="P45" s="518">
        <f>P43-P41</f>
        <v>0</v>
      </c>
    </row>
    <row r="46" spans="1:16" ht="15.75" thickBot="1">
      <c r="A46" s="515" t="s">
        <v>688</v>
      </c>
      <c r="B46" s="516" t="s">
        <v>689</v>
      </c>
      <c r="C46" s="517" t="s">
        <v>618</v>
      </c>
      <c r="D46" s="518">
        <f t="shared" ref="D46:J46" si="11">D43-D37</f>
        <v>8</v>
      </c>
      <c r="E46" s="540">
        <f t="shared" si="11"/>
        <v>0</v>
      </c>
      <c r="F46" s="540">
        <f t="shared" si="11"/>
        <v>10</v>
      </c>
      <c r="G46" s="518">
        <f t="shared" si="11"/>
        <v>646.39999999999964</v>
      </c>
      <c r="H46" s="520">
        <f t="shared" si="11"/>
        <v>1413.6000000000004</v>
      </c>
      <c r="I46" s="518">
        <f t="shared" si="11"/>
        <v>-748</v>
      </c>
      <c r="J46" s="522">
        <f t="shared" si="11"/>
        <v>0</v>
      </c>
      <c r="K46" s="537">
        <f t="shared" si="3"/>
        <v>1312</v>
      </c>
      <c r="L46" s="475">
        <f t="shared" si="4"/>
        <v>13119.999999999998</v>
      </c>
      <c r="M46" s="541"/>
      <c r="N46" s="518">
        <f>N43-N37</f>
        <v>2060</v>
      </c>
      <c r="O46" s="522">
        <f>O43-O37</f>
        <v>1312</v>
      </c>
      <c r="P46" s="518">
        <f>P43-P37</f>
        <v>0</v>
      </c>
    </row>
    <row r="47" spans="1:16" ht="15.75" thickBot="1">
      <c r="A47" s="542" t="s">
        <v>690</v>
      </c>
      <c r="B47" s="543" t="s">
        <v>649</v>
      </c>
      <c r="C47" s="544" t="s">
        <v>618</v>
      </c>
      <c r="D47" s="518">
        <f t="shared" ref="D47:J47" si="12">D46-D41</f>
        <v>-35334</v>
      </c>
      <c r="E47" s="540">
        <f t="shared" si="12"/>
        <v>-37517</v>
      </c>
      <c r="F47" s="540">
        <f t="shared" si="12"/>
        <v>-42219</v>
      </c>
      <c r="G47" s="518">
        <f t="shared" si="12"/>
        <v>-9978.6</v>
      </c>
      <c r="H47" s="520">
        <f t="shared" si="12"/>
        <v>-9323.4</v>
      </c>
      <c r="I47" s="518">
        <f t="shared" si="12"/>
        <v>-11837</v>
      </c>
      <c r="J47" s="522">
        <f t="shared" si="12"/>
        <v>0</v>
      </c>
      <c r="K47" s="537">
        <f t="shared" si="3"/>
        <v>-31139</v>
      </c>
      <c r="L47" s="521">
        <f t="shared" si="4"/>
        <v>73.755891897013186</v>
      </c>
      <c r="M47" s="541"/>
      <c r="N47" s="518">
        <f>N46-N41</f>
        <v>-19302</v>
      </c>
      <c r="O47" s="522">
        <f>O46-O41</f>
        <v>-31139</v>
      </c>
      <c r="P47" s="518">
        <f>P46-P41</f>
        <v>0</v>
      </c>
    </row>
    <row r="50" spans="1:11" ht="14.25">
      <c r="A50" s="545" t="s">
        <v>691</v>
      </c>
    </row>
    <row r="51" spans="1:11" ht="14.25">
      <c r="A51" s="546" t="s">
        <v>692</v>
      </c>
    </row>
    <row r="52" spans="1:11" ht="14.25">
      <c r="A52" s="550" t="s">
        <v>693</v>
      </c>
    </row>
    <row r="53" spans="1:11" s="551" customFormat="1" ht="14.25">
      <c r="A53" s="550" t="s">
        <v>694</v>
      </c>
      <c r="C53" s="552"/>
      <c r="F53" s="553"/>
      <c r="G53" s="553"/>
      <c r="H53" s="553"/>
      <c r="I53" s="553"/>
      <c r="J53" s="553"/>
      <c r="K53" s="553"/>
    </row>
    <row r="55" spans="1:11">
      <c r="A55" s="1421" t="s">
        <v>759</v>
      </c>
    </row>
    <row r="56" spans="1:11">
      <c r="A56" s="1421" t="s">
        <v>760</v>
      </c>
    </row>
    <row r="58" spans="1:11">
      <c r="A58" s="1679" t="s">
        <v>761</v>
      </c>
    </row>
    <row r="59" spans="1:11">
      <c r="A59" s="1421" t="s">
        <v>762</v>
      </c>
    </row>
    <row r="60" spans="1:11">
      <c r="A60" s="1421" t="s">
        <v>763</v>
      </c>
    </row>
    <row r="61" spans="1:11">
      <c r="A61" s="1421" t="s">
        <v>764</v>
      </c>
    </row>
    <row r="62" spans="1:11">
      <c r="A62" s="547" t="s">
        <v>765</v>
      </c>
    </row>
    <row r="63" spans="1:11">
      <c r="A63" s="547"/>
    </row>
    <row r="64" spans="1:11">
      <c r="A64" s="1421" t="s">
        <v>766</v>
      </c>
    </row>
    <row r="65" spans="1:1">
      <c r="A65" s="1421" t="s">
        <v>767</v>
      </c>
    </row>
    <row r="67" spans="1:1">
      <c r="A67" s="1421" t="s">
        <v>768</v>
      </c>
    </row>
    <row r="68" spans="1:1">
      <c r="A68" s="1421" t="s">
        <v>769</v>
      </c>
    </row>
    <row r="69" spans="1:1">
      <c r="A69" s="547" t="s">
        <v>770</v>
      </c>
    </row>
    <row r="70" spans="1:1">
      <c r="A70" s="1421" t="s">
        <v>771</v>
      </c>
    </row>
    <row r="71" spans="1:1">
      <c r="A71" s="1421" t="s">
        <v>772</v>
      </c>
    </row>
    <row r="73" spans="1:1">
      <c r="A73" s="1679" t="s">
        <v>773</v>
      </c>
    </row>
    <row r="74" spans="1:1">
      <c r="A74" s="1421" t="s">
        <v>774</v>
      </c>
    </row>
    <row r="77" spans="1:1">
      <c r="A77" s="1421" t="s">
        <v>775</v>
      </c>
    </row>
    <row r="79" spans="1:1">
      <c r="A79" s="1421" t="s">
        <v>776</v>
      </c>
    </row>
    <row r="81" spans="1:1">
      <c r="A81" s="1421" t="s">
        <v>777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4" zoomScaleNormal="100" workbookViewId="0">
      <selection activeCell="D35" sqref="D35"/>
    </sheetView>
  </sheetViews>
  <sheetFormatPr defaultColWidth="8.7109375" defaultRowHeight="12.75"/>
  <cols>
    <col min="1" max="1" width="37.7109375" style="557" customWidth="1"/>
    <col min="2" max="2" width="7.28515625" style="558" customWidth="1"/>
    <col min="3" max="4" width="11.5703125" style="557" customWidth="1"/>
    <col min="5" max="5" width="11.5703125" style="559" customWidth="1"/>
    <col min="6" max="6" width="11.42578125" style="559" customWidth="1"/>
    <col min="7" max="7" width="9.85546875" style="559" customWidth="1"/>
    <col min="8" max="8" width="9.140625" style="559" customWidth="1"/>
    <col min="9" max="9" width="9.28515625" style="559" customWidth="1"/>
    <col min="10" max="10" width="9.140625" style="559" customWidth="1"/>
    <col min="11" max="11" width="12.28515625" style="557" customWidth="1"/>
    <col min="12" max="12" width="8.7109375" style="557"/>
    <col min="13" max="13" width="11.85546875" style="557" customWidth="1"/>
    <col min="14" max="14" width="12.5703125" style="557" customWidth="1"/>
    <col min="15" max="15" width="11.85546875" style="557" customWidth="1"/>
    <col min="16" max="16" width="12" style="557" customWidth="1"/>
    <col min="17" max="16384" width="8.7109375" style="557"/>
  </cols>
  <sheetData>
    <row r="1" spans="1:16" ht="24" customHeight="1">
      <c r="A1" s="554"/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6" t="s">
        <v>697</v>
      </c>
    </row>
    <row r="2" spans="1:16">
      <c r="O2" s="560"/>
    </row>
    <row r="3" spans="1:16" ht="18.75">
      <c r="A3" s="737" t="s">
        <v>698</v>
      </c>
      <c r="F3" s="562"/>
      <c r="G3" s="562"/>
    </row>
    <row r="4" spans="1:16" ht="21.75" customHeight="1">
      <c r="A4" s="563"/>
      <c r="F4" s="562"/>
      <c r="G4" s="562"/>
    </row>
    <row r="5" spans="1:16">
      <c r="A5" s="564"/>
      <c r="F5" s="562"/>
      <c r="G5" s="562"/>
    </row>
    <row r="6" spans="1:16" ht="6" customHeight="1" thickBot="1">
      <c r="B6" s="565"/>
      <c r="C6" s="566"/>
      <c r="F6" s="562"/>
      <c r="G6" s="562"/>
    </row>
    <row r="7" spans="1:16" ht="24.75" customHeight="1" thickBot="1">
      <c r="A7" s="740" t="s">
        <v>595</v>
      </c>
      <c r="B7" s="568"/>
      <c r="C7" s="1680" t="s">
        <v>778</v>
      </c>
      <c r="D7" s="1515"/>
      <c r="E7" s="1515"/>
      <c r="F7" s="1515"/>
      <c r="G7" s="1515"/>
      <c r="H7" s="1515"/>
      <c r="I7" s="1515"/>
      <c r="J7" s="1515"/>
      <c r="K7" s="1515"/>
      <c r="L7" s="1515"/>
      <c r="M7" s="1515"/>
      <c r="N7" s="1515"/>
      <c r="O7" s="1516"/>
    </row>
    <row r="8" spans="1:16" ht="23.25" customHeight="1" thickBot="1">
      <c r="A8" s="564" t="s">
        <v>597</v>
      </c>
      <c r="F8" s="562"/>
      <c r="G8" s="562"/>
    </row>
    <row r="9" spans="1:16" ht="13.5" thickBot="1">
      <c r="A9" s="570"/>
      <c r="B9" s="571"/>
      <c r="C9" s="572" t="s">
        <v>7</v>
      </c>
      <c r="D9" s="573" t="s">
        <v>599</v>
      </c>
      <c r="E9" s="574" t="s">
        <v>600</v>
      </c>
      <c r="F9" s="575" t="s">
        <v>601</v>
      </c>
      <c r="G9" s="576"/>
      <c r="H9" s="576"/>
      <c r="I9" s="577"/>
      <c r="J9" s="578" t="s">
        <v>722</v>
      </c>
      <c r="K9" s="579" t="s">
        <v>603</v>
      </c>
      <c r="M9" s="571" t="s">
        <v>604</v>
      </c>
      <c r="N9" s="571" t="s">
        <v>605</v>
      </c>
      <c r="O9" s="571" t="s">
        <v>604</v>
      </c>
    </row>
    <row r="10" spans="1:16" ht="13.5" thickBot="1">
      <c r="A10" s="580" t="s">
        <v>54</v>
      </c>
      <c r="B10" s="581" t="s">
        <v>701</v>
      </c>
      <c r="C10" s="582" t="s">
        <v>702</v>
      </c>
      <c r="D10" s="583">
        <v>2018</v>
      </c>
      <c r="E10" s="584">
        <v>2018</v>
      </c>
      <c r="F10" s="585" t="s">
        <v>608</v>
      </c>
      <c r="G10" s="819" t="s">
        <v>609</v>
      </c>
      <c r="H10" s="1635" t="s">
        <v>610</v>
      </c>
      <c r="I10" s="820" t="s">
        <v>611</v>
      </c>
      <c r="J10" s="589" t="s">
        <v>612</v>
      </c>
      <c r="K10" s="590" t="s">
        <v>613</v>
      </c>
      <c r="M10" s="591" t="s">
        <v>703</v>
      </c>
      <c r="N10" s="581" t="s">
        <v>704</v>
      </c>
      <c r="O10" s="581" t="s">
        <v>705</v>
      </c>
    </row>
    <row r="11" spans="1:16">
      <c r="A11" s="592" t="s">
        <v>706</v>
      </c>
      <c r="B11" s="593"/>
      <c r="C11" s="594">
        <v>36</v>
      </c>
      <c r="D11" s="595">
        <v>38</v>
      </c>
      <c r="E11" s="595">
        <v>37</v>
      </c>
      <c r="F11" s="596">
        <v>37</v>
      </c>
      <c r="G11" s="597">
        <f>M11</f>
        <v>38</v>
      </c>
      <c r="H11" s="598">
        <f>N11</f>
        <v>36</v>
      </c>
      <c r="I11" s="599"/>
      <c r="J11" s="600" t="s">
        <v>618</v>
      </c>
      <c r="K11" s="601" t="s">
        <v>618</v>
      </c>
      <c r="L11" s="602"/>
      <c r="M11" s="603">
        <v>38</v>
      </c>
      <c r="N11" s="1165">
        <v>36</v>
      </c>
      <c r="O11" s="1165"/>
    </row>
    <row r="12" spans="1:16" ht="13.5" thickBot="1">
      <c r="A12" s="605" t="s">
        <v>707</v>
      </c>
      <c r="B12" s="606"/>
      <c r="C12" s="607">
        <v>34.4</v>
      </c>
      <c r="D12" s="608">
        <v>36</v>
      </c>
      <c r="E12" s="608">
        <v>35</v>
      </c>
      <c r="F12" s="609">
        <v>34.86</v>
      </c>
      <c r="G12" s="610">
        <f t="shared" ref="G12:H23" si="0">M12</f>
        <v>35.47</v>
      </c>
      <c r="H12" s="1681">
        <f>N12</f>
        <v>33.86</v>
      </c>
      <c r="I12" s="611"/>
      <c r="J12" s="612"/>
      <c r="K12" s="613" t="s">
        <v>618</v>
      </c>
      <c r="L12" s="602"/>
      <c r="M12" s="614">
        <v>35.47</v>
      </c>
      <c r="N12" s="1167">
        <v>33.86</v>
      </c>
      <c r="O12" s="1167"/>
    </row>
    <row r="13" spans="1:16">
      <c r="A13" s="616" t="s">
        <v>708</v>
      </c>
      <c r="B13" s="617" t="s">
        <v>709</v>
      </c>
      <c r="C13" s="618">
        <v>11726</v>
      </c>
      <c r="D13" s="761" t="s">
        <v>618</v>
      </c>
      <c r="E13" s="761" t="s">
        <v>618</v>
      </c>
      <c r="F13" s="620">
        <v>11750</v>
      </c>
      <c r="G13" s="665">
        <f t="shared" si="0"/>
        <v>11769</v>
      </c>
      <c r="H13" s="621">
        <f>N13</f>
        <v>11794</v>
      </c>
      <c r="I13" s="623"/>
      <c r="J13" s="624" t="s">
        <v>618</v>
      </c>
      <c r="K13" s="625" t="s">
        <v>618</v>
      </c>
      <c r="L13" s="602"/>
      <c r="M13" s="669">
        <v>11769</v>
      </c>
      <c r="N13" s="1168">
        <v>11794</v>
      </c>
      <c r="O13" s="1168"/>
    </row>
    <row r="14" spans="1:16">
      <c r="A14" s="628" t="s">
        <v>710</v>
      </c>
      <c r="B14" s="617" t="s">
        <v>711</v>
      </c>
      <c r="C14" s="618">
        <v>10980</v>
      </c>
      <c r="D14" s="764" t="s">
        <v>618</v>
      </c>
      <c r="E14" s="764" t="s">
        <v>618</v>
      </c>
      <c r="F14" s="630">
        <v>11025</v>
      </c>
      <c r="G14" s="674">
        <f t="shared" si="0"/>
        <v>10958</v>
      </c>
      <c r="H14" s="627">
        <f t="shared" si="0"/>
        <v>11007</v>
      </c>
      <c r="I14" s="623"/>
      <c r="J14" s="624" t="s">
        <v>618</v>
      </c>
      <c r="K14" s="625" t="s">
        <v>618</v>
      </c>
      <c r="L14" s="602"/>
      <c r="M14" s="675">
        <v>10958</v>
      </c>
      <c r="N14" s="1168">
        <v>11007</v>
      </c>
      <c r="O14" s="1168"/>
    </row>
    <row r="15" spans="1:16">
      <c r="A15" s="628" t="s">
        <v>626</v>
      </c>
      <c r="B15" s="617" t="s">
        <v>628</v>
      </c>
      <c r="C15" s="618">
        <v>68</v>
      </c>
      <c r="D15" s="764" t="s">
        <v>618</v>
      </c>
      <c r="E15" s="764" t="s">
        <v>618</v>
      </c>
      <c r="F15" s="630">
        <v>89</v>
      </c>
      <c r="G15" s="674">
        <f t="shared" si="0"/>
        <v>40</v>
      </c>
      <c r="H15" s="627">
        <f t="shared" si="0"/>
        <v>88</v>
      </c>
      <c r="I15" s="623"/>
      <c r="J15" s="624" t="s">
        <v>618</v>
      </c>
      <c r="K15" s="625" t="s">
        <v>618</v>
      </c>
      <c r="L15" s="602"/>
      <c r="M15" s="675">
        <v>40</v>
      </c>
      <c r="N15" s="1168">
        <v>88</v>
      </c>
      <c r="O15" s="1168"/>
    </row>
    <row r="16" spans="1:16">
      <c r="A16" s="628" t="s">
        <v>629</v>
      </c>
      <c r="B16" s="617" t="s">
        <v>618</v>
      </c>
      <c r="C16" s="618">
        <v>1339</v>
      </c>
      <c r="D16" s="764" t="s">
        <v>618</v>
      </c>
      <c r="E16" s="764" t="s">
        <v>618</v>
      </c>
      <c r="F16" s="630">
        <v>7605</v>
      </c>
      <c r="G16" s="674">
        <f t="shared" si="0"/>
        <v>10769</v>
      </c>
      <c r="H16" s="627">
        <f t="shared" si="0"/>
        <v>13954</v>
      </c>
      <c r="I16" s="623"/>
      <c r="J16" s="624" t="s">
        <v>618</v>
      </c>
      <c r="K16" s="625" t="s">
        <v>618</v>
      </c>
      <c r="L16" s="602"/>
      <c r="M16" s="675">
        <v>10769</v>
      </c>
      <c r="N16" s="1168">
        <v>13954</v>
      </c>
      <c r="O16" s="1168"/>
    </row>
    <row r="17" spans="1:15" ht="13.5" thickBot="1">
      <c r="A17" s="592" t="s">
        <v>631</v>
      </c>
      <c r="B17" s="632" t="s">
        <v>633</v>
      </c>
      <c r="C17" s="633">
        <v>2405</v>
      </c>
      <c r="D17" s="766" t="s">
        <v>618</v>
      </c>
      <c r="E17" s="766" t="s">
        <v>618</v>
      </c>
      <c r="F17" s="635">
        <v>3963</v>
      </c>
      <c r="G17" s="1181">
        <f t="shared" si="0"/>
        <v>5576</v>
      </c>
      <c r="H17" s="627">
        <f t="shared" si="0"/>
        <v>4343</v>
      </c>
      <c r="I17" s="637"/>
      <c r="J17" s="638" t="s">
        <v>618</v>
      </c>
      <c r="K17" s="601" t="s">
        <v>618</v>
      </c>
      <c r="L17" s="602"/>
      <c r="M17" s="683">
        <v>5576</v>
      </c>
      <c r="N17" s="1170">
        <v>4343</v>
      </c>
      <c r="O17" s="1170"/>
    </row>
    <row r="18" spans="1:15" ht="15.75" thickBot="1">
      <c r="A18" s="640" t="s">
        <v>634</v>
      </c>
      <c r="B18" s="641"/>
      <c r="C18" s="769">
        <v>4558</v>
      </c>
      <c r="D18" s="643" t="s">
        <v>618</v>
      </c>
      <c r="E18" s="643" t="s">
        <v>618</v>
      </c>
      <c r="F18" s="643">
        <f>F13-F14+F15+F16+F17</f>
        <v>12382</v>
      </c>
      <c r="G18" s="643">
        <f t="shared" ref="G18:I18" si="1">G13-G14+G15+G16+G17</f>
        <v>17196</v>
      </c>
      <c r="H18" s="643">
        <f t="shared" si="1"/>
        <v>19172</v>
      </c>
      <c r="I18" s="643">
        <f t="shared" si="1"/>
        <v>0</v>
      </c>
      <c r="J18" s="644" t="s">
        <v>618</v>
      </c>
      <c r="K18" s="645" t="s">
        <v>618</v>
      </c>
      <c r="L18" s="602"/>
      <c r="M18" s="646">
        <f>M13-M14+M15+M16+M17</f>
        <v>17196</v>
      </c>
      <c r="N18" s="646">
        <f t="shared" ref="N18:O18" si="2">N13-N14+N15+N16+N17</f>
        <v>19172</v>
      </c>
      <c r="O18" s="646">
        <f t="shared" si="2"/>
        <v>0</v>
      </c>
    </row>
    <row r="19" spans="1:15">
      <c r="A19" s="592" t="s">
        <v>635</v>
      </c>
      <c r="B19" s="632">
        <v>401</v>
      </c>
      <c r="C19" s="633">
        <v>791</v>
      </c>
      <c r="D19" s="761" t="s">
        <v>618</v>
      </c>
      <c r="E19" s="761" t="s">
        <v>618</v>
      </c>
      <c r="F19" s="635">
        <v>770</v>
      </c>
      <c r="G19" s="782">
        <f t="shared" si="0"/>
        <v>856</v>
      </c>
      <c r="H19" s="627">
        <f t="shared" si="0"/>
        <v>832</v>
      </c>
      <c r="I19" s="688"/>
      <c r="J19" s="638" t="s">
        <v>618</v>
      </c>
      <c r="K19" s="601" t="s">
        <v>618</v>
      </c>
      <c r="L19" s="602"/>
      <c r="M19" s="689">
        <v>856</v>
      </c>
      <c r="N19" s="1170">
        <v>832</v>
      </c>
      <c r="O19" s="1170"/>
    </row>
    <row r="20" spans="1:15">
      <c r="A20" s="628" t="s">
        <v>637</v>
      </c>
      <c r="B20" s="617" t="s">
        <v>639</v>
      </c>
      <c r="C20" s="618">
        <v>360</v>
      </c>
      <c r="D20" s="764" t="s">
        <v>618</v>
      </c>
      <c r="E20" s="764" t="s">
        <v>618</v>
      </c>
      <c r="F20" s="630">
        <v>428</v>
      </c>
      <c r="G20" s="674">
        <f t="shared" si="0"/>
        <v>317</v>
      </c>
      <c r="H20" s="627">
        <f t="shared" si="0"/>
        <v>357</v>
      </c>
      <c r="I20" s="623"/>
      <c r="J20" s="624" t="s">
        <v>618</v>
      </c>
      <c r="K20" s="625" t="s">
        <v>618</v>
      </c>
      <c r="L20" s="602"/>
      <c r="M20" s="675">
        <v>317</v>
      </c>
      <c r="N20" s="1168">
        <v>357</v>
      </c>
      <c r="O20" s="1168"/>
    </row>
    <row r="21" spans="1:15">
      <c r="A21" s="628" t="s">
        <v>640</v>
      </c>
      <c r="B21" s="617" t="s">
        <v>618</v>
      </c>
      <c r="C21" s="618">
        <v>0</v>
      </c>
      <c r="D21" s="764" t="s">
        <v>618</v>
      </c>
      <c r="E21" s="764" t="s">
        <v>618</v>
      </c>
      <c r="F21" s="630">
        <v>0</v>
      </c>
      <c r="G21" s="674">
        <f t="shared" si="0"/>
        <v>0</v>
      </c>
      <c r="H21" s="627">
        <f t="shared" si="0"/>
        <v>0</v>
      </c>
      <c r="I21" s="623"/>
      <c r="J21" s="624" t="s">
        <v>618</v>
      </c>
      <c r="K21" s="625" t="s">
        <v>618</v>
      </c>
      <c r="L21" s="602"/>
      <c r="M21" s="675">
        <v>0</v>
      </c>
      <c r="N21" s="1168">
        <v>0</v>
      </c>
      <c r="O21" s="1168"/>
    </row>
    <row r="22" spans="1:15">
      <c r="A22" s="628" t="s">
        <v>642</v>
      </c>
      <c r="B22" s="617" t="s">
        <v>618</v>
      </c>
      <c r="C22" s="618">
        <v>3397</v>
      </c>
      <c r="D22" s="764" t="s">
        <v>618</v>
      </c>
      <c r="E22" s="764" t="s">
        <v>618</v>
      </c>
      <c r="F22" s="630">
        <v>11117</v>
      </c>
      <c r="G22" s="674">
        <f t="shared" si="0"/>
        <v>15573</v>
      </c>
      <c r="H22" s="627">
        <f t="shared" si="0"/>
        <v>17506</v>
      </c>
      <c r="I22" s="623"/>
      <c r="J22" s="624" t="s">
        <v>618</v>
      </c>
      <c r="K22" s="625" t="s">
        <v>618</v>
      </c>
      <c r="L22" s="602"/>
      <c r="M22" s="675">
        <v>15573</v>
      </c>
      <c r="N22" s="1168">
        <v>17506</v>
      </c>
      <c r="O22" s="1168"/>
    </row>
    <row r="23" spans="1:15" ht="13.5" thickBot="1">
      <c r="A23" s="605" t="s">
        <v>644</v>
      </c>
      <c r="B23" s="653" t="s">
        <v>618</v>
      </c>
      <c r="C23" s="618">
        <v>0</v>
      </c>
      <c r="D23" s="766" t="s">
        <v>618</v>
      </c>
      <c r="E23" s="766" t="s">
        <v>618</v>
      </c>
      <c r="F23" s="772">
        <v>0</v>
      </c>
      <c r="G23" s="681">
        <f t="shared" si="0"/>
        <v>0</v>
      </c>
      <c r="H23" s="636">
        <f t="shared" si="0"/>
        <v>0</v>
      </c>
      <c r="I23" s="637"/>
      <c r="J23" s="658" t="s">
        <v>618</v>
      </c>
      <c r="K23" s="659" t="s">
        <v>618</v>
      </c>
      <c r="L23" s="602"/>
      <c r="M23" s="773">
        <v>0</v>
      </c>
      <c r="N23" s="1173">
        <v>0</v>
      </c>
      <c r="O23" s="1173"/>
    </row>
    <row r="24" spans="1:15" ht="15.75" thickBot="1">
      <c r="A24" s="616" t="s">
        <v>646</v>
      </c>
      <c r="B24" s="661" t="s">
        <v>618</v>
      </c>
      <c r="C24" s="662">
        <v>19043</v>
      </c>
      <c r="D24" s="775">
        <v>20368</v>
      </c>
      <c r="E24" s="775">
        <v>20626</v>
      </c>
      <c r="F24" s="1174">
        <v>4993</v>
      </c>
      <c r="G24" s="782">
        <f>M24-F24</f>
        <v>5057</v>
      </c>
      <c r="H24" s="621">
        <f>N24-M24</f>
        <v>5066</v>
      </c>
      <c r="I24" s="666"/>
      <c r="J24" s="777">
        <f t="shared" ref="J24:J47" si="3">SUM(F24:I24)</f>
        <v>15116</v>
      </c>
      <c r="K24" s="668">
        <f t="shared" ref="K24:K47" si="4">(J24/E24)*100</f>
        <v>73.286143702123525</v>
      </c>
      <c r="L24" s="602"/>
      <c r="M24" s="669">
        <v>10050</v>
      </c>
      <c r="N24" s="1175">
        <v>15116</v>
      </c>
      <c r="O24" s="1176"/>
    </row>
    <row r="25" spans="1:15" ht="15.75" thickBot="1">
      <c r="A25" s="628" t="s">
        <v>648</v>
      </c>
      <c r="B25" s="671" t="s">
        <v>618</v>
      </c>
      <c r="C25" s="618">
        <v>0</v>
      </c>
      <c r="D25" s="780">
        <v>0</v>
      </c>
      <c r="E25" s="780">
        <v>0</v>
      </c>
      <c r="F25" s="1177">
        <v>0</v>
      </c>
      <c r="G25" s="674">
        <f t="shared" ref="G25:G42" si="5">M25-F25</f>
        <v>0</v>
      </c>
      <c r="H25" s="627">
        <f t="shared" ref="H25:H42" si="6">N25-M25</f>
        <v>0</v>
      </c>
      <c r="I25" s="622"/>
      <c r="J25" s="777">
        <f t="shared" si="3"/>
        <v>0</v>
      </c>
      <c r="K25" s="668" t="e">
        <f t="shared" si="4"/>
        <v>#DIV/0!</v>
      </c>
      <c r="L25" s="602"/>
      <c r="M25" s="675">
        <v>0</v>
      </c>
      <c r="N25" s="1178">
        <v>0</v>
      </c>
      <c r="O25" s="1179"/>
    </row>
    <row r="26" spans="1:15" ht="15.75" thickBot="1">
      <c r="A26" s="605" t="s">
        <v>650</v>
      </c>
      <c r="B26" s="677">
        <v>672</v>
      </c>
      <c r="C26" s="678">
        <v>4200</v>
      </c>
      <c r="D26" s="785">
        <v>4200</v>
      </c>
      <c r="E26" s="785">
        <v>4200</v>
      </c>
      <c r="F26" s="1180">
        <v>1050</v>
      </c>
      <c r="G26" s="681">
        <f t="shared" si="5"/>
        <v>1050</v>
      </c>
      <c r="H26" s="655">
        <f t="shared" si="6"/>
        <v>1050</v>
      </c>
      <c r="I26" s="682"/>
      <c r="J26" s="777">
        <f t="shared" si="3"/>
        <v>3150</v>
      </c>
      <c r="K26" s="668">
        <f t="shared" si="4"/>
        <v>75</v>
      </c>
      <c r="L26" s="602"/>
      <c r="M26" s="683">
        <v>2100</v>
      </c>
      <c r="N26" s="1182">
        <v>3150</v>
      </c>
      <c r="O26" s="1183"/>
    </row>
    <row r="27" spans="1:15" ht="15.75" thickBot="1">
      <c r="A27" s="616" t="s">
        <v>651</v>
      </c>
      <c r="B27" s="685">
        <v>501</v>
      </c>
      <c r="C27" s="618">
        <v>2785</v>
      </c>
      <c r="D27" s="790">
        <v>2750</v>
      </c>
      <c r="E27" s="790">
        <v>3001</v>
      </c>
      <c r="F27" s="1184">
        <v>615</v>
      </c>
      <c r="G27" s="665">
        <f t="shared" si="5"/>
        <v>739</v>
      </c>
      <c r="H27" s="621">
        <f t="shared" si="6"/>
        <v>603</v>
      </c>
      <c r="I27" s="688"/>
      <c r="J27" s="777">
        <f t="shared" si="3"/>
        <v>1957</v>
      </c>
      <c r="K27" s="668">
        <f t="shared" si="4"/>
        <v>65.2115961346218</v>
      </c>
      <c r="L27" s="602"/>
      <c r="M27" s="689">
        <v>1354</v>
      </c>
      <c r="N27" s="1185">
        <v>1957</v>
      </c>
      <c r="O27" s="1186"/>
    </row>
    <row r="28" spans="1:15" ht="15.75" thickBot="1">
      <c r="A28" s="628" t="s">
        <v>653</v>
      </c>
      <c r="B28" s="692">
        <v>502</v>
      </c>
      <c r="C28" s="618">
        <v>1612</v>
      </c>
      <c r="D28" s="780">
        <v>1712</v>
      </c>
      <c r="E28" s="780">
        <v>1712</v>
      </c>
      <c r="F28" s="1177">
        <v>688</v>
      </c>
      <c r="G28" s="674">
        <f t="shared" si="5"/>
        <v>194</v>
      </c>
      <c r="H28" s="627">
        <f t="shared" si="6"/>
        <v>89</v>
      </c>
      <c r="I28" s="623"/>
      <c r="J28" s="777">
        <f t="shared" si="3"/>
        <v>971</v>
      </c>
      <c r="K28" s="668">
        <f t="shared" si="4"/>
        <v>56.717289719626166</v>
      </c>
      <c r="L28" s="602"/>
      <c r="M28" s="675">
        <v>882</v>
      </c>
      <c r="N28" s="1178">
        <v>971</v>
      </c>
      <c r="O28" s="1179"/>
    </row>
    <row r="29" spans="1:15" ht="15.75" thickBot="1">
      <c r="A29" s="628" t="s">
        <v>655</v>
      </c>
      <c r="B29" s="692">
        <v>504</v>
      </c>
      <c r="C29" s="618">
        <v>0</v>
      </c>
      <c r="D29" s="780">
        <v>0</v>
      </c>
      <c r="E29" s="780">
        <v>0</v>
      </c>
      <c r="F29" s="1177">
        <v>0</v>
      </c>
      <c r="G29" s="674">
        <f t="shared" si="5"/>
        <v>0</v>
      </c>
      <c r="H29" s="627">
        <f t="shared" si="6"/>
        <v>0</v>
      </c>
      <c r="I29" s="623"/>
      <c r="J29" s="777">
        <f t="shared" si="3"/>
        <v>0</v>
      </c>
      <c r="K29" s="668" t="e">
        <f t="shared" si="4"/>
        <v>#DIV/0!</v>
      </c>
      <c r="L29" s="602"/>
      <c r="M29" s="675">
        <v>0</v>
      </c>
      <c r="N29" s="1178">
        <v>0</v>
      </c>
      <c r="O29" s="1179"/>
    </row>
    <row r="30" spans="1:15" ht="15.75" thickBot="1">
      <c r="A30" s="628" t="s">
        <v>657</v>
      </c>
      <c r="B30" s="692">
        <v>511</v>
      </c>
      <c r="C30" s="618">
        <v>765</v>
      </c>
      <c r="D30" s="780">
        <v>700</v>
      </c>
      <c r="E30" s="780">
        <v>700</v>
      </c>
      <c r="F30" s="1177">
        <v>11</v>
      </c>
      <c r="G30" s="674">
        <f t="shared" si="5"/>
        <v>37</v>
      </c>
      <c r="H30" s="627">
        <f t="shared" si="6"/>
        <v>504</v>
      </c>
      <c r="I30" s="623"/>
      <c r="J30" s="777">
        <f t="shared" si="3"/>
        <v>552</v>
      </c>
      <c r="K30" s="668">
        <f t="shared" si="4"/>
        <v>78.857142857142861</v>
      </c>
      <c r="L30" s="602"/>
      <c r="M30" s="675">
        <v>48</v>
      </c>
      <c r="N30" s="1178">
        <v>552</v>
      </c>
      <c r="O30" s="1179"/>
    </row>
    <row r="31" spans="1:15" ht="15.75" thickBot="1">
      <c r="A31" s="628" t="s">
        <v>659</v>
      </c>
      <c r="B31" s="692">
        <v>518</v>
      </c>
      <c r="C31" s="618">
        <v>909</v>
      </c>
      <c r="D31" s="780">
        <v>890</v>
      </c>
      <c r="E31" s="780">
        <v>890</v>
      </c>
      <c r="F31" s="1177">
        <v>249</v>
      </c>
      <c r="G31" s="674">
        <f t="shared" si="5"/>
        <v>359</v>
      </c>
      <c r="H31" s="627">
        <f t="shared" si="6"/>
        <v>172</v>
      </c>
      <c r="I31" s="623"/>
      <c r="J31" s="777">
        <f t="shared" si="3"/>
        <v>780</v>
      </c>
      <c r="K31" s="668">
        <f t="shared" si="4"/>
        <v>87.640449438202253</v>
      </c>
      <c r="L31" s="602"/>
      <c r="M31" s="675">
        <v>608</v>
      </c>
      <c r="N31" s="1178">
        <v>780</v>
      </c>
      <c r="O31" s="1179"/>
    </row>
    <row r="32" spans="1:15" ht="15.75" thickBot="1">
      <c r="A32" s="628" t="s">
        <v>661</v>
      </c>
      <c r="B32" s="692">
        <v>521</v>
      </c>
      <c r="C32" s="618">
        <v>11025</v>
      </c>
      <c r="D32" s="780">
        <v>11947</v>
      </c>
      <c r="E32" s="780">
        <v>11957</v>
      </c>
      <c r="F32" s="1177">
        <v>2986</v>
      </c>
      <c r="G32" s="674">
        <f t="shared" si="5"/>
        <v>2983</v>
      </c>
      <c r="H32" s="627">
        <f t="shared" si="6"/>
        <v>2946</v>
      </c>
      <c r="I32" s="623"/>
      <c r="J32" s="777">
        <f t="shared" si="3"/>
        <v>8915</v>
      </c>
      <c r="K32" s="668">
        <f t="shared" si="4"/>
        <v>74.558835828385057</v>
      </c>
      <c r="L32" s="602"/>
      <c r="M32" s="675">
        <v>5969</v>
      </c>
      <c r="N32" s="1178">
        <v>8915</v>
      </c>
      <c r="O32" s="1179"/>
    </row>
    <row r="33" spans="1:15" ht="15.75" thickBot="1">
      <c r="A33" s="628" t="s">
        <v>663</v>
      </c>
      <c r="B33" s="692" t="s">
        <v>665</v>
      </c>
      <c r="C33" s="618">
        <v>3996</v>
      </c>
      <c r="D33" s="780">
        <v>4341</v>
      </c>
      <c r="E33" s="780">
        <v>4352</v>
      </c>
      <c r="F33" s="1177">
        <v>1082</v>
      </c>
      <c r="G33" s="674">
        <f t="shared" si="5"/>
        <v>1075</v>
      </c>
      <c r="H33" s="627">
        <f t="shared" si="6"/>
        <v>1089</v>
      </c>
      <c r="I33" s="623"/>
      <c r="J33" s="777">
        <f t="shared" si="3"/>
        <v>3246</v>
      </c>
      <c r="K33" s="668">
        <f t="shared" si="4"/>
        <v>74.586397058823522</v>
      </c>
      <c r="L33" s="602"/>
      <c r="M33" s="675">
        <v>2157</v>
      </c>
      <c r="N33" s="1178">
        <v>3246</v>
      </c>
      <c r="O33" s="1179"/>
    </row>
    <row r="34" spans="1:15" ht="15.75" thickBot="1">
      <c r="A34" s="628" t="s">
        <v>666</v>
      </c>
      <c r="B34" s="692">
        <v>557</v>
      </c>
      <c r="C34" s="618">
        <v>0</v>
      </c>
      <c r="D34" s="780">
        <v>0</v>
      </c>
      <c r="E34" s="780">
        <v>0</v>
      </c>
      <c r="F34" s="1177">
        <v>0</v>
      </c>
      <c r="G34" s="674">
        <f t="shared" si="5"/>
        <v>0</v>
      </c>
      <c r="H34" s="627">
        <f t="shared" si="6"/>
        <v>0</v>
      </c>
      <c r="I34" s="623"/>
      <c r="J34" s="777">
        <f t="shared" si="3"/>
        <v>0</v>
      </c>
      <c r="K34" s="668" t="e">
        <f t="shared" si="4"/>
        <v>#DIV/0!</v>
      </c>
      <c r="L34" s="602"/>
      <c r="M34" s="675">
        <v>0</v>
      </c>
      <c r="N34" s="1178">
        <v>0</v>
      </c>
      <c r="O34" s="1179"/>
    </row>
    <row r="35" spans="1:15" ht="15.75" thickBot="1">
      <c r="A35" s="628" t="s">
        <v>668</v>
      </c>
      <c r="B35" s="692">
        <v>551</v>
      </c>
      <c r="C35" s="618">
        <v>80</v>
      </c>
      <c r="D35" s="780">
        <v>80</v>
      </c>
      <c r="E35" s="780">
        <v>87</v>
      </c>
      <c r="F35" s="1177">
        <v>21</v>
      </c>
      <c r="G35" s="674">
        <f t="shared" si="5"/>
        <v>22</v>
      </c>
      <c r="H35" s="627">
        <f t="shared" si="6"/>
        <v>24</v>
      </c>
      <c r="I35" s="623"/>
      <c r="J35" s="777">
        <f t="shared" si="3"/>
        <v>67</v>
      </c>
      <c r="K35" s="668">
        <f t="shared" si="4"/>
        <v>77.011494252873561</v>
      </c>
      <c r="L35" s="602"/>
      <c r="M35" s="675">
        <v>43</v>
      </c>
      <c r="N35" s="1178">
        <v>67</v>
      </c>
      <c r="O35" s="1179"/>
    </row>
    <row r="36" spans="1:15" ht="15.75" thickBot="1">
      <c r="A36" s="592" t="s">
        <v>670</v>
      </c>
      <c r="B36" s="694" t="s">
        <v>671</v>
      </c>
      <c r="C36" s="695">
        <v>381</v>
      </c>
      <c r="D36" s="794">
        <v>393</v>
      </c>
      <c r="E36" s="794">
        <v>372</v>
      </c>
      <c r="F36" s="1187">
        <v>25</v>
      </c>
      <c r="G36" s="674">
        <f t="shared" si="5"/>
        <v>19</v>
      </c>
      <c r="H36" s="627">
        <f t="shared" si="6"/>
        <v>26</v>
      </c>
      <c r="I36" s="623"/>
      <c r="J36" s="777">
        <f t="shared" si="3"/>
        <v>70</v>
      </c>
      <c r="K36" s="668">
        <f t="shared" si="4"/>
        <v>18.817204301075268</v>
      </c>
      <c r="L36" s="602"/>
      <c r="M36" s="773">
        <v>44</v>
      </c>
      <c r="N36" s="1188">
        <v>70</v>
      </c>
      <c r="O36" s="1189"/>
    </row>
    <row r="37" spans="1:15" ht="15.75" thickBot="1">
      <c r="A37" s="700" t="s">
        <v>672</v>
      </c>
      <c r="B37" s="701"/>
      <c r="C37" s="798">
        <f t="shared" ref="C37:I37" si="7">SUM(C27:C36)</f>
        <v>21553</v>
      </c>
      <c r="D37" s="799">
        <f t="shared" si="7"/>
        <v>22813</v>
      </c>
      <c r="E37" s="799">
        <f t="shared" si="7"/>
        <v>23071</v>
      </c>
      <c r="F37" s="798">
        <f t="shared" si="7"/>
        <v>5677</v>
      </c>
      <c r="G37" s="798">
        <f t="shared" si="7"/>
        <v>5428</v>
      </c>
      <c r="H37" s="798">
        <f t="shared" si="7"/>
        <v>5453</v>
      </c>
      <c r="I37" s="805">
        <f t="shared" si="7"/>
        <v>0</v>
      </c>
      <c r="J37" s="777">
        <f t="shared" si="3"/>
        <v>16558</v>
      </c>
      <c r="K37" s="668">
        <f t="shared" si="4"/>
        <v>71.769754236920818</v>
      </c>
      <c r="L37" s="602"/>
      <c r="M37" s="706">
        <f>SUM(M27:M36)</f>
        <v>11105</v>
      </c>
      <c r="N37" s="706">
        <f t="shared" ref="N37:O37" si="8">SUM(N27:N36)</f>
        <v>16558</v>
      </c>
      <c r="O37" s="706">
        <f t="shared" si="8"/>
        <v>0</v>
      </c>
    </row>
    <row r="38" spans="1:15" ht="15.75" thickBot="1">
      <c r="A38" s="616" t="s">
        <v>674</v>
      </c>
      <c r="B38" s="685">
        <v>601</v>
      </c>
      <c r="C38" s="707">
        <v>0</v>
      </c>
      <c r="D38" s="790">
        <v>0</v>
      </c>
      <c r="E38" s="790">
        <v>0</v>
      </c>
      <c r="F38" s="1174">
        <v>0</v>
      </c>
      <c r="G38" s="674">
        <f t="shared" si="5"/>
        <v>0</v>
      </c>
      <c r="H38" s="627">
        <f t="shared" si="6"/>
        <v>0</v>
      </c>
      <c r="I38" s="623"/>
      <c r="J38" s="777">
        <f t="shared" si="3"/>
        <v>0</v>
      </c>
      <c r="K38" s="668" t="e">
        <f t="shared" si="4"/>
        <v>#DIV/0!</v>
      </c>
      <c r="L38" s="602"/>
      <c r="M38" s="689">
        <v>0</v>
      </c>
      <c r="N38" s="1185">
        <v>0</v>
      </c>
      <c r="O38" s="1186"/>
    </row>
    <row r="39" spans="1:15" ht="15.75" thickBot="1">
      <c r="A39" s="628" t="s">
        <v>676</v>
      </c>
      <c r="B39" s="692">
        <v>602</v>
      </c>
      <c r="C39" s="618">
        <v>2231</v>
      </c>
      <c r="D39" s="780">
        <v>2178</v>
      </c>
      <c r="E39" s="780">
        <v>2178</v>
      </c>
      <c r="F39" s="1177">
        <v>652</v>
      </c>
      <c r="G39" s="674">
        <f t="shared" si="5"/>
        <v>700</v>
      </c>
      <c r="H39" s="627">
        <f t="shared" si="6"/>
        <v>302</v>
      </c>
      <c r="I39" s="623"/>
      <c r="J39" s="777">
        <f t="shared" si="3"/>
        <v>1654</v>
      </c>
      <c r="K39" s="668">
        <f t="shared" si="4"/>
        <v>75.941230486685029</v>
      </c>
      <c r="L39" s="602"/>
      <c r="M39" s="675">
        <v>1352</v>
      </c>
      <c r="N39" s="1178">
        <v>1654</v>
      </c>
      <c r="O39" s="1179"/>
    </row>
    <row r="40" spans="1:15" ht="15.75" thickBot="1">
      <c r="A40" s="628" t="s">
        <v>678</v>
      </c>
      <c r="B40" s="692">
        <v>604</v>
      </c>
      <c r="C40" s="618">
        <v>0</v>
      </c>
      <c r="D40" s="780">
        <v>0</v>
      </c>
      <c r="E40" s="780">
        <v>0</v>
      </c>
      <c r="F40" s="1177">
        <v>0</v>
      </c>
      <c r="G40" s="674">
        <f t="shared" si="5"/>
        <v>0</v>
      </c>
      <c r="H40" s="627">
        <f t="shared" si="6"/>
        <v>0</v>
      </c>
      <c r="I40" s="623"/>
      <c r="J40" s="777">
        <f t="shared" si="3"/>
        <v>0</v>
      </c>
      <c r="K40" s="668" t="e">
        <f t="shared" si="4"/>
        <v>#DIV/0!</v>
      </c>
      <c r="L40" s="602"/>
      <c r="M40" s="675">
        <v>0</v>
      </c>
      <c r="N40" s="1178">
        <v>0</v>
      </c>
      <c r="O40" s="1179"/>
    </row>
    <row r="41" spans="1:15" ht="15.75" thickBot="1">
      <c r="A41" s="628" t="s">
        <v>680</v>
      </c>
      <c r="B41" s="692" t="s">
        <v>682</v>
      </c>
      <c r="C41" s="618">
        <v>19043</v>
      </c>
      <c r="D41" s="780">
        <v>20368</v>
      </c>
      <c r="E41" s="780">
        <v>20626</v>
      </c>
      <c r="F41" s="1177">
        <v>4993</v>
      </c>
      <c r="G41" s="674">
        <f t="shared" si="5"/>
        <v>5057</v>
      </c>
      <c r="H41" s="627">
        <f t="shared" si="6"/>
        <v>5066</v>
      </c>
      <c r="I41" s="623"/>
      <c r="J41" s="777">
        <f t="shared" si="3"/>
        <v>15116</v>
      </c>
      <c r="K41" s="668">
        <f t="shared" si="4"/>
        <v>73.286143702123525</v>
      </c>
      <c r="L41" s="602"/>
      <c r="M41" s="675">
        <v>10050</v>
      </c>
      <c r="N41" s="1178">
        <v>15116</v>
      </c>
      <c r="O41" s="1179"/>
    </row>
    <row r="42" spans="1:15" ht="15.75" thickBot="1">
      <c r="A42" s="592" t="s">
        <v>683</v>
      </c>
      <c r="B42" s="694" t="s">
        <v>684</v>
      </c>
      <c r="C42" s="633">
        <v>289</v>
      </c>
      <c r="D42" s="794">
        <v>267</v>
      </c>
      <c r="E42" s="794">
        <v>267</v>
      </c>
      <c r="F42" s="1187">
        <v>89</v>
      </c>
      <c r="G42" s="681">
        <f t="shared" si="5"/>
        <v>63</v>
      </c>
      <c r="H42" s="655">
        <f t="shared" si="6"/>
        <v>113</v>
      </c>
      <c r="I42" s="623"/>
      <c r="J42" s="777">
        <f t="shared" si="3"/>
        <v>265</v>
      </c>
      <c r="K42" s="668">
        <f t="shared" si="4"/>
        <v>99.250936329588015</v>
      </c>
      <c r="L42" s="602"/>
      <c r="M42" s="773">
        <v>152</v>
      </c>
      <c r="N42" s="1188">
        <v>265</v>
      </c>
      <c r="O42" s="1189"/>
    </row>
    <row r="43" spans="1:15" ht="15.75" thickBot="1">
      <c r="A43" s="700" t="s">
        <v>685</v>
      </c>
      <c r="B43" s="701" t="s">
        <v>618</v>
      </c>
      <c r="C43" s="798">
        <f t="shared" ref="C43:I43" si="9">SUM(C38:C42)</f>
        <v>21563</v>
      </c>
      <c r="D43" s="799">
        <f t="shared" si="9"/>
        <v>22813</v>
      </c>
      <c r="E43" s="799">
        <f t="shared" si="9"/>
        <v>23071</v>
      </c>
      <c r="F43" s="706">
        <f t="shared" si="9"/>
        <v>5734</v>
      </c>
      <c r="G43" s="1191">
        <f t="shared" si="9"/>
        <v>5820</v>
      </c>
      <c r="H43" s="806">
        <f t="shared" si="9"/>
        <v>5481</v>
      </c>
      <c r="I43" s="800">
        <f t="shared" si="9"/>
        <v>0</v>
      </c>
      <c r="J43" s="777">
        <f t="shared" si="3"/>
        <v>17035</v>
      </c>
      <c r="K43" s="668">
        <f t="shared" si="4"/>
        <v>73.837284903125138</v>
      </c>
      <c r="L43" s="602"/>
      <c r="M43" s="706">
        <f>SUM(M38:M42)</f>
        <v>11554</v>
      </c>
      <c r="N43" s="709">
        <f>SUM(N38:N42)</f>
        <v>17035</v>
      </c>
      <c r="O43" s="706">
        <f>SUM(O38:O42)</f>
        <v>0</v>
      </c>
    </row>
    <row r="44" spans="1:15" ht="5.25" customHeight="1" thickBot="1">
      <c r="A44" s="592"/>
      <c r="B44" s="710"/>
      <c r="C44" s="1192"/>
      <c r="D44" s="807"/>
      <c r="E44" s="807"/>
      <c r="F44" s="1193"/>
      <c r="G44" s="1194"/>
      <c r="H44" s="1195">
        <f>N44-G44</f>
        <v>0</v>
      </c>
      <c r="I44" s="1194"/>
      <c r="J44" s="777">
        <f t="shared" si="3"/>
        <v>0</v>
      </c>
      <c r="K44" s="668" t="e">
        <f t="shared" si="4"/>
        <v>#DIV/0!</v>
      </c>
      <c r="L44" s="602"/>
      <c r="M44" s="716"/>
      <c r="N44" s="717"/>
      <c r="O44" s="717"/>
    </row>
    <row r="45" spans="1:15" ht="15.75" thickBot="1">
      <c r="A45" s="718" t="s">
        <v>687</v>
      </c>
      <c r="B45" s="701" t="s">
        <v>618</v>
      </c>
      <c r="C45" s="706">
        <f t="shared" ref="C45:I45" si="10">C43-C41</f>
        <v>2520</v>
      </c>
      <c r="D45" s="798">
        <f t="shared" si="10"/>
        <v>2445</v>
      </c>
      <c r="E45" s="798">
        <f t="shared" si="10"/>
        <v>2445</v>
      </c>
      <c r="F45" s="706">
        <f t="shared" si="10"/>
        <v>741</v>
      </c>
      <c r="G45" s="805">
        <f t="shared" si="10"/>
        <v>763</v>
      </c>
      <c r="H45" s="706">
        <f t="shared" si="10"/>
        <v>415</v>
      </c>
      <c r="I45" s="709">
        <f t="shared" si="10"/>
        <v>0</v>
      </c>
      <c r="J45" s="777">
        <f t="shared" si="3"/>
        <v>1919</v>
      </c>
      <c r="K45" s="668">
        <f t="shared" si="4"/>
        <v>78.486707566462172</v>
      </c>
      <c r="L45" s="602"/>
      <c r="M45" s="706">
        <f>M43-M41</f>
        <v>1504</v>
      </c>
      <c r="N45" s="709">
        <f>N43-N41</f>
        <v>1919</v>
      </c>
      <c r="O45" s="706">
        <f>O43-O41</f>
        <v>0</v>
      </c>
    </row>
    <row r="46" spans="1:15" ht="15.75" thickBot="1">
      <c r="A46" s="700" t="s">
        <v>688</v>
      </c>
      <c r="B46" s="701" t="s">
        <v>618</v>
      </c>
      <c r="C46" s="706">
        <f t="shared" ref="C46:I46" si="11">C43-C37</f>
        <v>10</v>
      </c>
      <c r="D46" s="798">
        <f t="shared" si="11"/>
        <v>0</v>
      </c>
      <c r="E46" s="798">
        <f t="shared" si="11"/>
        <v>0</v>
      </c>
      <c r="F46" s="706">
        <f t="shared" si="11"/>
        <v>57</v>
      </c>
      <c r="G46" s="805">
        <f t="shared" si="11"/>
        <v>392</v>
      </c>
      <c r="H46" s="706">
        <f t="shared" si="11"/>
        <v>28</v>
      </c>
      <c r="I46" s="709">
        <f t="shared" si="11"/>
        <v>0</v>
      </c>
      <c r="J46" s="777">
        <f t="shared" si="3"/>
        <v>477</v>
      </c>
      <c r="K46" s="668" t="e">
        <f t="shared" si="4"/>
        <v>#DIV/0!</v>
      </c>
      <c r="L46" s="602"/>
      <c r="M46" s="706">
        <f>M43-M37</f>
        <v>449</v>
      </c>
      <c r="N46" s="709">
        <f>N43-N37</f>
        <v>477</v>
      </c>
      <c r="O46" s="706">
        <f>O43-O37</f>
        <v>0</v>
      </c>
    </row>
    <row r="47" spans="1:15" ht="15.75" thickBot="1">
      <c r="A47" s="720" t="s">
        <v>690</v>
      </c>
      <c r="B47" s="721" t="s">
        <v>618</v>
      </c>
      <c r="C47" s="706">
        <f t="shared" ref="C47:I47" si="12">C46-C41</f>
        <v>-19033</v>
      </c>
      <c r="D47" s="798">
        <f t="shared" si="12"/>
        <v>-20368</v>
      </c>
      <c r="E47" s="798">
        <f t="shared" si="12"/>
        <v>-20626</v>
      </c>
      <c r="F47" s="706">
        <f t="shared" si="12"/>
        <v>-4936</v>
      </c>
      <c r="G47" s="805">
        <f t="shared" si="12"/>
        <v>-4665</v>
      </c>
      <c r="H47" s="706">
        <f t="shared" si="12"/>
        <v>-5038</v>
      </c>
      <c r="I47" s="709">
        <f t="shared" si="12"/>
        <v>0</v>
      </c>
      <c r="J47" s="777">
        <f t="shared" si="3"/>
        <v>-14639</v>
      </c>
      <c r="K47" s="722">
        <f t="shared" si="4"/>
        <v>70.973528556191212</v>
      </c>
      <c r="L47" s="602"/>
      <c r="M47" s="706">
        <f>M46-M41</f>
        <v>-9601</v>
      </c>
      <c r="N47" s="709">
        <f>N46-N41</f>
        <v>-14639</v>
      </c>
      <c r="O47" s="706">
        <f>O46-O41</f>
        <v>0</v>
      </c>
    </row>
    <row r="50" spans="1:10" ht="14.25">
      <c r="A50" s="723" t="s">
        <v>691</v>
      </c>
    </row>
    <row r="51" spans="1:10" s="726" customFormat="1" ht="14.25">
      <c r="A51" s="724" t="s">
        <v>692</v>
      </c>
      <c r="B51" s="725"/>
      <c r="E51" s="727"/>
      <c r="F51" s="727"/>
      <c r="G51" s="727"/>
      <c r="H51" s="727"/>
      <c r="I51" s="727"/>
      <c r="J51" s="727"/>
    </row>
    <row r="52" spans="1:10" s="726" customFormat="1" ht="14.25">
      <c r="A52" s="728" t="s">
        <v>693</v>
      </c>
      <c r="B52" s="725"/>
      <c r="E52" s="727"/>
      <c r="F52" s="727"/>
      <c r="G52" s="727"/>
      <c r="H52" s="727"/>
      <c r="I52" s="727"/>
      <c r="J52" s="727"/>
    </row>
    <row r="53" spans="1:10" s="730" customFormat="1" ht="14.25">
      <c r="A53" s="728" t="s">
        <v>694</v>
      </c>
      <c r="B53" s="729"/>
      <c r="E53" s="731"/>
      <c r="F53" s="731"/>
      <c r="G53" s="731"/>
      <c r="H53" s="731"/>
      <c r="I53" s="731"/>
      <c r="J53" s="731"/>
    </row>
    <row r="56" spans="1:10">
      <c r="A56" s="557" t="s">
        <v>779</v>
      </c>
    </row>
    <row r="58" spans="1:10">
      <c r="A58" s="557" t="s">
        <v>780</v>
      </c>
    </row>
  </sheetData>
  <mergeCells count="3">
    <mergeCell ref="A1:O1"/>
    <mergeCell ref="C7:O7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8"/>
  <sheetViews>
    <sheetView tabSelected="1" zoomScale="96" zoomScaleNormal="96" workbookViewId="0">
      <pane xSplit="6" ySplit="4" topLeftCell="G5" activePane="bottomRight" state="frozen"/>
      <selection pane="topRight" activeCell="G1" sqref="G1"/>
      <selection pane="bottomLeft" activeCell="A7" sqref="A7"/>
      <selection pane="bottomRight" activeCell="H401" sqref="H401"/>
    </sheetView>
  </sheetViews>
  <sheetFormatPr defaultColWidth="9.140625" defaultRowHeight="12.75"/>
  <cols>
    <col min="1" max="1" width="6" style="39" customWidth="1"/>
    <col min="2" max="3" width="8.42578125" style="39" customWidth="1"/>
    <col min="4" max="4" width="76.85546875" style="39" customWidth="1"/>
    <col min="5" max="5" width="12.5703125" style="40" customWidth="1"/>
    <col min="6" max="6" width="14.42578125" style="40" customWidth="1"/>
    <col min="7" max="7" width="15.140625" style="40" customWidth="1"/>
    <col min="8" max="8" width="11.42578125" style="40" customWidth="1"/>
    <col min="9" max="9" width="9.140625" style="39"/>
    <col min="10" max="10" width="24.85546875" style="39" customWidth="1"/>
    <col min="11" max="16384" width="9.140625" style="39"/>
  </cols>
  <sheetData>
    <row r="1" spans="1:10" ht="21.75" customHeight="1">
      <c r="A1" s="326" t="s">
        <v>192</v>
      </c>
      <c r="B1" s="323"/>
      <c r="C1" s="323"/>
      <c r="D1" s="173"/>
      <c r="E1" s="171"/>
      <c r="F1" s="171"/>
      <c r="G1" s="115"/>
      <c r="H1" s="115"/>
    </row>
    <row r="2" spans="1:10" ht="12.75" customHeight="1">
      <c r="A2" s="172"/>
      <c r="B2" s="167"/>
      <c r="C2" s="172"/>
      <c r="D2" s="56"/>
      <c r="E2" s="171"/>
      <c r="F2" s="171"/>
      <c r="G2" s="171"/>
      <c r="H2" s="171"/>
    </row>
    <row r="3" spans="1:10" s="167" customFormat="1" ht="24" customHeight="1">
      <c r="A3" s="327" t="s">
        <v>471</v>
      </c>
      <c r="B3" s="327"/>
      <c r="C3" s="327"/>
      <c r="D3" s="323"/>
      <c r="E3" s="323"/>
      <c r="F3" s="170"/>
      <c r="G3" s="170"/>
      <c r="H3" s="170"/>
    </row>
    <row r="4" spans="1:10" s="167" customFormat="1" ht="15" customHeight="1">
      <c r="A4" s="169"/>
      <c r="B4" s="169"/>
      <c r="C4" s="169"/>
      <c r="D4" s="169"/>
      <c r="E4" s="168"/>
      <c r="F4" s="168"/>
      <c r="G4" s="166"/>
      <c r="H4" s="168"/>
    </row>
    <row r="5" spans="1:10" ht="15" customHeight="1" thickBot="1">
      <c r="A5" s="51"/>
      <c r="B5" s="51"/>
      <c r="C5" s="51"/>
      <c r="D5" s="51"/>
      <c r="E5" s="50"/>
      <c r="F5" s="50"/>
      <c r="G5" s="50"/>
      <c r="H5" s="50"/>
    </row>
    <row r="6" spans="1:10" ht="15.75">
      <c r="A6" s="94" t="s">
        <v>56</v>
      </c>
      <c r="B6" s="94" t="s">
        <v>55</v>
      </c>
      <c r="C6" s="94" t="s">
        <v>54</v>
      </c>
      <c r="D6" s="93" t="s">
        <v>53</v>
      </c>
      <c r="E6" s="92" t="s">
        <v>52</v>
      </c>
      <c r="F6" s="92" t="s">
        <v>52</v>
      </c>
      <c r="G6" s="92" t="s">
        <v>7</v>
      </c>
      <c r="H6" s="92" t="s">
        <v>51</v>
      </c>
    </row>
    <row r="7" spans="1:10" ht="15.75" customHeight="1" thickBot="1">
      <c r="A7" s="91"/>
      <c r="B7" s="91"/>
      <c r="C7" s="91"/>
      <c r="D7" s="90"/>
      <c r="E7" s="88" t="s">
        <v>50</v>
      </c>
      <c r="F7" s="88" t="s">
        <v>49</v>
      </c>
      <c r="G7" s="89" t="s">
        <v>472</v>
      </c>
      <c r="H7" s="88" t="s">
        <v>10</v>
      </c>
    </row>
    <row r="8" spans="1:10" ht="15.75" customHeight="1" thickTop="1">
      <c r="A8" s="148">
        <v>20</v>
      </c>
      <c r="B8" s="114"/>
      <c r="C8" s="114"/>
      <c r="D8" s="113" t="s">
        <v>191</v>
      </c>
      <c r="E8" s="110"/>
      <c r="F8" s="112"/>
      <c r="G8" s="111"/>
      <c r="H8" s="110"/>
    </row>
    <row r="9" spans="1:10" ht="17.25" customHeight="1">
      <c r="A9" s="148"/>
      <c r="B9" s="114"/>
      <c r="C9" s="114"/>
      <c r="D9" s="113"/>
      <c r="E9" s="110"/>
      <c r="F9" s="112"/>
      <c r="G9" s="111"/>
      <c r="H9" s="110"/>
    </row>
    <row r="10" spans="1:10" ht="17.25" hidden="1" customHeight="1">
      <c r="A10" s="148"/>
      <c r="B10" s="114"/>
      <c r="C10" s="165">
        <v>2420</v>
      </c>
      <c r="D10" s="134" t="s">
        <v>190</v>
      </c>
      <c r="E10" s="49"/>
      <c r="F10" s="68"/>
      <c r="G10" s="67">
        <v>0</v>
      </c>
      <c r="H10" s="49" t="e">
        <f>(#REF!/F10)*100</f>
        <v>#REF!</v>
      </c>
    </row>
    <row r="11" spans="1:10" ht="17.25" hidden="1" customHeight="1">
      <c r="A11" s="163"/>
      <c r="B11" s="114"/>
      <c r="C11" s="165">
        <v>4113</v>
      </c>
      <c r="D11" s="134" t="s">
        <v>189</v>
      </c>
      <c r="E11" s="49"/>
      <c r="F11" s="68"/>
      <c r="G11" s="67">
        <v>0</v>
      </c>
      <c r="H11" s="49" t="e">
        <f>(#REF!/F11)*100</f>
        <v>#REF!</v>
      </c>
    </row>
    <row r="12" spans="1:10" ht="17.25" customHeight="1">
      <c r="A12" s="163"/>
      <c r="B12" s="114"/>
      <c r="C12" s="165">
        <v>4113</v>
      </c>
      <c r="D12" s="134" t="s">
        <v>189</v>
      </c>
      <c r="E12" s="49">
        <v>0</v>
      </c>
      <c r="F12" s="68">
        <v>172.6</v>
      </c>
      <c r="G12" s="67">
        <v>172.5</v>
      </c>
      <c r="H12" s="49">
        <f>(G12/F12)*100</f>
        <v>99.94206257242179</v>
      </c>
    </row>
    <row r="13" spans="1:10" ht="17.25" customHeight="1">
      <c r="A13" s="163"/>
      <c r="B13" s="114"/>
      <c r="C13" s="165">
        <v>4116</v>
      </c>
      <c r="D13" s="134" t="s">
        <v>513</v>
      </c>
      <c r="E13" s="265">
        <v>184</v>
      </c>
      <c r="F13" s="68">
        <v>184</v>
      </c>
      <c r="G13" s="67">
        <v>0</v>
      </c>
      <c r="H13" s="49">
        <f t="shared" ref="H13:H52" si="0">(G13/F13)*100</f>
        <v>0</v>
      </c>
    </row>
    <row r="14" spans="1:10" ht="15.75" customHeight="1">
      <c r="A14" s="163"/>
      <c r="B14" s="114"/>
      <c r="C14" s="165">
        <v>4116</v>
      </c>
      <c r="D14" s="134" t="s">
        <v>512</v>
      </c>
      <c r="E14" s="265">
        <v>0</v>
      </c>
      <c r="F14" s="68">
        <v>68</v>
      </c>
      <c r="G14" s="67">
        <v>68</v>
      </c>
      <c r="H14" s="49">
        <f t="shared" si="0"/>
        <v>100</v>
      </c>
    </row>
    <row r="15" spans="1:10" ht="15.75" hidden="1" customHeight="1">
      <c r="A15" s="163"/>
      <c r="B15" s="114"/>
      <c r="C15" s="165">
        <v>4213</v>
      </c>
      <c r="D15" s="164" t="s">
        <v>187</v>
      </c>
      <c r="E15" s="265">
        <v>0</v>
      </c>
      <c r="F15" s="68">
        <v>0</v>
      </c>
      <c r="G15" s="67">
        <v>0</v>
      </c>
      <c r="H15" s="49" t="e">
        <f t="shared" si="0"/>
        <v>#DIV/0!</v>
      </c>
      <c r="J15" s="40"/>
    </row>
    <row r="16" spans="1:10" ht="15.75" hidden="1" customHeight="1">
      <c r="A16" s="163"/>
      <c r="B16" s="114"/>
      <c r="C16" s="165">
        <v>4213</v>
      </c>
      <c r="D16" s="164" t="s">
        <v>187</v>
      </c>
      <c r="E16" s="265">
        <v>0</v>
      </c>
      <c r="F16" s="68">
        <v>0</v>
      </c>
      <c r="G16" s="67">
        <v>0</v>
      </c>
      <c r="H16" s="49" t="e">
        <f t="shared" si="0"/>
        <v>#DIV/0!</v>
      </c>
      <c r="J16" s="40"/>
    </row>
    <row r="17" spans="1:10" ht="15.75" customHeight="1">
      <c r="A17" s="163"/>
      <c r="B17" s="114"/>
      <c r="C17" s="165">
        <v>4122</v>
      </c>
      <c r="D17" s="134" t="s">
        <v>442</v>
      </c>
      <c r="E17" s="265">
        <v>0</v>
      </c>
      <c r="F17" s="68">
        <v>213</v>
      </c>
      <c r="G17" s="67">
        <v>120</v>
      </c>
      <c r="H17" s="49">
        <f t="shared" si="0"/>
        <v>56.338028169014088</v>
      </c>
    </row>
    <row r="18" spans="1:10" ht="18" customHeight="1">
      <c r="A18" s="163"/>
      <c r="B18" s="114"/>
      <c r="C18" s="165">
        <v>4213</v>
      </c>
      <c r="D18" s="164" t="s">
        <v>450</v>
      </c>
      <c r="E18" s="265">
        <v>0</v>
      </c>
      <c r="F18" s="68">
        <v>5145</v>
      </c>
      <c r="G18" s="67">
        <v>0</v>
      </c>
      <c r="H18" s="49">
        <f t="shared" si="0"/>
        <v>0</v>
      </c>
      <c r="J18" s="40"/>
    </row>
    <row r="19" spans="1:10" ht="16.899999999999999" customHeight="1">
      <c r="A19" s="163"/>
      <c r="B19" s="114"/>
      <c r="C19" s="165">
        <v>4216</v>
      </c>
      <c r="D19" s="164" t="s">
        <v>514</v>
      </c>
      <c r="E19" s="265">
        <v>10576</v>
      </c>
      <c r="F19" s="68">
        <v>10576</v>
      </c>
      <c r="G19" s="67">
        <v>0</v>
      </c>
      <c r="H19" s="49">
        <f t="shared" si="0"/>
        <v>0</v>
      </c>
      <c r="J19" s="40"/>
    </row>
    <row r="20" spans="1:10" ht="15.75" hidden="1" customHeight="1">
      <c r="A20" s="163"/>
      <c r="B20" s="114"/>
      <c r="C20" s="165">
        <v>4216</v>
      </c>
      <c r="D20" s="164" t="s">
        <v>185</v>
      </c>
      <c r="E20" s="265">
        <v>0</v>
      </c>
      <c r="F20" s="68">
        <v>0</v>
      </c>
      <c r="G20" s="67">
        <v>0</v>
      </c>
      <c r="H20" s="49" t="e">
        <f t="shared" si="0"/>
        <v>#DIV/0!</v>
      </c>
      <c r="J20" s="40"/>
    </row>
    <row r="21" spans="1:10" ht="15.75" hidden="1" customHeight="1">
      <c r="A21" s="163"/>
      <c r="B21" s="114"/>
      <c r="C21" s="165">
        <v>4216</v>
      </c>
      <c r="D21" s="164" t="s">
        <v>185</v>
      </c>
      <c r="E21" s="265">
        <v>0</v>
      </c>
      <c r="F21" s="68">
        <v>0</v>
      </c>
      <c r="G21" s="67">
        <v>0</v>
      </c>
      <c r="H21" s="49" t="e">
        <f t="shared" si="0"/>
        <v>#DIV/0!</v>
      </c>
      <c r="J21" s="40"/>
    </row>
    <row r="22" spans="1:10" ht="15.75" hidden="1" customHeight="1">
      <c r="A22" s="163"/>
      <c r="B22" s="114"/>
      <c r="C22" s="165">
        <v>4216</v>
      </c>
      <c r="D22" s="164" t="s">
        <v>186</v>
      </c>
      <c r="E22" s="265">
        <v>0</v>
      </c>
      <c r="F22" s="68">
        <v>0</v>
      </c>
      <c r="G22" s="67">
        <v>0</v>
      </c>
      <c r="H22" s="49" t="e">
        <f t="shared" si="0"/>
        <v>#DIV/0!</v>
      </c>
      <c r="I22" s="40"/>
    </row>
    <row r="23" spans="1:10" ht="15.75" hidden="1" customHeight="1">
      <c r="A23" s="163"/>
      <c r="B23" s="114"/>
      <c r="C23" s="165">
        <v>4216</v>
      </c>
      <c r="D23" s="164" t="s">
        <v>185</v>
      </c>
      <c r="E23" s="265">
        <v>0</v>
      </c>
      <c r="F23" s="68">
        <v>0</v>
      </c>
      <c r="G23" s="67">
        <v>0</v>
      </c>
      <c r="H23" s="49" t="e">
        <f t="shared" si="0"/>
        <v>#DIV/0!</v>
      </c>
      <c r="I23" s="40"/>
    </row>
    <row r="24" spans="1:10" ht="15" hidden="1">
      <c r="A24" s="161"/>
      <c r="B24" s="160"/>
      <c r="C24" s="156">
        <v>4222</v>
      </c>
      <c r="D24" s="155" t="s">
        <v>184</v>
      </c>
      <c r="E24" s="265">
        <v>0</v>
      </c>
      <c r="F24" s="68">
        <v>0</v>
      </c>
      <c r="G24" s="67">
        <v>0</v>
      </c>
      <c r="H24" s="49" t="e">
        <f t="shared" si="0"/>
        <v>#DIV/0!</v>
      </c>
    </row>
    <row r="25" spans="1:10" ht="15" hidden="1">
      <c r="A25" s="161"/>
      <c r="B25" s="160"/>
      <c r="C25" s="156">
        <v>4222</v>
      </c>
      <c r="D25" s="155" t="s">
        <v>184</v>
      </c>
      <c r="E25" s="265">
        <v>0</v>
      </c>
      <c r="F25" s="68">
        <v>0</v>
      </c>
      <c r="G25" s="67">
        <v>0</v>
      </c>
      <c r="H25" s="49" t="e">
        <f t="shared" si="0"/>
        <v>#DIV/0!</v>
      </c>
    </row>
    <row r="26" spans="1:10" ht="15" hidden="1">
      <c r="A26" s="161"/>
      <c r="B26" s="160"/>
      <c r="C26" s="156">
        <v>4222</v>
      </c>
      <c r="D26" s="155" t="s">
        <v>183</v>
      </c>
      <c r="E26" s="265">
        <v>0</v>
      </c>
      <c r="F26" s="68">
        <v>0</v>
      </c>
      <c r="G26" s="67">
        <v>0</v>
      </c>
      <c r="H26" s="49" t="e">
        <f t="shared" si="0"/>
        <v>#DIV/0!</v>
      </c>
    </row>
    <row r="27" spans="1:10" ht="15" hidden="1">
      <c r="A27" s="158"/>
      <c r="B27" s="157"/>
      <c r="C27" s="156">
        <v>4222</v>
      </c>
      <c r="D27" s="155" t="s">
        <v>182</v>
      </c>
      <c r="E27" s="265">
        <v>0</v>
      </c>
      <c r="F27" s="68">
        <v>0</v>
      </c>
      <c r="G27" s="67">
        <v>0</v>
      </c>
      <c r="H27" s="49" t="e">
        <f t="shared" si="0"/>
        <v>#DIV/0!</v>
      </c>
    </row>
    <row r="28" spans="1:10" ht="15" hidden="1">
      <c r="A28" s="161"/>
      <c r="B28" s="160"/>
      <c r="C28" s="156">
        <v>4223</v>
      </c>
      <c r="D28" s="155" t="s">
        <v>181</v>
      </c>
      <c r="E28" s="265">
        <v>0</v>
      </c>
      <c r="F28" s="68">
        <v>0</v>
      </c>
      <c r="G28" s="67">
        <v>0</v>
      </c>
      <c r="H28" s="49" t="e">
        <f t="shared" si="0"/>
        <v>#DIV/0!</v>
      </c>
    </row>
    <row r="29" spans="1:10" ht="15" hidden="1">
      <c r="A29" s="161"/>
      <c r="B29" s="160"/>
      <c r="C29" s="156">
        <v>4232</v>
      </c>
      <c r="D29" s="155" t="s">
        <v>180</v>
      </c>
      <c r="E29" s="265">
        <v>0</v>
      </c>
      <c r="F29" s="68">
        <v>0</v>
      </c>
      <c r="G29" s="67">
        <v>0</v>
      </c>
      <c r="H29" s="49" t="e">
        <f t="shared" si="0"/>
        <v>#DIV/0!</v>
      </c>
    </row>
    <row r="30" spans="1:10" ht="15" hidden="1">
      <c r="A30" s="161"/>
      <c r="B30" s="160"/>
      <c r="C30" s="156">
        <v>4232</v>
      </c>
      <c r="D30" s="155" t="s">
        <v>180</v>
      </c>
      <c r="E30" s="265">
        <v>0</v>
      </c>
      <c r="F30" s="68">
        <v>0</v>
      </c>
      <c r="G30" s="67">
        <v>0</v>
      </c>
      <c r="H30" s="49" t="e">
        <f t="shared" si="0"/>
        <v>#DIV/0!</v>
      </c>
    </row>
    <row r="31" spans="1:10" ht="15">
      <c r="A31" s="161"/>
      <c r="B31" s="160">
        <v>2212</v>
      </c>
      <c r="C31" s="156">
        <v>2212</v>
      </c>
      <c r="D31" s="155" t="s">
        <v>502</v>
      </c>
      <c r="E31" s="265">
        <v>0</v>
      </c>
      <c r="F31" s="68">
        <v>0</v>
      </c>
      <c r="G31" s="67">
        <v>400</v>
      </c>
      <c r="H31" s="49" t="e">
        <f t="shared" si="0"/>
        <v>#DIV/0!</v>
      </c>
    </row>
    <row r="32" spans="1:10" ht="15" hidden="1">
      <c r="A32" s="161"/>
      <c r="B32" s="160">
        <v>2212</v>
      </c>
      <c r="C32" s="156">
        <v>2322</v>
      </c>
      <c r="D32" s="155" t="s">
        <v>179</v>
      </c>
      <c r="E32" s="265">
        <v>0</v>
      </c>
      <c r="F32" s="68">
        <v>0</v>
      </c>
      <c r="G32" s="67">
        <v>0</v>
      </c>
      <c r="H32" s="49" t="e">
        <f t="shared" si="0"/>
        <v>#DIV/0!</v>
      </c>
    </row>
    <row r="33" spans="1:8" ht="15" customHeight="1">
      <c r="A33" s="159"/>
      <c r="B33" s="156">
        <v>2212</v>
      </c>
      <c r="C33" s="70">
        <v>2324</v>
      </c>
      <c r="D33" s="70" t="s">
        <v>178</v>
      </c>
      <c r="E33" s="265">
        <v>0</v>
      </c>
      <c r="F33" s="68">
        <v>1</v>
      </c>
      <c r="G33" s="67">
        <v>3.6</v>
      </c>
      <c r="H33" s="49">
        <f t="shared" si="0"/>
        <v>360</v>
      </c>
    </row>
    <row r="34" spans="1:8" ht="15" hidden="1" customHeight="1">
      <c r="A34" s="161"/>
      <c r="B34" s="160">
        <v>2219</v>
      </c>
      <c r="C34" s="162">
        <v>2321</v>
      </c>
      <c r="D34" s="155" t="s">
        <v>177</v>
      </c>
      <c r="E34" s="265">
        <v>0</v>
      </c>
      <c r="F34" s="68">
        <v>0</v>
      </c>
      <c r="G34" s="67">
        <v>0</v>
      </c>
      <c r="H34" s="49" t="e">
        <f t="shared" si="0"/>
        <v>#DIV/0!</v>
      </c>
    </row>
    <row r="35" spans="1:8" ht="15" customHeight="1">
      <c r="A35" s="161"/>
      <c r="B35" s="160">
        <v>2219</v>
      </c>
      <c r="C35" s="156">
        <v>2324</v>
      </c>
      <c r="D35" s="155" t="s">
        <v>176</v>
      </c>
      <c r="E35" s="265">
        <v>0</v>
      </c>
      <c r="F35" s="68">
        <v>0</v>
      </c>
      <c r="G35" s="67">
        <v>3.1</v>
      </c>
      <c r="H35" s="49" t="e">
        <f t="shared" si="0"/>
        <v>#DIV/0!</v>
      </c>
    </row>
    <row r="36" spans="1:8" ht="15" hidden="1" customHeight="1">
      <c r="A36" s="161"/>
      <c r="B36" s="160">
        <v>2221</v>
      </c>
      <c r="C36" s="162">
        <v>2329</v>
      </c>
      <c r="D36" s="155" t="s">
        <v>175</v>
      </c>
      <c r="E36" s="265">
        <v>0</v>
      </c>
      <c r="F36" s="68">
        <v>0</v>
      </c>
      <c r="G36" s="67">
        <v>0</v>
      </c>
      <c r="H36" s="49" t="e">
        <f t="shared" si="0"/>
        <v>#DIV/0!</v>
      </c>
    </row>
    <row r="37" spans="1:8" ht="15" hidden="1" customHeight="1">
      <c r="A37" s="69"/>
      <c r="B37" s="70">
        <v>3421</v>
      </c>
      <c r="C37" s="70">
        <v>3121</v>
      </c>
      <c r="D37" s="70" t="s">
        <v>174</v>
      </c>
      <c r="E37" s="265">
        <v>0</v>
      </c>
      <c r="F37" s="68">
        <v>0</v>
      </c>
      <c r="G37" s="67">
        <v>0</v>
      </c>
      <c r="H37" s="49" t="e">
        <f t="shared" si="0"/>
        <v>#DIV/0!</v>
      </c>
    </row>
    <row r="38" spans="1:8" ht="15" hidden="1" customHeight="1">
      <c r="A38" s="69"/>
      <c r="B38" s="70">
        <v>3631</v>
      </c>
      <c r="C38" s="70">
        <v>2322</v>
      </c>
      <c r="D38" s="70" t="s">
        <v>173</v>
      </c>
      <c r="E38" s="265">
        <v>0</v>
      </c>
      <c r="F38" s="68">
        <v>0</v>
      </c>
      <c r="G38" s="67">
        <v>0</v>
      </c>
      <c r="H38" s="49" t="e">
        <f t="shared" si="0"/>
        <v>#DIV/0!</v>
      </c>
    </row>
    <row r="39" spans="1:8" ht="15" customHeight="1">
      <c r="A39" s="159"/>
      <c r="B39" s="156">
        <v>2221</v>
      </c>
      <c r="C39" s="70">
        <v>2329</v>
      </c>
      <c r="D39" s="70" t="s">
        <v>457</v>
      </c>
      <c r="E39" s="265">
        <v>0</v>
      </c>
      <c r="F39" s="68">
        <v>0</v>
      </c>
      <c r="G39" s="67">
        <v>8.5</v>
      </c>
      <c r="H39" s="49" t="e">
        <f t="shared" si="0"/>
        <v>#DIV/0!</v>
      </c>
    </row>
    <row r="40" spans="1:8" ht="15" customHeight="1">
      <c r="A40" s="69"/>
      <c r="B40" s="70">
        <v>3326</v>
      </c>
      <c r="C40" s="70">
        <v>3121</v>
      </c>
      <c r="D40" s="70" t="s">
        <v>174</v>
      </c>
      <c r="E40" s="265">
        <v>0</v>
      </c>
      <c r="F40" s="68">
        <v>200</v>
      </c>
      <c r="G40" s="67">
        <v>200</v>
      </c>
      <c r="H40" s="49">
        <f t="shared" si="0"/>
        <v>100</v>
      </c>
    </row>
    <row r="41" spans="1:8" ht="15" customHeight="1">
      <c r="A41" s="159"/>
      <c r="B41" s="156">
        <v>3599</v>
      </c>
      <c r="C41" s="70">
        <v>2321</v>
      </c>
      <c r="D41" s="70" t="s">
        <v>499</v>
      </c>
      <c r="E41" s="265">
        <v>0</v>
      </c>
      <c r="F41" s="68">
        <v>14.2</v>
      </c>
      <c r="G41" s="67">
        <v>14.2</v>
      </c>
      <c r="H41" s="49">
        <f t="shared" si="0"/>
        <v>100</v>
      </c>
    </row>
    <row r="42" spans="1:8" ht="15" customHeight="1">
      <c r="A42" s="159"/>
      <c r="B42" s="156">
        <v>3631</v>
      </c>
      <c r="C42" s="70">
        <v>2324</v>
      </c>
      <c r="D42" s="70" t="s">
        <v>474</v>
      </c>
      <c r="E42" s="265">
        <v>0</v>
      </c>
      <c r="F42" s="68">
        <v>0</v>
      </c>
      <c r="G42" s="67">
        <v>40.799999999999997</v>
      </c>
      <c r="H42" s="49" t="e">
        <f t="shared" si="0"/>
        <v>#DIV/0!</v>
      </c>
    </row>
    <row r="43" spans="1:8" ht="15" hidden="1" customHeight="1">
      <c r="A43" s="161"/>
      <c r="B43" s="160">
        <v>3322</v>
      </c>
      <c r="C43" s="162">
        <v>2324</v>
      </c>
      <c r="D43" s="155" t="s">
        <v>172</v>
      </c>
      <c r="E43" s="265">
        <v>0</v>
      </c>
      <c r="F43" s="68">
        <v>0</v>
      </c>
      <c r="G43" s="67">
        <v>0</v>
      </c>
      <c r="H43" s="49" t="e">
        <f t="shared" si="0"/>
        <v>#DIV/0!</v>
      </c>
    </row>
    <row r="44" spans="1:8" ht="15" hidden="1">
      <c r="A44" s="69"/>
      <c r="B44" s="70">
        <v>3412</v>
      </c>
      <c r="C44" s="70">
        <v>2321</v>
      </c>
      <c r="D44" s="70" t="s">
        <v>171</v>
      </c>
      <c r="E44" s="265">
        <v>0</v>
      </c>
      <c r="F44" s="68">
        <v>0</v>
      </c>
      <c r="G44" s="67">
        <v>0</v>
      </c>
      <c r="H44" s="49" t="e">
        <f t="shared" si="0"/>
        <v>#DIV/0!</v>
      </c>
    </row>
    <row r="45" spans="1:8" ht="15" hidden="1">
      <c r="A45" s="161"/>
      <c r="B45" s="160">
        <v>3635</v>
      </c>
      <c r="C45" s="156">
        <v>3122</v>
      </c>
      <c r="D45" s="155" t="s">
        <v>170</v>
      </c>
      <c r="E45" s="265">
        <v>0</v>
      </c>
      <c r="F45" s="68">
        <v>0</v>
      </c>
      <c r="G45" s="67">
        <v>0</v>
      </c>
      <c r="H45" s="49" t="e">
        <f t="shared" si="0"/>
        <v>#DIV/0!</v>
      </c>
    </row>
    <row r="46" spans="1:8" ht="15" hidden="1">
      <c r="A46" s="161"/>
      <c r="B46" s="160">
        <v>3699</v>
      </c>
      <c r="C46" s="156">
        <v>2111</v>
      </c>
      <c r="D46" s="155" t="s">
        <v>169</v>
      </c>
      <c r="E46" s="265">
        <v>0</v>
      </c>
      <c r="F46" s="68">
        <v>0</v>
      </c>
      <c r="G46" s="67">
        <v>0</v>
      </c>
      <c r="H46" s="49" t="e">
        <f t="shared" si="0"/>
        <v>#DIV/0!</v>
      </c>
    </row>
    <row r="47" spans="1:8" ht="15">
      <c r="A47" s="161"/>
      <c r="B47" s="160">
        <v>3699</v>
      </c>
      <c r="C47" s="156">
        <v>2111</v>
      </c>
      <c r="D47" s="155" t="s">
        <v>169</v>
      </c>
      <c r="E47" s="265">
        <v>0</v>
      </c>
      <c r="F47" s="68">
        <v>0</v>
      </c>
      <c r="G47" s="67">
        <v>30.2</v>
      </c>
      <c r="H47" s="49" t="e">
        <f t="shared" si="0"/>
        <v>#DIV/0!</v>
      </c>
    </row>
    <row r="48" spans="1:8" ht="15" hidden="1">
      <c r="A48" s="159"/>
      <c r="B48" s="156">
        <v>3725</v>
      </c>
      <c r="C48" s="70">
        <v>2321</v>
      </c>
      <c r="D48" s="70" t="s">
        <v>168</v>
      </c>
      <c r="E48" s="265">
        <v>0</v>
      </c>
      <c r="F48" s="68">
        <v>0</v>
      </c>
      <c r="G48" s="67">
        <v>0</v>
      </c>
      <c r="H48" s="49" t="e">
        <f t="shared" si="0"/>
        <v>#DIV/0!</v>
      </c>
    </row>
    <row r="49" spans="1:8" ht="15">
      <c r="A49" s="159"/>
      <c r="B49" s="156">
        <v>3725</v>
      </c>
      <c r="C49" s="70">
        <v>2324</v>
      </c>
      <c r="D49" s="70" t="s">
        <v>358</v>
      </c>
      <c r="E49" s="265">
        <v>3000</v>
      </c>
      <c r="F49" s="68">
        <v>2999</v>
      </c>
      <c r="G49" s="67">
        <v>1535.6</v>
      </c>
      <c r="H49" s="49">
        <f t="shared" si="0"/>
        <v>51.20373457819273</v>
      </c>
    </row>
    <row r="50" spans="1:8" ht="13.15" hidden="1" customHeight="1">
      <c r="A50" s="158"/>
      <c r="B50" s="157">
        <v>6399</v>
      </c>
      <c r="C50" s="156">
        <v>2222</v>
      </c>
      <c r="D50" s="155" t="s">
        <v>167</v>
      </c>
      <c r="E50" s="49"/>
      <c r="F50" s="68"/>
      <c r="G50" s="67">
        <v>0</v>
      </c>
      <c r="H50" s="49" t="e">
        <f t="shared" si="0"/>
        <v>#DIV/0!</v>
      </c>
    </row>
    <row r="51" spans="1:8" ht="15">
      <c r="A51" s="159"/>
      <c r="B51" s="156">
        <v>3745</v>
      </c>
      <c r="C51" s="70">
        <v>2324</v>
      </c>
      <c r="D51" s="70" t="s">
        <v>520</v>
      </c>
      <c r="E51" s="265">
        <v>0</v>
      </c>
      <c r="F51" s="68">
        <v>0</v>
      </c>
      <c r="G51" s="67">
        <v>94.8</v>
      </c>
      <c r="H51" s="49" t="e">
        <f t="shared" si="0"/>
        <v>#DIV/0!</v>
      </c>
    </row>
    <row r="52" spans="1:8" ht="15">
      <c r="A52" s="159"/>
      <c r="B52" s="156">
        <v>4357</v>
      </c>
      <c r="C52" s="70">
        <v>3129</v>
      </c>
      <c r="D52" s="70" t="s">
        <v>521</v>
      </c>
      <c r="E52" s="265">
        <v>3000</v>
      </c>
      <c r="F52" s="68">
        <v>3000</v>
      </c>
      <c r="G52" s="67">
        <v>0</v>
      </c>
      <c r="H52" s="49">
        <f t="shared" si="0"/>
        <v>0</v>
      </c>
    </row>
    <row r="53" spans="1:8" ht="15.75" thickBot="1">
      <c r="A53" s="154"/>
      <c r="B53" s="76"/>
      <c r="C53" s="76"/>
      <c r="D53" s="76"/>
      <c r="E53" s="74"/>
      <c r="F53" s="73"/>
      <c r="G53" s="72"/>
      <c r="H53" s="74"/>
    </row>
    <row r="54" spans="1:8" s="51" customFormat="1" ht="21.75" customHeight="1" thickTop="1" thickBot="1">
      <c r="A54" s="153"/>
      <c r="B54" s="152"/>
      <c r="C54" s="152"/>
      <c r="D54" s="151" t="s">
        <v>166</v>
      </c>
      <c r="E54" s="108">
        <f t="shared" ref="E54:G54" si="1">SUM(E10:E53)</f>
        <v>16760</v>
      </c>
      <c r="F54" s="150">
        <f t="shared" si="1"/>
        <v>22572.799999999999</v>
      </c>
      <c r="G54" s="149">
        <f t="shared" si="1"/>
        <v>2691.3</v>
      </c>
      <c r="H54" s="49">
        <f>(G54/F54)*100</f>
        <v>11.922756592004538</v>
      </c>
    </row>
    <row r="55" spans="1:8" ht="15" customHeight="1">
      <c r="A55" s="52"/>
      <c r="B55" s="52"/>
      <c r="C55" s="52"/>
      <c r="D55" s="56"/>
      <c r="E55" s="54"/>
      <c r="F55" s="54"/>
      <c r="G55" s="115"/>
      <c r="H55" s="115"/>
    </row>
    <row r="56" spans="1:8" ht="15" customHeight="1">
      <c r="A56" s="52"/>
      <c r="B56" s="52"/>
      <c r="C56" s="52"/>
      <c r="D56" s="56"/>
      <c r="E56" s="54"/>
      <c r="F56" s="54"/>
      <c r="G56" s="54"/>
      <c r="H56" s="54"/>
    </row>
    <row r="57" spans="1:8" ht="15" customHeight="1" thickBot="1">
      <c r="A57" s="52"/>
      <c r="B57" s="52"/>
      <c r="C57" s="52"/>
      <c r="D57" s="56"/>
      <c r="E57" s="54"/>
      <c r="F57" s="54"/>
      <c r="G57" s="54"/>
      <c r="H57" s="54"/>
    </row>
    <row r="58" spans="1:8" ht="15.75">
      <c r="A58" s="94" t="s">
        <v>56</v>
      </c>
      <c r="B58" s="94" t="s">
        <v>55</v>
      </c>
      <c r="C58" s="94" t="s">
        <v>54</v>
      </c>
      <c r="D58" s="93" t="s">
        <v>53</v>
      </c>
      <c r="E58" s="92" t="s">
        <v>52</v>
      </c>
      <c r="F58" s="92" t="s">
        <v>52</v>
      </c>
      <c r="G58" s="92" t="s">
        <v>7</v>
      </c>
      <c r="H58" s="92" t="s">
        <v>51</v>
      </c>
    </row>
    <row r="59" spans="1:8" ht="15.75" customHeight="1" thickBot="1">
      <c r="A59" s="91"/>
      <c r="B59" s="91"/>
      <c r="C59" s="91"/>
      <c r="D59" s="90"/>
      <c r="E59" s="88" t="s">
        <v>50</v>
      </c>
      <c r="F59" s="88" t="s">
        <v>49</v>
      </c>
      <c r="G59" s="89" t="s">
        <v>472</v>
      </c>
      <c r="H59" s="88" t="s">
        <v>10</v>
      </c>
    </row>
    <row r="60" spans="1:8" ht="16.5" customHeight="1" thickTop="1">
      <c r="A60" s="148">
        <v>30</v>
      </c>
      <c r="B60" s="114"/>
      <c r="C60" s="114"/>
      <c r="D60" s="113" t="s">
        <v>165</v>
      </c>
      <c r="E60" s="145"/>
      <c r="F60" s="147"/>
      <c r="G60" s="146"/>
      <c r="H60" s="145"/>
    </row>
    <row r="61" spans="1:8" ht="15" customHeight="1">
      <c r="A61" s="136"/>
      <c r="B61" s="123"/>
      <c r="C61" s="123"/>
      <c r="D61" s="123"/>
      <c r="E61" s="49"/>
      <c r="F61" s="68"/>
      <c r="G61" s="67"/>
      <c r="H61" s="49"/>
    </row>
    <row r="62" spans="1:8" ht="15" hidden="1">
      <c r="A62" s="69"/>
      <c r="B62" s="70"/>
      <c r="C62" s="70">
        <v>1361</v>
      </c>
      <c r="D62" s="70" t="s">
        <v>74</v>
      </c>
      <c r="E62" s="137">
        <v>0</v>
      </c>
      <c r="F62" s="68">
        <v>0</v>
      </c>
      <c r="G62" s="67">
        <v>0</v>
      </c>
      <c r="H62" s="49" t="e">
        <f>(#REF!/F62)*100</f>
        <v>#REF!</v>
      </c>
    </row>
    <row r="63" spans="1:8" ht="15" hidden="1">
      <c r="A63" s="69"/>
      <c r="B63" s="70"/>
      <c r="C63" s="70">
        <v>2460</v>
      </c>
      <c r="D63" s="70" t="s">
        <v>164</v>
      </c>
      <c r="E63" s="137"/>
      <c r="F63" s="68">
        <v>0</v>
      </c>
      <c r="G63" s="67">
        <v>0</v>
      </c>
      <c r="H63" s="49" t="e">
        <f>(#REF!/F63)*100</f>
        <v>#REF!</v>
      </c>
    </row>
    <row r="64" spans="1:8" ht="15" hidden="1">
      <c r="A64" s="69">
        <v>98008</v>
      </c>
      <c r="B64" s="70"/>
      <c r="C64" s="70">
        <v>4111</v>
      </c>
      <c r="D64" s="70" t="s">
        <v>163</v>
      </c>
      <c r="E64" s="122"/>
      <c r="F64" s="68">
        <v>0</v>
      </c>
      <c r="G64" s="67">
        <v>0</v>
      </c>
      <c r="H64" s="49" t="e">
        <f>(#REF!/F64)*100</f>
        <v>#REF!</v>
      </c>
    </row>
    <row r="65" spans="1:8" ht="15" hidden="1" customHeight="1">
      <c r="A65" s="69">
        <v>98071</v>
      </c>
      <c r="B65" s="70"/>
      <c r="C65" s="70">
        <v>4111</v>
      </c>
      <c r="D65" s="70" t="s">
        <v>162</v>
      </c>
      <c r="E65" s="137"/>
      <c r="F65" s="68">
        <v>0</v>
      </c>
      <c r="G65" s="67">
        <v>0</v>
      </c>
      <c r="H65" s="49" t="e">
        <f>(#REF!/F65)*100</f>
        <v>#REF!</v>
      </c>
    </row>
    <row r="66" spans="1:8" ht="15" hidden="1" customHeight="1">
      <c r="A66" s="69">
        <v>98187</v>
      </c>
      <c r="B66" s="70"/>
      <c r="C66" s="70">
        <v>4111</v>
      </c>
      <c r="D66" s="70" t="s">
        <v>161</v>
      </c>
      <c r="E66" s="137"/>
      <c r="F66" s="68">
        <v>0</v>
      </c>
      <c r="G66" s="67">
        <v>0</v>
      </c>
      <c r="H66" s="49" t="e">
        <f>(#REF!/F66)*100</f>
        <v>#REF!</v>
      </c>
    </row>
    <row r="67" spans="1:8" ht="15" hidden="1">
      <c r="A67" s="69">
        <v>98348</v>
      </c>
      <c r="B67" s="70"/>
      <c r="C67" s="70">
        <v>4111</v>
      </c>
      <c r="D67" s="70" t="s">
        <v>160</v>
      </c>
      <c r="E67" s="133"/>
      <c r="F67" s="68">
        <v>0</v>
      </c>
      <c r="G67" s="67">
        <v>0</v>
      </c>
      <c r="H67" s="49" t="e">
        <f>(#REF!/F67)*100</f>
        <v>#REF!</v>
      </c>
    </row>
    <row r="68" spans="1:8" ht="15">
      <c r="A68" s="69"/>
      <c r="B68" s="70"/>
      <c r="C68" s="70">
        <v>2460</v>
      </c>
      <c r="D68" s="70" t="s">
        <v>451</v>
      </c>
      <c r="E68" s="122">
        <v>0</v>
      </c>
      <c r="F68" s="68">
        <v>0</v>
      </c>
      <c r="G68" s="67">
        <v>4.5</v>
      </c>
      <c r="H68" s="49" t="e">
        <f t="shared" ref="H68:H105" si="2">(G68/F68)*100</f>
        <v>#DIV/0!</v>
      </c>
    </row>
    <row r="69" spans="1:8" ht="15">
      <c r="A69" s="69">
        <v>98008</v>
      </c>
      <c r="B69" s="70"/>
      <c r="C69" s="70">
        <v>4111</v>
      </c>
      <c r="D69" s="70" t="s">
        <v>452</v>
      </c>
      <c r="E69" s="137">
        <v>0</v>
      </c>
      <c r="F69" s="68">
        <v>577.20000000000005</v>
      </c>
      <c r="G69" s="67">
        <v>577.20000000000005</v>
      </c>
      <c r="H69" s="49">
        <f t="shared" si="2"/>
        <v>100</v>
      </c>
    </row>
    <row r="70" spans="1:8" ht="15" hidden="1">
      <c r="A70" s="69">
        <v>98071</v>
      </c>
      <c r="B70" s="70"/>
      <c r="C70" s="70">
        <v>4111</v>
      </c>
      <c r="D70" s="70" t="s">
        <v>461</v>
      </c>
      <c r="E70" s="137">
        <v>0</v>
      </c>
      <c r="F70" s="68">
        <v>0</v>
      </c>
      <c r="G70" s="67">
        <v>0</v>
      </c>
      <c r="H70" s="49" t="e">
        <f t="shared" si="2"/>
        <v>#DIV/0!</v>
      </c>
    </row>
    <row r="71" spans="1:8" ht="15">
      <c r="A71" s="69">
        <v>98187</v>
      </c>
      <c r="B71" s="70"/>
      <c r="C71" s="70">
        <v>4111</v>
      </c>
      <c r="D71" s="70" t="s">
        <v>517</v>
      </c>
      <c r="E71" s="137">
        <v>0</v>
      </c>
      <c r="F71" s="68">
        <v>0</v>
      </c>
      <c r="G71" s="67">
        <v>1005</v>
      </c>
      <c r="H71" s="49" t="e">
        <f t="shared" si="2"/>
        <v>#DIV/0!</v>
      </c>
    </row>
    <row r="72" spans="1:8" ht="14.45" hidden="1" customHeight="1">
      <c r="A72" s="70">
        <v>13011</v>
      </c>
      <c r="B72" s="70"/>
      <c r="C72" s="70">
        <v>4116</v>
      </c>
      <c r="D72" s="70" t="s">
        <v>159</v>
      </c>
      <c r="E72" s="137">
        <v>0</v>
      </c>
      <c r="F72" s="68">
        <v>0</v>
      </c>
      <c r="G72" s="67">
        <v>0</v>
      </c>
      <c r="H72" s="49" t="e">
        <f t="shared" si="2"/>
        <v>#DIV/0!</v>
      </c>
    </row>
    <row r="73" spans="1:8" ht="15" hidden="1">
      <c r="A73" s="69">
        <v>13015</v>
      </c>
      <c r="B73" s="70"/>
      <c r="C73" s="70">
        <v>4116</v>
      </c>
      <c r="D73" s="70" t="s">
        <v>158</v>
      </c>
      <c r="E73" s="137">
        <v>0</v>
      </c>
      <c r="F73" s="68">
        <v>0</v>
      </c>
      <c r="G73" s="67">
        <v>0</v>
      </c>
      <c r="H73" s="49" t="e">
        <f t="shared" si="2"/>
        <v>#DIV/0!</v>
      </c>
    </row>
    <row r="74" spans="1:8" ht="15" hidden="1">
      <c r="A74" s="69">
        <v>13015</v>
      </c>
      <c r="B74" s="70"/>
      <c r="C74" s="70">
        <v>4116</v>
      </c>
      <c r="D74" s="70" t="s">
        <v>158</v>
      </c>
      <c r="E74" s="137">
        <v>0</v>
      </c>
      <c r="F74" s="68">
        <v>0</v>
      </c>
      <c r="G74" s="67">
        <v>0</v>
      </c>
      <c r="H74" s="49" t="e">
        <f t="shared" si="2"/>
        <v>#DIV/0!</v>
      </c>
    </row>
    <row r="75" spans="1:8" ht="14.25" hidden="1" customHeight="1">
      <c r="A75" s="69">
        <v>13101</v>
      </c>
      <c r="B75" s="70"/>
      <c r="C75" s="70">
        <v>4116</v>
      </c>
      <c r="D75" s="70" t="s">
        <v>157</v>
      </c>
      <c r="E75" s="137">
        <v>0</v>
      </c>
      <c r="F75" s="68">
        <v>0</v>
      </c>
      <c r="G75" s="67">
        <v>0</v>
      </c>
      <c r="H75" s="49" t="e">
        <f t="shared" si="2"/>
        <v>#DIV/0!</v>
      </c>
    </row>
    <row r="76" spans="1:8" ht="15">
      <c r="A76" s="69">
        <v>13013</v>
      </c>
      <c r="B76" s="70"/>
      <c r="C76" s="70">
        <v>4116</v>
      </c>
      <c r="D76" s="70" t="s">
        <v>322</v>
      </c>
      <c r="E76" s="137">
        <v>5726</v>
      </c>
      <c r="F76" s="68">
        <v>5831</v>
      </c>
      <c r="G76" s="67">
        <v>1427.8</v>
      </c>
      <c r="H76" s="49">
        <f t="shared" si="2"/>
        <v>24.486365974961412</v>
      </c>
    </row>
    <row r="77" spans="1:8" ht="15" hidden="1" customHeight="1">
      <c r="A77" s="70"/>
      <c r="B77" s="70"/>
      <c r="C77" s="70">
        <v>4116</v>
      </c>
      <c r="D77" s="70" t="s">
        <v>323</v>
      </c>
      <c r="E77" s="137">
        <v>0</v>
      </c>
      <c r="F77" s="68">
        <v>0</v>
      </c>
      <c r="G77" s="67">
        <v>0</v>
      </c>
      <c r="H77" s="49" t="e">
        <f t="shared" si="2"/>
        <v>#DIV/0!</v>
      </c>
    </row>
    <row r="78" spans="1:8" ht="15" hidden="1" customHeight="1">
      <c r="A78" s="70"/>
      <c r="B78" s="70"/>
      <c r="C78" s="70">
        <v>4116</v>
      </c>
      <c r="D78" s="70" t="s">
        <v>323</v>
      </c>
      <c r="E78" s="137">
        <v>0</v>
      </c>
      <c r="F78" s="68">
        <v>0</v>
      </c>
      <c r="G78" s="67">
        <v>0</v>
      </c>
      <c r="H78" s="49" t="e">
        <f t="shared" si="2"/>
        <v>#DIV/0!</v>
      </c>
    </row>
    <row r="79" spans="1:8" ht="15" hidden="1" customHeight="1">
      <c r="A79" s="70"/>
      <c r="B79" s="70"/>
      <c r="C79" s="70">
        <v>4116</v>
      </c>
      <c r="D79" s="70" t="s">
        <v>324</v>
      </c>
      <c r="E79" s="137">
        <v>0</v>
      </c>
      <c r="F79" s="68">
        <v>0</v>
      </c>
      <c r="G79" s="67">
        <v>0</v>
      </c>
      <c r="H79" s="49" t="e">
        <f t="shared" si="2"/>
        <v>#DIV/0!</v>
      </c>
    </row>
    <row r="80" spans="1:8" ht="15" hidden="1" customHeight="1">
      <c r="A80" s="69"/>
      <c r="B80" s="70"/>
      <c r="C80" s="70">
        <v>4132</v>
      </c>
      <c r="D80" s="70" t="s">
        <v>156</v>
      </c>
      <c r="E80" s="137">
        <v>0</v>
      </c>
      <c r="F80" s="68">
        <v>0</v>
      </c>
      <c r="G80" s="67">
        <v>0</v>
      </c>
      <c r="H80" s="49" t="e">
        <f t="shared" si="2"/>
        <v>#DIV/0!</v>
      </c>
    </row>
    <row r="81" spans="1:8" ht="15" hidden="1" customHeight="1">
      <c r="A81" s="69">
        <v>14004</v>
      </c>
      <c r="B81" s="70"/>
      <c r="C81" s="70">
        <v>4122</v>
      </c>
      <c r="D81" s="70" t="s">
        <v>155</v>
      </c>
      <c r="E81" s="137">
        <v>0</v>
      </c>
      <c r="F81" s="68">
        <v>0</v>
      </c>
      <c r="G81" s="67">
        <v>0</v>
      </c>
      <c r="H81" s="49" t="e">
        <f t="shared" si="2"/>
        <v>#DIV/0!</v>
      </c>
    </row>
    <row r="82" spans="1:8" ht="15" hidden="1">
      <c r="A82" s="144"/>
      <c r="B82" s="120"/>
      <c r="C82" s="120">
        <v>4216</v>
      </c>
      <c r="D82" s="120" t="s">
        <v>154</v>
      </c>
      <c r="E82" s="137">
        <v>0</v>
      </c>
      <c r="F82" s="68">
        <v>0</v>
      </c>
      <c r="G82" s="67">
        <v>0</v>
      </c>
      <c r="H82" s="49" t="e">
        <f t="shared" si="2"/>
        <v>#DIV/0!</v>
      </c>
    </row>
    <row r="83" spans="1:8" ht="15" hidden="1" customHeight="1">
      <c r="A83" s="70"/>
      <c r="B83" s="70"/>
      <c r="C83" s="70">
        <v>4216</v>
      </c>
      <c r="D83" s="70" t="s">
        <v>153</v>
      </c>
      <c r="E83" s="137">
        <v>0</v>
      </c>
      <c r="F83" s="68">
        <v>0</v>
      </c>
      <c r="G83" s="67">
        <v>0</v>
      </c>
      <c r="H83" s="49" t="e">
        <f t="shared" si="2"/>
        <v>#DIV/0!</v>
      </c>
    </row>
    <row r="84" spans="1:8" ht="15" hidden="1" customHeight="1">
      <c r="A84" s="70"/>
      <c r="B84" s="70"/>
      <c r="C84" s="70">
        <v>4152</v>
      </c>
      <c r="D84" s="120" t="s">
        <v>188</v>
      </c>
      <c r="E84" s="137">
        <v>0</v>
      </c>
      <c r="F84" s="68">
        <v>0</v>
      </c>
      <c r="G84" s="67">
        <v>0</v>
      </c>
      <c r="H84" s="49" t="e">
        <f t="shared" si="2"/>
        <v>#DIV/0!</v>
      </c>
    </row>
    <row r="85" spans="1:8" ht="15" hidden="1" customHeight="1">
      <c r="A85" s="69">
        <v>617</v>
      </c>
      <c r="B85" s="70"/>
      <c r="C85" s="70">
        <v>4222</v>
      </c>
      <c r="D85" s="70" t="s">
        <v>152</v>
      </c>
      <c r="E85" s="137">
        <v>0</v>
      </c>
      <c r="F85" s="68">
        <v>0</v>
      </c>
      <c r="G85" s="67">
        <v>0</v>
      </c>
      <c r="H85" s="49" t="e">
        <f t="shared" si="2"/>
        <v>#DIV/0!</v>
      </c>
    </row>
    <row r="86" spans="1:8" ht="15" hidden="1">
      <c r="A86" s="69"/>
      <c r="B86" s="70">
        <v>3341</v>
      </c>
      <c r="C86" s="70">
        <v>2111</v>
      </c>
      <c r="D86" s="70" t="s">
        <v>151</v>
      </c>
      <c r="E86" s="137">
        <v>0</v>
      </c>
      <c r="F86" s="68">
        <v>0</v>
      </c>
      <c r="G86" s="67">
        <v>0</v>
      </c>
      <c r="H86" s="49" t="e">
        <f t="shared" si="2"/>
        <v>#DIV/0!</v>
      </c>
    </row>
    <row r="87" spans="1:8" ht="15">
      <c r="A87" s="69"/>
      <c r="B87" s="70">
        <v>3349</v>
      </c>
      <c r="C87" s="70">
        <v>2111</v>
      </c>
      <c r="D87" s="70" t="s">
        <v>325</v>
      </c>
      <c r="E87" s="137">
        <v>960</v>
      </c>
      <c r="F87" s="68">
        <v>960</v>
      </c>
      <c r="G87" s="67">
        <v>705.6</v>
      </c>
      <c r="H87" s="49">
        <f t="shared" si="2"/>
        <v>73.5</v>
      </c>
    </row>
    <row r="88" spans="1:8" ht="15" hidden="1">
      <c r="A88" s="69"/>
      <c r="B88" s="70">
        <v>5512</v>
      </c>
      <c r="C88" s="70">
        <v>2111</v>
      </c>
      <c r="D88" s="70" t="s">
        <v>150</v>
      </c>
      <c r="E88" s="137">
        <v>0</v>
      </c>
      <c r="F88" s="68">
        <v>0</v>
      </c>
      <c r="G88" s="67">
        <v>0</v>
      </c>
      <c r="H88" s="49" t="e">
        <f t="shared" si="2"/>
        <v>#DIV/0!</v>
      </c>
    </row>
    <row r="89" spans="1:8" ht="15" hidden="1">
      <c r="A89" s="69"/>
      <c r="B89" s="70">
        <v>5512</v>
      </c>
      <c r="C89" s="70">
        <v>2322</v>
      </c>
      <c r="D89" s="70" t="s">
        <v>149</v>
      </c>
      <c r="E89" s="137">
        <v>0</v>
      </c>
      <c r="F89" s="68">
        <v>0</v>
      </c>
      <c r="G89" s="67">
        <v>0</v>
      </c>
      <c r="H89" s="49" t="e">
        <f t="shared" si="2"/>
        <v>#DIV/0!</v>
      </c>
    </row>
    <row r="90" spans="1:8" ht="15" hidden="1">
      <c r="A90" s="69"/>
      <c r="B90" s="70">
        <v>5512</v>
      </c>
      <c r="C90" s="70">
        <v>2324</v>
      </c>
      <c r="D90" s="70" t="s">
        <v>326</v>
      </c>
      <c r="E90" s="137">
        <v>0</v>
      </c>
      <c r="F90" s="68">
        <v>0</v>
      </c>
      <c r="G90" s="67">
        <v>0</v>
      </c>
      <c r="H90" s="49" t="e">
        <f t="shared" si="2"/>
        <v>#DIV/0!</v>
      </c>
    </row>
    <row r="91" spans="1:8" ht="15" hidden="1">
      <c r="A91" s="69"/>
      <c r="B91" s="70">
        <v>5512</v>
      </c>
      <c r="C91" s="70">
        <v>3113</v>
      </c>
      <c r="D91" s="70" t="s">
        <v>327</v>
      </c>
      <c r="E91" s="137">
        <v>0</v>
      </c>
      <c r="F91" s="68">
        <v>0</v>
      </c>
      <c r="G91" s="67">
        <v>0</v>
      </c>
      <c r="H91" s="49" t="e">
        <f t="shared" si="2"/>
        <v>#DIV/0!</v>
      </c>
    </row>
    <row r="92" spans="1:8" ht="15" hidden="1">
      <c r="A92" s="69"/>
      <c r="B92" s="70">
        <v>5512</v>
      </c>
      <c r="C92" s="70">
        <v>3122</v>
      </c>
      <c r="D92" s="70" t="s">
        <v>148</v>
      </c>
      <c r="E92" s="137">
        <v>0</v>
      </c>
      <c r="F92" s="68">
        <v>0</v>
      </c>
      <c r="G92" s="67">
        <v>0</v>
      </c>
      <c r="H92" s="49" t="e">
        <f t="shared" si="2"/>
        <v>#DIV/0!</v>
      </c>
    </row>
    <row r="93" spans="1:8" ht="15">
      <c r="A93" s="69"/>
      <c r="B93" s="70">
        <v>6171</v>
      </c>
      <c r="C93" s="70">
        <v>2111</v>
      </c>
      <c r="D93" s="70" t="s">
        <v>357</v>
      </c>
      <c r="E93" s="137">
        <v>152</v>
      </c>
      <c r="F93" s="68">
        <v>151.19999999999999</v>
      </c>
      <c r="G93" s="67">
        <v>114.7</v>
      </c>
      <c r="H93" s="49">
        <f t="shared" si="2"/>
        <v>75.859788359788368</v>
      </c>
    </row>
    <row r="94" spans="1:8" ht="15">
      <c r="A94" s="69"/>
      <c r="B94" s="70">
        <v>6171</v>
      </c>
      <c r="C94" s="70">
        <v>2132</v>
      </c>
      <c r="D94" s="70" t="s">
        <v>355</v>
      </c>
      <c r="E94" s="137">
        <v>87</v>
      </c>
      <c r="F94" s="68">
        <v>87</v>
      </c>
      <c r="G94" s="67">
        <v>87.1</v>
      </c>
      <c r="H94" s="49">
        <f t="shared" si="2"/>
        <v>100.11494252873563</v>
      </c>
    </row>
    <row r="95" spans="1:8" ht="15" hidden="1">
      <c r="A95" s="69"/>
      <c r="B95" s="70">
        <v>6171</v>
      </c>
      <c r="C95" s="70">
        <v>2212</v>
      </c>
      <c r="D95" s="70" t="s">
        <v>328</v>
      </c>
      <c r="E95" s="137">
        <v>0</v>
      </c>
      <c r="F95" s="68">
        <v>0</v>
      </c>
      <c r="G95" s="67">
        <v>0</v>
      </c>
      <c r="H95" s="49" t="e">
        <f t="shared" si="2"/>
        <v>#DIV/0!</v>
      </c>
    </row>
    <row r="96" spans="1:8" ht="15" hidden="1">
      <c r="A96" s="69"/>
      <c r="B96" s="70">
        <v>6171</v>
      </c>
      <c r="C96" s="70">
        <v>2133</v>
      </c>
      <c r="D96" s="70" t="s">
        <v>147</v>
      </c>
      <c r="E96" s="137">
        <v>0</v>
      </c>
      <c r="F96" s="68">
        <v>0</v>
      </c>
      <c r="G96" s="67">
        <v>0</v>
      </c>
      <c r="H96" s="49" t="e">
        <f t="shared" si="2"/>
        <v>#DIV/0!</v>
      </c>
    </row>
    <row r="97" spans="1:8" ht="15" hidden="1">
      <c r="A97" s="69"/>
      <c r="B97" s="70">
        <v>6171</v>
      </c>
      <c r="C97" s="70">
        <v>2310</v>
      </c>
      <c r="D97" s="70" t="s">
        <v>146</v>
      </c>
      <c r="E97" s="137">
        <v>0</v>
      </c>
      <c r="F97" s="68">
        <v>0</v>
      </c>
      <c r="G97" s="67">
        <v>0</v>
      </c>
      <c r="H97" s="49" t="e">
        <f t="shared" si="2"/>
        <v>#DIV/0!</v>
      </c>
    </row>
    <row r="98" spans="1:8" ht="15" hidden="1">
      <c r="A98" s="69"/>
      <c r="B98" s="70">
        <v>6171</v>
      </c>
      <c r="C98" s="70">
        <v>2322</v>
      </c>
      <c r="D98" s="70" t="s">
        <v>329</v>
      </c>
      <c r="E98" s="137">
        <v>0</v>
      </c>
      <c r="F98" s="68">
        <v>0</v>
      </c>
      <c r="G98" s="67">
        <v>0</v>
      </c>
      <c r="H98" s="49" t="e">
        <f t="shared" si="2"/>
        <v>#DIV/0!</v>
      </c>
    </row>
    <row r="99" spans="1:8" ht="15">
      <c r="A99" s="69"/>
      <c r="B99" s="70">
        <v>6171</v>
      </c>
      <c r="C99" s="70">
        <v>2324</v>
      </c>
      <c r="D99" s="70" t="s">
        <v>356</v>
      </c>
      <c r="E99" s="137">
        <v>0</v>
      </c>
      <c r="F99" s="68">
        <v>1.8</v>
      </c>
      <c r="G99" s="67">
        <v>334.4</v>
      </c>
      <c r="H99" s="49">
        <f t="shared" si="2"/>
        <v>18577.777777777777</v>
      </c>
    </row>
    <row r="100" spans="1:8" ht="15" hidden="1">
      <c r="A100" s="69"/>
      <c r="B100" s="70">
        <v>6171</v>
      </c>
      <c r="C100" s="70">
        <v>2329</v>
      </c>
      <c r="D100" s="70" t="s">
        <v>145</v>
      </c>
      <c r="E100" s="137">
        <v>0</v>
      </c>
      <c r="F100" s="68">
        <v>0</v>
      </c>
      <c r="G100" s="67">
        <v>0</v>
      </c>
      <c r="H100" s="49" t="e">
        <f t="shared" si="2"/>
        <v>#DIV/0!</v>
      </c>
    </row>
    <row r="101" spans="1:8" ht="15" hidden="1">
      <c r="A101" s="69"/>
      <c r="B101" s="70">
        <v>6409</v>
      </c>
      <c r="C101" s="70">
        <v>2328</v>
      </c>
      <c r="D101" s="70" t="s">
        <v>144</v>
      </c>
      <c r="E101" s="137">
        <v>0</v>
      </c>
      <c r="F101" s="68">
        <v>0</v>
      </c>
      <c r="G101" s="67">
        <v>0</v>
      </c>
      <c r="H101" s="49" t="e">
        <f t="shared" si="2"/>
        <v>#DIV/0!</v>
      </c>
    </row>
    <row r="102" spans="1:8" ht="15">
      <c r="A102" s="69"/>
      <c r="B102" s="70">
        <v>6171</v>
      </c>
      <c r="C102" s="70">
        <v>2329</v>
      </c>
      <c r="D102" s="70" t="s">
        <v>475</v>
      </c>
      <c r="E102" s="137">
        <v>0</v>
      </c>
      <c r="F102" s="68">
        <v>0</v>
      </c>
      <c r="G102" s="67">
        <v>1</v>
      </c>
      <c r="H102" s="49" t="e">
        <f t="shared" si="2"/>
        <v>#DIV/0!</v>
      </c>
    </row>
    <row r="103" spans="1:8" ht="15">
      <c r="A103" s="69"/>
      <c r="B103" s="70">
        <v>6171</v>
      </c>
      <c r="C103" s="70">
        <v>3113</v>
      </c>
      <c r="D103" s="70" t="s">
        <v>503</v>
      </c>
      <c r="E103" s="137">
        <v>0</v>
      </c>
      <c r="F103" s="68">
        <v>0</v>
      </c>
      <c r="G103" s="67">
        <v>0.6</v>
      </c>
      <c r="H103" s="49" t="e">
        <f t="shared" si="2"/>
        <v>#DIV/0!</v>
      </c>
    </row>
    <row r="104" spans="1:8" ht="15">
      <c r="A104" s="69"/>
      <c r="B104" s="70">
        <v>6330</v>
      </c>
      <c r="C104" s="70">
        <v>4132</v>
      </c>
      <c r="D104" s="70" t="s">
        <v>77</v>
      </c>
      <c r="E104" s="137">
        <v>0</v>
      </c>
      <c r="F104" s="68">
        <v>0</v>
      </c>
      <c r="G104" s="67">
        <v>646.20000000000005</v>
      </c>
      <c r="H104" s="49" t="e">
        <f t="shared" si="2"/>
        <v>#DIV/0!</v>
      </c>
    </row>
    <row r="105" spans="1:8" ht="15">
      <c r="A105" s="69"/>
      <c r="B105" s="70">
        <v>6409</v>
      </c>
      <c r="C105" s="70">
        <v>2328</v>
      </c>
      <c r="D105" s="70" t="s">
        <v>465</v>
      </c>
      <c r="E105" s="137">
        <v>0</v>
      </c>
      <c r="F105" s="68">
        <v>0</v>
      </c>
      <c r="G105" s="67">
        <v>0.3</v>
      </c>
      <c r="H105" s="49" t="e">
        <f t="shared" si="2"/>
        <v>#DIV/0!</v>
      </c>
    </row>
    <row r="106" spans="1:8" ht="15.75" thickBot="1">
      <c r="A106" s="65"/>
      <c r="B106" s="66"/>
      <c r="C106" s="66"/>
      <c r="D106" s="66"/>
      <c r="E106" s="62"/>
      <c r="F106" s="64"/>
      <c r="G106" s="63"/>
      <c r="H106" s="62"/>
    </row>
    <row r="107" spans="1:8" s="51" customFormat="1" ht="21.75" customHeight="1" thickTop="1" thickBot="1">
      <c r="A107" s="143"/>
      <c r="B107" s="61"/>
      <c r="C107" s="61"/>
      <c r="D107" s="106" t="s">
        <v>143</v>
      </c>
      <c r="E107" s="57">
        <f>SUM(E62:E106)</f>
        <v>6925</v>
      </c>
      <c r="F107" s="59">
        <f>SUM(F62:F106)</f>
        <v>7608.2</v>
      </c>
      <c r="G107" s="58">
        <f t="shared" ref="G107" si="3">SUM(G62:G106)</f>
        <v>4904.3999999999996</v>
      </c>
      <c r="H107" s="49">
        <f>(G107/F107)*100</f>
        <v>64.46202781209746</v>
      </c>
    </row>
    <row r="108" spans="1:8" ht="15" customHeight="1">
      <c r="A108" s="52"/>
      <c r="B108" s="52"/>
      <c r="C108" s="52"/>
      <c r="D108" s="56"/>
      <c r="E108" s="54"/>
      <c r="F108" s="54"/>
      <c r="G108" s="54"/>
      <c r="H108" s="54"/>
    </row>
    <row r="109" spans="1:8" ht="15" customHeight="1">
      <c r="A109" s="52"/>
      <c r="B109" s="52"/>
      <c r="C109" s="52"/>
      <c r="D109" s="56"/>
      <c r="E109" s="54"/>
      <c r="F109" s="54"/>
      <c r="G109" s="54"/>
      <c r="H109" s="54"/>
    </row>
    <row r="110" spans="1:8" ht="12.75" hidden="1" customHeight="1">
      <c r="A110" s="52"/>
      <c r="B110" s="52"/>
      <c r="C110" s="52"/>
      <c r="D110" s="56"/>
      <c r="E110" s="54"/>
      <c r="F110" s="54"/>
      <c r="G110" s="54"/>
      <c r="H110" s="54"/>
    </row>
    <row r="111" spans="1:8" ht="15" customHeight="1" thickBot="1">
      <c r="A111" s="52"/>
      <c r="B111" s="52"/>
      <c r="C111" s="52"/>
      <c r="D111" s="56"/>
      <c r="E111" s="54"/>
      <c r="F111" s="54"/>
      <c r="G111" s="54"/>
      <c r="H111" s="54"/>
    </row>
    <row r="112" spans="1:8" ht="15.75">
      <c r="A112" s="94" t="s">
        <v>56</v>
      </c>
      <c r="B112" s="94" t="s">
        <v>55</v>
      </c>
      <c r="C112" s="94" t="s">
        <v>54</v>
      </c>
      <c r="D112" s="93" t="s">
        <v>53</v>
      </c>
      <c r="E112" s="92" t="s">
        <v>52</v>
      </c>
      <c r="F112" s="92" t="s">
        <v>52</v>
      </c>
      <c r="G112" s="92" t="s">
        <v>7</v>
      </c>
      <c r="H112" s="92" t="s">
        <v>51</v>
      </c>
    </row>
    <row r="113" spans="1:8" ht="15.75" customHeight="1" thickBot="1">
      <c r="A113" s="91"/>
      <c r="B113" s="91"/>
      <c r="C113" s="91"/>
      <c r="D113" s="90"/>
      <c r="E113" s="88" t="s">
        <v>50</v>
      </c>
      <c r="F113" s="88" t="s">
        <v>49</v>
      </c>
      <c r="G113" s="89" t="s">
        <v>472</v>
      </c>
      <c r="H113" s="88" t="s">
        <v>10</v>
      </c>
    </row>
    <row r="114" spans="1:8" ht="16.5" customHeight="1" thickTop="1">
      <c r="A114" s="114">
        <v>50</v>
      </c>
      <c r="B114" s="114"/>
      <c r="C114" s="114"/>
      <c r="D114" s="113" t="s">
        <v>142</v>
      </c>
      <c r="E114" s="110"/>
      <c r="F114" s="112"/>
      <c r="G114" s="111"/>
      <c r="H114" s="110"/>
    </row>
    <row r="115" spans="1:8" ht="15" customHeight="1">
      <c r="A115" s="70"/>
      <c r="B115" s="70"/>
      <c r="C115" s="70"/>
      <c r="D115" s="123"/>
      <c r="E115" s="49"/>
      <c r="F115" s="68"/>
      <c r="G115" s="67"/>
      <c r="H115" s="49"/>
    </row>
    <row r="116" spans="1:8" ht="15">
      <c r="A116" s="70"/>
      <c r="B116" s="70"/>
      <c r="C116" s="70">
        <v>1361</v>
      </c>
      <c r="D116" s="70" t="s">
        <v>74</v>
      </c>
      <c r="E116" s="137">
        <v>0</v>
      </c>
      <c r="F116" s="68">
        <v>0</v>
      </c>
      <c r="G116" s="67">
        <v>2.1</v>
      </c>
      <c r="H116" s="49" t="e">
        <f t="shared" ref="H116:H179" si="4">(G116/F116)*100</f>
        <v>#DIV/0!</v>
      </c>
    </row>
    <row r="117" spans="1:8" ht="15" hidden="1">
      <c r="A117" s="70"/>
      <c r="B117" s="70"/>
      <c r="C117" s="70">
        <v>2451</v>
      </c>
      <c r="D117" s="70" t="s">
        <v>141</v>
      </c>
      <c r="E117" s="137">
        <v>0</v>
      </c>
      <c r="F117" s="68">
        <v>0</v>
      </c>
      <c r="G117" s="67">
        <v>0</v>
      </c>
      <c r="H117" s="49" t="e">
        <f t="shared" si="4"/>
        <v>#DIV/0!</v>
      </c>
    </row>
    <row r="118" spans="1:8" ht="15" hidden="1">
      <c r="A118" s="70">
        <v>13010</v>
      </c>
      <c r="B118" s="70"/>
      <c r="C118" s="70">
        <v>4116</v>
      </c>
      <c r="D118" s="70" t="s">
        <v>140</v>
      </c>
      <c r="E118" s="137">
        <v>0</v>
      </c>
      <c r="F118" s="68">
        <v>0</v>
      </c>
      <c r="G118" s="67">
        <v>0</v>
      </c>
      <c r="H118" s="49" t="e">
        <f t="shared" si="4"/>
        <v>#DIV/0!</v>
      </c>
    </row>
    <row r="119" spans="1:8" ht="15" hidden="1">
      <c r="A119" s="70">
        <v>434</v>
      </c>
      <c r="B119" s="70"/>
      <c r="C119" s="70">
        <v>4122</v>
      </c>
      <c r="D119" s="70" t="s">
        <v>139</v>
      </c>
      <c r="E119" s="137">
        <v>0</v>
      </c>
      <c r="F119" s="68">
        <v>0</v>
      </c>
      <c r="G119" s="67">
        <v>0</v>
      </c>
      <c r="H119" s="49" t="e">
        <f t="shared" si="4"/>
        <v>#DIV/0!</v>
      </c>
    </row>
    <row r="120" spans="1:8" ht="15" hidden="1">
      <c r="A120" s="70">
        <v>13305</v>
      </c>
      <c r="B120" s="70"/>
      <c r="C120" s="70">
        <v>4116</v>
      </c>
      <c r="D120" s="70" t="s">
        <v>138</v>
      </c>
      <c r="E120" s="137">
        <v>0</v>
      </c>
      <c r="F120" s="68">
        <v>0</v>
      </c>
      <c r="G120" s="67">
        <v>0</v>
      </c>
      <c r="H120" s="49" t="e">
        <f t="shared" si="4"/>
        <v>#DIV/0!</v>
      </c>
    </row>
    <row r="121" spans="1:8" ht="15">
      <c r="A121" s="69">
        <v>13011</v>
      </c>
      <c r="B121" s="70"/>
      <c r="C121" s="70">
        <v>4116</v>
      </c>
      <c r="D121" s="70" t="s">
        <v>504</v>
      </c>
      <c r="E121" s="137">
        <v>0</v>
      </c>
      <c r="F121" s="68">
        <v>6380.7</v>
      </c>
      <c r="G121" s="67">
        <v>6380.6</v>
      </c>
      <c r="H121" s="49">
        <f t="shared" si="4"/>
        <v>99.998432773833599</v>
      </c>
    </row>
    <row r="122" spans="1:8" ht="15">
      <c r="A122" s="69">
        <v>13013</v>
      </c>
      <c r="B122" s="70"/>
      <c r="C122" s="70">
        <v>4116</v>
      </c>
      <c r="D122" s="70" t="s">
        <v>518</v>
      </c>
      <c r="E122" s="137">
        <v>0</v>
      </c>
      <c r="F122" s="68">
        <v>844</v>
      </c>
      <c r="G122" s="67">
        <v>5006.8999999999996</v>
      </c>
      <c r="H122" s="49">
        <f t="shared" si="4"/>
        <v>593.23459715639808</v>
      </c>
    </row>
    <row r="123" spans="1:8" ht="15">
      <c r="A123" s="69">
        <v>13015</v>
      </c>
      <c r="B123" s="70"/>
      <c r="C123" s="70">
        <v>4116</v>
      </c>
      <c r="D123" s="70" t="s">
        <v>515</v>
      </c>
      <c r="E123" s="137">
        <v>0</v>
      </c>
      <c r="F123" s="68">
        <v>1119.2</v>
      </c>
      <c r="G123" s="67">
        <v>0</v>
      </c>
      <c r="H123" s="49">
        <f t="shared" si="4"/>
        <v>0</v>
      </c>
    </row>
    <row r="124" spans="1:8" ht="15">
      <c r="A124" s="69">
        <v>34053</v>
      </c>
      <c r="B124" s="70"/>
      <c r="C124" s="70">
        <v>4116</v>
      </c>
      <c r="D124" s="70" t="s">
        <v>505</v>
      </c>
      <c r="E124" s="137">
        <v>0</v>
      </c>
      <c r="F124" s="68">
        <v>76</v>
      </c>
      <c r="G124" s="67">
        <v>76</v>
      </c>
      <c r="H124" s="49">
        <f t="shared" si="4"/>
        <v>100</v>
      </c>
    </row>
    <row r="125" spans="1:8" ht="15">
      <c r="A125" s="69">
        <v>34070</v>
      </c>
      <c r="B125" s="70"/>
      <c r="C125" s="70">
        <v>4116</v>
      </c>
      <c r="D125" s="70" t="s">
        <v>436</v>
      </c>
      <c r="E125" s="137">
        <v>0</v>
      </c>
      <c r="F125" s="68">
        <v>27</v>
      </c>
      <c r="G125" s="67">
        <v>27</v>
      </c>
      <c r="H125" s="49">
        <f t="shared" si="4"/>
        <v>100</v>
      </c>
    </row>
    <row r="126" spans="1:8" ht="15" hidden="1">
      <c r="A126" s="69">
        <v>34070</v>
      </c>
      <c r="B126" s="70"/>
      <c r="C126" s="70">
        <v>4116</v>
      </c>
      <c r="D126" s="70" t="s">
        <v>436</v>
      </c>
      <c r="E126" s="137">
        <v>0</v>
      </c>
      <c r="F126" s="68">
        <v>0</v>
      </c>
      <c r="G126" s="67">
        <v>0</v>
      </c>
      <c r="H126" s="49" t="e">
        <f t="shared" si="4"/>
        <v>#DIV/0!</v>
      </c>
    </row>
    <row r="127" spans="1:8" ht="15" hidden="1">
      <c r="A127" s="70"/>
      <c r="B127" s="70"/>
      <c r="C127" s="70">
        <v>4116</v>
      </c>
      <c r="D127" s="70" t="s">
        <v>330</v>
      </c>
      <c r="E127" s="137">
        <v>0</v>
      </c>
      <c r="F127" s="68">
        <v>0</v>
      </c>
      <c r="G127" s="67">
        <v>0</v>
      </c>
      <c r="H127" s="49" t="e">
        <f t="shared" si="4"/>
        <v>#DIV/0!</v>
      </c>
    </row>
    <row r="128" spans="1:8" ht="15" hidden="1">
      <c r="A128" s="70"/>
      <c r="B128" s="70"/>
      <c r="C128" s="70">
        <v>4116</v>
      </c>
      <c r="D128" s="70" t="s">
        <v>330</v>
      </c>
      <c r="E128" s="137">
        <v>0</v>
      </c>
      <c r="F128" s="68">
        <v>0</v>
      </c>
      <c r="G128" s="67">
        <v>0</v>
      </c>
      <c r="H128" s="49" t="e">
        <f t="shared" si="4"/>
        <v>#DIV/0!</v>
      </c>
    </row>
    <row r="129" spans="1:8" ht="15" hidden="1">
      <c r="A129" s="70"/>
      <c r="B129" s="70"/>
      <c r="C129" s="70">
        <v>4116</v>
      </c>
      <c r="D129" s="70" t="s">
        <v>330</v>
      </c>
      <c r="E129" s="137">
        <v>0</v>
      </c>
      <c r="F129" s="68">
        <v>0</v>
      </c>
      <c r="G129" s="67">
        <v>0</v>
      </c>
      <c r="H129" s="49" t="e">
        <f t="shared" si="4"/>
        <v>#DIV/0!</v>
      </c>
    </row>
    <row r="130" spans="1:8" ht="15" hidden="1">
      <c r="A130" s="69"/>
      <c r="B130" s="70"/>
      <c r="C130" s="70">
        <v>4116</v>
      </c>
      <c r="D130" s="70" t="s">
        <v>330</v>
      </c>
      <c r="E130" s="137">
        <v>0</v>
      </c>
      <c r="F130" s="68">
        <v>0</v>
      </c>
      <c r="G130" s="67">
        <v>0</v>
      </c>
      <c r="H130" s="49" t="e">
        <f t="shared" si="4"/>
        <v>#DIV/0!</v>
      </c>
    </row>
    <row r="131" spans="1:8" ht="15" hidden="1">
      <c r="A131" s="70"/>
      <c r="B131" s="70"/>
      <c r="C131" s="70">
        <v>4116</v>
      </c>
      <c r="D131" s="70" t="s">
        <v>331</v>
      </c>
      <c r="E131" s="137">
        <v>0</v>
      </c>
      <c r="F131" s="68">
        <v>0</v>
      </c>
      <c r="G131" s="67">
        <v>0</v>
      </c>
      <c r="H131" s="49" t="e">
        <f t="shared" si="4"/>
        <v>#DIV/0!</v>
      </c>
    </row>
    <row r="132" spans="1:8" ht="15">
      <c r="A132" s="69">
        <v>33063</v>
      </c>
      <c r="B132" s="70"/>
      <c r="C132" s="70">
        <v>4116</v>
      </c>
      <c r="D132" s="70" t="s">
        <v>519</v>
      </c>
      <c r="E132" s="137">
        <v>0</v>
      </c>
      <c r="F132" s="68">
        <v>793.7</v>
      </c>
      <c r="G132" s="67">
        <v>935.3</v>
      </c>
      <c r="H132" s="49">
        <f t="shared" si="4"/>
        <v>117.84049388937885</v>
      </c>
    </row>
    <row r="133" spans="1:8" ht="15">
      <c r="A133" s="70"/>
      <c r="B133" s="70"/>
      <c r="C133" s="70">
        <v>4121</v>
      </c>
      <c r="D133" s="70" t="s">
        <v>476</v>
      </c>
      <c r="E133" s="137">
        <v>34</v>
      </c>
      <c r="F133" s="68">
        <v>34</v>
      </c>
      <c r="G133" s="67">
        <v>34</v>
      </c>
      <c r="H133" s="49">
        <f t="shared" si="4"/>
        <v>100</v>
      </c>
    </row>
    <row r="134" spans="1:8" ht="15">
      <c r="A134" s="69">
        <v>341</v>
      </c>
      <c r="B134" s="70"/>
      <c r="C134" s="70">
        <v>4122</v>
      </c>
      <c r="D134" s="70" t="s">
        <v>453</v>
      </c>
      <c r="E134" s="137">
        <v>0</v>
      </c>
      <c r="F134" s="68">
        <v>35</v>
      </c>
      <c r="G134" s="67">
        <v>35</v>
      </c>
      <c r="H134" s="49">
        <f t="shared" si="4"/>
        <v>100</v>
      </c>
    </row>
    <row r="135" spans="1:8" ht="15" hidden="1">
      <c r="A135" s="70">
        <v>431</v>
      </c>
      <c r="B135" s="70"/>
      <c r="C135" s="70">
        <v>4122</v>
      </c>
      <c r="D135" s="70" t="s">
        <v>424</v>
      </c>
      <c r="E135" s="137">
        <v>0</v>
      </c>
      <c r="F135" s="68">
        <v>0</v>
      </c>
      <c r="G135" s="67">
        <v>0</v>
      </c>
      <c r="H135" s="49" t="e">
        <f t="shared" si="4"/>
        <v>#DIV/0!</v>
      </c>
    </row>
    <row r="136" spans="1:8" ht="15">
      <c r="A136" s="70">
        <v>435</v>
      </c>
      <c r="B136" s="70"/>
      <c r="C136" s="70">
        <v>4122</v>
      </c>
      <c r="D136" s="70" t="s">
        <v>425</v>
      </c>
      <c r="E136" s="137">
        <v>0</v>
      </c>
      <c r="F136" s="68">
        <v>1550.2</v>
      </c>
      <c r="G136" s="67">
        <v>1550.2</v>
      </c>
      <c r="H136" s="49">
        <f t="shared" si="4"/>
        <v>100</v>
      </c>
    </row>
    <row r="137" spans="1:8" ht="15">
      <c r="A137" s="70">
        <v>214</v>
      </c>
      <c r="B137" s="70"/>
      <c r="C137" s="70">
        <v>4122</v>
      </c>
      <c r="D137" s="70" t="s">
        <v>446</v>
      </c>
      <c r="E137" s="137">
        <v>0</v>
      </c>
      <c r="F137" s="68">
        <v>50</v>
      </c>
      <c r="G137" s="67">
        <v>50</v>
      </c>
      <c r="H137" s="49">
        <f t="shared" si="4"/>
        <v>100</v>
      </c>
    </row>
    <row r="138" spans="1:8" ht="15">
      <c r="A138" s="70">
        <v>331</v>
      </c>
      <c r="B138" s="70"/>
      <c r="C138" s="70">
        <v>4122</v>
      </c>
      <c r="D138" s="70" t="s">
        <v>447</v>
      </c>
      <c r="E138" s="137">
        <v>0</v>
      </c>
      <c r="F138" s="68">
        <v>661</v>
      </c>
      <c r="G138" s="67">
        <v>661</v>
      </c>
      <c r="H138" s="49">
        <f t="shared" si="4"/>
        <v>100</v>
      </c>
    </row>
    <row r="139" spans="1:8" ht="15">
      <c r="A139" s="69">
        <v>13305</v>
      </c>
      <c r="B139" s="70"/>
      <c r="C139" s="70">
        <v>4122</v>
      </c>
      <c r="D139" s="70" t="s">
        <v>427</v>
      </c>
      <c r="E139" s="137">
        <v>0</v>
      </c>
      <c r="F139" s="68">
        <v>31604.1</v>
      </c>
      <c r="G139" s="67">
        <v>31604.1</v>
      </c>
      <c r="H139" s="49">
        <f t="shared" si="4"/>
        <v>100</v>
      </c>
    </row>
    <row r="140" spans="1:8" ht="15">
      <c r="A140" s="70">
        <v>13014</v>
      </c>
      <c r="B140" s="70"/>
      <c r="C140" s="70">
        <v>4122</v>
      </c>
      <c r="D140" s="70" t="s">
        <v>477</v>
      </c>
      <c r="E140" s="137">
        <v>0</v>
      </c>
      <c r="F140" s="68">
        <v>131.5</v>
      </c>
      <c r="G140" s="67">
        <v>131.1</v>
      </c>
      <c r="H140" s="49">
        <f t="shared" si="4"/>
        <v>99.695817490494292</v>
      </c>
    </row>
    <row r="141" spans="1:8" ht="15" hidden="1">
      <c r="A141" s="70"/>
      <c r="B141" s="70"/>
      <c r="C141" s="70">
        <v>4122</v>
      </c>
      <c r="D141" s="70" t="s">
        <v>334</v>
      </c>
      <c r="E141" s="137">
        <v>0</v>
      </c>
      <c r="F141" s="68">
        <v>0</v>
      </c>
      <c r="G141" s="67">
        <v>0</v>
      </c>
      <c r="H141" s="49" t="e">
        <f t="shared" si="4"/>
        <v>#DIV/0!</v>
      </c>
    </row>
    <row r="142" spans="1:8" ht="15" hidden="1">
      <c r="A142" s="70"/>
      <c r="B142" s="70"/>
      <c r="C142" s="70">
        <v>4122</v>
      </c>
      <c r="D142" s="70" t="s">
        <v>333</v>
      </c>
      <c r="E142" s="137">
        <v>0</v>
      </c>
      <c r="F142" s="68">
        <v>0</v>
      </c>
      <c r="G142" s="67">
        <v>0</v>
      </c>
      <c r="H142" s="49" t="e">
        <f t="shared" si="4"/>
        <v>#DIV/0!</v>
      </c>
    </row>
    <row r="143" spans="1:8" ht="15" hidden="1">
      <c r="A143" s="69"/>
      <c r="B143" s="70"/>
      <c r="C143" s="70">
        <v>4122</v>
      </c>
      <c r="D143" s="70" t="s">
        <v>332</v>
      </c>
      <c r="E143" s="137">
        <v>0</v>
      </c>
      <c r="F143" s="68">
        <v>0</v>
      </c>
      <c r="G143" s="67">
        <v>0</v>
      </c>
      <c r="H143" s="49" t="e">
        <f t="shared" si="4"/>
        <v>#DIV/0!</v>
      </c>
    </row>
    <row r="144" spans="1:8" ht="15" hidden="1">
      <c r="A144" s="70"/>
      <c r="B144" s="70"/>
      <c r="C144" s="70">
        <v>4122</v>
      </c>
      <c r="D144" s="70" t="s">
        <v>333</v>
      </c>
      <c r="E144" s="137">
        <v>0</v>
      </c>
      <c r="F144" s="68">
        <v>0</v>
      </c>
      <c r="G144" s="67">
        <v>0</v>
      </c>
      <c r="H144" s="49" t="e">
        <f t="shared" si="4"/>
        <v>#DIV/0!</v>
      </c>
    </row>
    <row r="145" spans="1:8" ht="15" hidden="1">
      <c r="A145" s="69">
        <v>33500</v>
      </c>
      <c r="B145" s="70"/>
      <c r="C145" s="70">
        <v>4216</v>
      </c>
      <c r="D145" s="70" t="s">
        <v>458</v>
      </c>
      <c r="E145" s="137">
        <v>0</v>
      </c>
      <c r="F145" s="68">
        <v>0</v>
      </c>
      <c r="G145" s="67">
        <v>0</v>
      </c>
      <c r="H145" s="49" t="e">
        <f t="shared" si="4"/>
        <v>#DIV/0!</v>
      </c>
    </row>
    <row r="146" spans="1:8" ht="15" hidden="1">
      <c r="A146" s="69"/>
      <c r="B146" s="70"/>
      <c r="C146" s="70"/>
      <c r="D146" s="70"/>
      <c r="E146" s="137">
        <v>0</v>
      </c>
      <c r="F146" s="68">
        <v>0</v>
      </c>
      <c r="G146" s="67">
        <v>0</v>
      </c>
      <c r="H146" s="49" t="e">
        <f t="shared" si="4"/>
        <v>#DIV/0!</v>
      </c>
    </row>
    <row r="147" spans="1:8" ht="15" hidden="1">
      <c r="A147" s="69"/>
      <c r="B147" s="70">
        <v>2143</v>
      </c>
      <c r="C147" s="70">
        <v>2324</v>
      </c>
      <c r="D147" s="70" t="s">
        <v>172</v>
      </c>
      <c r="E147" s="137">
        <v>0</v>
      </c>
      <c r="F147" s="68">
        <v>0</v>
      </c>
      <c r="G147" s="67">
        <v>0</v>
      </c>
      <c r="H147" s="49" t="e">
        <f t="shared" si="4"/>
        <v>#DIV/0!</v>
      </c>
    </row>
    <row r="148" spans="1:8" ht="15">
      <c r="A148" s="70"/>
      <c r="B148" s="70">
        <v>3111</v>
      </c>
      <c r="C148" s="70">
        <v>2122</v>
      </c>
      <c r="D148" s="70" t="s">
        <v>459</v>
      </c>
      <c r="E148" s="137">
        <v>0</v>
      </c>
      <c r="F148" s="68">
        <v>211</v>
      </c>
      <c r="G148" s="67">
        <v>211</v>
      </c>
      <c r="H148" s="49">
        <f t="shared" si="4"/>
        <v>100</v>
      </c>
    </row>
    <row r="149" spans="1:8" ht="18" customHeight="1">
      <c r="A149" s="70"/>
      <c r="B149" s="70">
        <v>3113</v>
      </c>
      <c r="C149" s="70">
        <v>2119</v>
      </c>
      <c r="D149" s="70" t="s">
        <v>137</v>
      </c>
      <c r="E149" s="137">
        <v>140</v>
      </c>
      <c r="F149" s="68">
        <v>140</v>
      </c>
      <c r="G149" s="67">
        <v>141.6</v>
      </c>
      <c r="H149" s="49">
        <f t="shared" si="4"/>
        <v>101.14285714285714</v>
      </c>
    </row>
    <row r="150" spans="1:8" ht="18.600000000000001" customHeight="1">
      <c r="A150" s="70"/>
      <c r="B150" s="70">
        <v>3113</v>
      </c>
      <c r="C150" s="70">
        <v>2122</v>
      </c>
      <c r="D150" s="70" t="s">
        <v>335</v>
      </c>
      <c r="E150" s="137">
        <v>0</v>
      </c>
      <c r="F150" s="68">
        <v>2867</v>
      </c>
      <c r="G150" s="67">
        <v>2867</v>
      </c>
      <c r="H150" s="49">
        <f t="shared" si="4"/>
        <v>100</v>
      </c>
    </row>
    <row r="151" spans="1:8" ht="18" customHeight="1">
      <c r="A151" s="70">
        <v>4206</v>
      </c>
      <c r="B151" s="70">
        <v>3113</v>
      </c>
      <c r="C151" s="70">
        <v>2229</v>
      </c>
      <c r="D151" s="70" t="s">
        <v>509</v>
      </c>
      <c r="E151" s="137">
        <v>0</v>
      </c>
      <c r="F151" s="68">
        <v>44.1</v>
      </c>
      <c r="G151" s="67">
        <v>44.1</v>
      </c>
      <c r="H151" s="49">
        <f t="shared" si="4"/>
        <v>100</v>
      </c>
    </row>
    <row r="152" spans="1:8" ht="18" customHeight="1">
      <c r="A152" s="70">
        <v>4209</v>
      </c>
      <c r="B152" s="70">
        <v>3113</v>
      </c>
      <c r="C152" s="70">
        <v>2229</v>
      </c>
      <c r="D152" s="70" t="s">
        <v>466</v>
      </c>
      <c r="E152" s="137">
        <v>0</v>
      </c>
      <c r="F152" s="68">
        <v>31.1</v>
      </c>
      <c r="G152" s="67">
        <v>31.1</v>
      </c>
      <c r="H152" s="49">
        <f t="shared" si="4"/>
        <v>100</v>
      </c>
    </row>
    <row r="153" spans="1:8" ht="15">
      <c r="A153" s="70"/>
      <c r="B153" s="70">
        <v>3313</v>
      </c>
      <c r="C153" s="70">
        <v>2132</v>
      </c>
      <c r="D153" s="70" t="s">
        <v>136</v>
      </c>
      <c r="E153" s="137">
        <v>332</v>
      </c>
      <c r="F153" s="68">
        <v>332</v>
      </c>
      <c r="G153" s="67">
        <v>94.8</v>
      </c>
      <c r="H153" s="49">
        <f t="shared" si="4"/>
        <v>28.554216867469879</v>
      </c>
    </row>
    <row r="154" spans="1:8" ht="15">
      <c r="A154" s="70"/>
      <c r="B154" s="70">
        <v>3313</v>
      </c>
      <c r="C154" s="70">
        <v>2133</v>
      </c>
      <c r="D154" s="70" t="s">
        <v>135</v>
      </c>
      <c r="E154" s="137">
        <v>18</v>
      </c>
      <c r="F154" s="68">
        <v>18</v>
      </c>
      <c r="G154" s="67">
        <v>5.2</v>
      </c>
      <c r="H154" s="49">
        <f t="shared" si="4"/>
        <v>28.888888888888893</v>
      </c>
    </row>
    <row r="155" spans="1:8" ht="15" hidden="1" customHeight="1">
      <c r="A155" s="70"/>
      <c r="B155" s="70">
        <v>3399</v>
      </c>
      <c r="C155" s="70">
        <v>2133</v>
      </c>
      <c r="D155" s="70" t="s">
        <v>134</v>
      </c>
      <c r="E155" s="137">
        <v>0</v>
      </c>
      <c r="F155" s="68"/>
      <c r="G155" s="67">
        <v>0</v>
      </c>
      <c r="H155" s="49" t="e">
        <f t="shared" si="4"/>
        <v>#DIV/0!</v>
      </c>
    </row>
    <row r="156" spans="1:8" ht="15" hidden="1" customHeight="1">
      <c r="A156" s="70"/>
      <c r="B156" s="70">
        <v>3399</v>
      </c>
      <c r="C156" s="70">
        <v>2324</v>
      </c>
      <c r="D156" s="70" t="s">
        <v>133</v>
      </c>
      <c r="E156" s="137">
        <v>0</v>
      </c>
      <c r="F156" s="68"/>
      <c r="G156" s="67">
        <v>0</v>
      </c>
      <c r="H156" s="49" t="e">
        <f t="shared" si="4"/>
        <v>#DIV/0!</v>
      </c>
    </row>
    <row r="157" spans="1:8" ht="15">
      <c r="A157" s="70"/>
      <c r="B157" s="70">
        <v>3412</v>
      </c>
      <c r="C157" s="70">
        <v>2324</v>
      </c>
      <c r="D157" s="70" t="s">
        <v>337</v>
      </c>
      <c r="E157" s="137">
        <v>0</v>
      </c>
      <c r="F157" s="68">
        <v>2</v>
      </c>
      <c r="G157" s="67">
        <v>1.1000000000000001</v>
      </c>
      <c r="H157" s="49">
        <f t="shared" si="4"/>
        <v>55.000000000000007</v>
      </c>
    </row>
    <row r="158" spans="1:8" ht="15">
      <c r="A158" s="70"/>
      <c r="B158" s="70">
        <v>3412</v>
      </c>
      <c r="C158" s="70">
        <v>3113</v>
      </c>
      <c r="D158" s="70" t="s">
        <v>467</v>
      </c>
      <c r="E158" s="137">
        <v>0</v>
      </c>
      <c r="F158" s="68">
        <v>0</v>
      </c>
      <c r="G158" s="67">
        <v>0.5</v>
      </c>
      <c r="H158" s="49" t="e">
        <f t="shared" si="4"/>
        <v>#DIV/0!</v>
      </c>
    </row>
    <row r="159" spans="1:8" ht="15" customHeight="1">
      <c r="A159" s="70"/>
      <c r="B159" s="70">
        <v>3599</v>
      </c>
      <c r="C159" s="70">
        <v>2324</v>
      </c>
      <c r="D159" s="70" t="s">
        <v>336</v>
      </c>
      <c r="E159" s="137">
        <v>5</v>
      </c>
      <c r="F159" s="68">
        <v>5</v>
      </c>
      <c r="G159" s="67">
        <v>1.6</v>
      </c>
      <c r="H159" s="49">
        <f t="shared" si="4"/>
        <v>32</v>
      </c>
    </row>
    <row r="160" spans="1:8" ht="15" customHeight="1">
      <c r="A160" s="70"/>
      <c r="B160" s="70">
        <v>3612</v>
      </c>
      <c r="C160" s="70">
        <v>2132</v>
      </c>
      <c r="D160" s="70" t="s">
        <v>463</v>
      </c>
      <c r="E160" s="137">
        <v>0</v>
      </c>
      <c r="F160" s="68">
        <v>0</v>
      </c>
      <c r="G160" s="67">
        <v>369</v>
      </c>
      <c r="H160" s="49" t="e">
        <f t="shared" si="4"/>
        <v>#DIV/0!</v>
      </c>
    </row>
    <row r="161" spans="1:8" ht="15" customHeight="1">
      <c r="A161" s="70"/>
      <c r="B161" s="70">
        <v>4171</v>
      </c>
      <c r="C161" s="70">
        <v>2229</v>
      </c>
      <c r="D161" s="70" t="s">
        <v>132</v>
      </c>
      <c r="E161" s="137">
        <v>6</v>
      </c>
      <c r="F161" s="68">
        <v>4</v>
      </c>
      <c r="G161" s="67">
        <v>9</v>
      </c>
      <c r="H161" s="49">
        <f t="shared" si="4"/>
        <v>225</v>
      </c>
    </row>
    <row r="162" spans="1:8" ht="15" hidden="1" customHeight="1">
      <c r="A162" s="70"/>
      <c r="B162" s="70">
        <v>4179</v>
      </c>
      <c r="C162" s="70">
        <v>2229</v>
      </c>
      <c r="D162" s="70" t="s">
        <v>131</v>
      </c>
      <c r="E162" s="137">
        <v>0</v>
      </c>
      <c r="F162" s="68">
        <v>0</v>
      </c>
      <c r="G162" s="67">
        <v>0</v>
      </c>
      <c r="H162" s="49" t="e">
        <f t="shared" si="4"/>
        <v>#DIV/0!</v>
      </c>
    </row>
    <row r="163" spans="1:8" ht="15">
      <c r="A163" s="70"/>
      <c r="B163" s="70">
        <v>4195</v>
      </c>
      <c r="C163" s="70">
        <v>2229</v>
      </c>
      <c r="D163" s="70" t="s">
        <v>130</v>
      </c>
      <c r="E163" s="137">
        <v>0</v>
      </c>
      <c r="F163" s="68">
        <v>0</v>
      </c>
      <c r="G163" s="67">
        <v>0.8</v>
      </c>
      <c r="H163" s="49" t="e">
        <f t="shared" si="4"/>
        <v>#DIV/0!</v>
      </c>
    </row>
    <row r="164" spans="1:8" ht="15" hidden="1">
      <c r="A164" s="70"/>
      <c r="B164" s="70">
        <v>4329</v>
      </c>
      <c r="C164" s="70">
        <v>2229</v>
      </c>
      <c r="D164" s="70" t="s">
        <v>129</v>
      </c>
      <c r="E164" s="137">
        <v>0</v>
      </c>
      <c r="F164" s="68">
        <v>0</v>
      </c>
      <c r="G164" s="67">
        <v>0</v>
      </c>
      <c r="H164" s="49" t="e">
        <f t="shared" si="4"/>
        <v>#DIV/0!</v>
      </c>
    </row>
    <row r="165" spans="1:8" ht="15" hidden="1">
      <c r="A165" s="70"/>
      <c r="B165" s="70">
        <v>4329</v>
      </c>
      <c r="C165" s="70">
        <v>2324</v>
      </c>
      <c r="D165" s="70" t="s">
        <v>128</v>
      </c>
      <c r="E165" s="137">
        <v>0</v>
      </c>
      <c r="F165" s="68">
        <v>0</v>
      </c>
      <c r="G165" s="67">
        <v>0</v>
      </c>
      <c r="H165" s="49" t="e">
        <f t="shared" si="4"/>
        <v>#DIV/0!</v>
      </c>
    </row>
    <row r="166" spans="1:8" ht="15" hidden="1">
      <c r="A166" s="70"/>
      <c r="B166" s="70">
        <v>4342</v>
      </c>
      <c r="C166" s="70">
        <v>2324</v>
      </c>
      <c r="D166" s="70" t="s">
        <v>127</v>
      </c>
      <c r="E166" s="137">
        <v>0</v>
      </c>
      <c r="F166" s="68">
        <v>0</v>
      </c>
      <c r="G166" s="67">
        <v>0</v>
      </c>
      <c r="H166" s="49" t="e">
        <f t="shared" si="4"/>
        <v>#DIV/0!</v>
      </c>
    </row>
    <row r="167" spans="1:8" ht="15" hidden="1">
      <c r="A167" s="70"/>
      <c r="B167" s="70">
        <v>4349</v>
      </c>
      <c r="C167" s="70">
        <v>2229</v>
      </c>
      <c r="D167" s="70" t="s">
        <v>126</v>
      </c>
      <c r="E167" s="137">
        <v>0</v>
      </c>
      <c r="F167" s="68">
        <v>0</v>
      </c>
      <c r="G167" s="67">
        <v>0</v>
      </c>
      <c r="H167" s="49" t="e">
        <f t="shared" si="4"/>
        <v>#DIV/0!</v>
      </c>
    </row>
    <row r="168" spans="1:8" ht="15" hidden="1">
      <c r="A168" s="70"/>
      <c r="B168" s="70">
        <v>4399</v>
      </c>
      <c r="C168" s="70">
        <v>2111</v>
      </c>
      <c r="D168" s="70" t="s">
        <v>125</v>
      </c>
      <c r="E168" s="137">
        <v>0</v>
      </c>
      <c r="F168" s="68">
        <v>0</v>
      </c>
      <c r="G168" s="67">
        <v>0</v>
      </c>
      <c r="H168" s="49" t="e">
        <f t="shared" si="4"/>
        <v>#DIV/0!</v>
      </c>
    </row>
    <row r="169" spans="1:8" ht="15" hidden="1">
      <c r="A169" s="70"/>
      <c r="B169" s="70">
        <v>6171</v>
      </c>
      <c r="C169" s="70">
        <v>2111</v>
      </c>
      <c r="D169" s="70" t="s">
        <v>124</v>
      </c>
      <c r="E169" s="137">
        <v>0</v>
      </c>
      <c r="F169" s="68">
        <v>0</v>
      </c>
      <c r="G169" s="67">
        <v>0</v>
      </c>
      <c r="H169" s="49" t="e">
        <f t="shared" si="4"/>
        <v>#DIV/0!</v>
      </c>
    </row>
    <row r="170" spans="1:8" ht="15" hidden="1">
      <c r="A170" s="69"/>
      <c r="B170" s="70">
        <v>4357</v>
      </c>
      <c r="C170" s="70">
        <v>2122</v>
      </c>
      <c r="D170" s="70" t="s">
        <v>123</v>
      </c>
      <c r="E170" s="137">
        <v>0</v>
      </c>
      <c r="F170" s="68">
        <v>0</v>
      </c>
      <c r="G170" s="67">
        <v>0</v>
      </c>
      <c r="H170" s="49" t="e">
        <f t="shared" si="4"/>
        <v>#DIV/0!</v>
      </c>
    </row>
    <row r="171" spans="1:8" ht="15">
      <c r="A171" s="70"/>
      <c r="B171" s="70">
        <v>4359</v>
      </c>
      <c r="C171" s="70">
        <v>2122</v>
      </c>
      <c r="D171" s="70" t="s">
        <v>506</v>
      </c>
      <c r="E171" s="137">
        <v>0</v>
      </c>
      <c r="F171" s="68">
        <v>2638.3</v>
      </c>
      <c r="G171" s="67">
        <v>2638.3</v>
      </c>
      <c r="H171" s="49">
        <f t="shared" si="4"/>
        <v>100</v>
      </c>
    </row>
    <row r="172" spans="1:8" ht="15">
      <c r="A172" s="70"/>
      <c r="B172" s="70">
        <v>4379</v>
      </c>
      <c r="C172" s="70">
        <v>2212</v>
      </c>
      <c r="D172" s="70" t="s">
        <v>121</v>
      </c>
      <c r="E172" s="137">
        <v>0</v>
      </c>
      <c r="F172" s="68">
        <v>0</v>
      </c>
      <c r="G172" s="67">
        <v>3.5</v>
      </c>
      <c r="H172" s="49" t="e">
        <f t="shared" si="4"/>
        <v>#DIV/0!</v>
      </c>
    </row>
    <row r="173" spans="1:8" ht="15" hidden="1">
      <c r="A173" s="121"/>
      <c r="B173" s="121">
        <v>4399</v>
      </c>
      <c r="C173" s="121">
        <v>2324</v>
      </c>
      <c r="D173" s="121" t="s">
        <v>122</v>
      </c>
      <c r="E173" s="137">
        <v>0</v>
      </c>
      <c r="F173" s="68">
        <v>0</v>
      </c>
      <c r="G173" s="67">
        <v>0</v>
      </c>
      <c r="H173" s="49" t="e">
        <f t="shared" si="4"/>
        <v>#DIV/0!</v>
      </c>
    </row>
    <row r="174" spans="1:8" ht="15" hidden="1">
      <c r="A174" s="70"/>
      <c r="B174" s="70">
        <v>6171</v>
      </c>
      <c r="C174" s="70">
        <v>2212</v>
      </c>
      <c r="D174" s="70" t="s">
        <v>121</v>
      </c>
      <c r="E174" s="137">
        <v>0</v>
      </c>
      <c r="F174" s="68">
        <v>0</v>
      </c>
      <c r="G174" s="67">
        <v>0</v>
      </c>
      <c r="H174" s="49" t="e">
        <f t="shared" si="4"/>
        <v>#DIV/0!</v>
      </c>
    </row>
    <row r="175" spans="1:8" ht="15">
      <c r="A175" s="70"/>
      <c r="B175" s="70">
        <v>6171</v>
      </c>
      <c r="C175" s="70">
        <v>2310</v>
      </c>
      <c r="D175" s="70" t="s">
        <v>522</v>
      </c>
      <c r="E175" s="137">
        <v>0</v>
      </c>
      <c r="F175" s="68">
        <v>0</v>
      </c>
      <c r="G175" s="67">
        <v>1.8</v>
      </c>
      <c r="H175" s="49" t="e">
        <f t="shared" si="4"/>
        <v>#DIV/0!</v>
      </c>
    </row>
    <row r="176" spans="1:8" ht="15">
      <c r="A176" s="121"/>
      <c r="B176" s="70">
        <v>6171</v>
      </c>
      <c r="C176" s="70">
        <v>2324</v>
      </c>
      <c r="D176" s="70" t="s">
        <v>354</v>
      </c>
      <c r="E176" s="137">
        <v>0</v>
      </c>
      <c r="F176" s="68">
        <v>0</v>
      </c>
      <c r="G176" s="67">
        <v>2.5</v>
      </c>
      <c r="H176" s="49" t="e">
        <f t="shared" si="4"/>
        <v>#DIV/0!</v>
      </c>
    </row>
    <row r="177" spans="1:8" ht="15">
      <c r="A177" s="121"/>
      <c r="B177" s="70">
        <v>6402</v>
      </c>
      <c r="C177" s="70">
        <v>2229</v>
      </c>
      <c r="D177" s="70" t="s">
        <v>120</v>
      </c>
      <c r="E177" s="137">
        <v>0</v>
      </c>
      <c r="F177" s="68">
        <v>0</v>
      </c>
      <c r="G177" s="67">
        <v>21.3</v>
      </c>
      <c r="H177" s="49" t="e">
        <f t="shared" si="4"/>
        <v>#DIV/0!</v>
      </c>
    </row>
    <row r="178" spans="1:8" ht="15" hidden="1">
      <c r="A178" s="121"/>
      <c r="B178" s="70">
        <v>6409</v>
      </c>
      <c r="C178" s="70">
        <v>2328</v>
      </c>
      <c r="D178" s="70" t="s">
        <v>465</v>
      </c>
      <c r="E178" s="137">
        <v>0</v>
      </c>
      <c r="F178" s="68">
        <v>0</v>
      </c>
      <c r="G178" s="67">
        <v>0</v>
      </c>
      <c r="H178" s="49" t="e">
        <f t="shared" si="4"/>
        <v>#DIV/0!</v>
      </c>
    </row>
    <row r="179" spans="1:8" ht="15">
      <c r="A179" s="121"/>
      <c r="B179" s="70">
        <v>6409</v>
      </c>
      <c r="C179" s="70">
        <v>2329</v>
      </c>
      <c r="D179" s="70" t="s">
        <v>64</v>
      </c>
      <c r="E179" s="137">
        <v>0</v>
      </c>
      <c r="F179" s="68">
        <v>0</v>
      </c>
      <c r="G179" s="67">
        <v>126.6</v>
      </c>
      <c r="H179" s="49" t="e">
        <f t="shared" si="4"/>
        <v>#DIV/0!</v>
      </c>
    </row>
    <row r="180" spans="1:8" ht="15" customHeight="1" thickBot="1">
      <c r="A180" s="66"/>
      <c r="B180" s="66"/>
      <c r="C180" s="66"/>
      <c r="D180" s="66"/>
      <c r="E180" s="62"/>
      <c r="F180" s="64"/>
      <c r="G180" s="63"/>
      <c r="H180" s="49"/>
    </row>
    <row r="181" spans="1:8" s="51" customFormat="1" ht="21.75" customHeight="1" thickTop="1" thickBot="1">
      <c r="A181" s="61"/>
      <c r="B181" s="61"/>
      <c r="C181" s="61"/>
      <c r="D181" s="106" t="s">
        <v>119</v>
      </c>
      <c r="E181" s="57">
        <f>SUM(E115:E180)</f>
        <v>535</v>
      </c>
      <c r="F181" s="59">
        <f>SUM(F115:F180)</f>
        <v>49598.9</v>
      </c>
      <c r="G181" s="58">
        <f t="shared" ref="G181" si="5">SUM(G115:G180)</f>
        <v>53064.1</v>
      </c>
      <c r="H181" s="49">
        <f>(G181/F181)*100</f>
        <v>106.98644526390706</v>
      </c>
    </row>
    <row r="182" spans="1:8" ht="15" customHeight="1">
      <c r="A182" s="52"/>
      <c r="B182" s="51"/>
      <c r="C182" s="52"/>
      <c r="D182" s="142"/>
      <c r="E182" s="54"/>
      <c r="F182" s="54"/>
      <c r="G182" s="115"/>
      <c r="H182" s="115"/>
    </row>
    <row r="183" spans="1:8" ht="14.25" customHeight="1">
      <c r="A183" s="51"/>
      <c r="B183" s="51"/>
      <c r="C183" s="51"/>
      <c r="D183" s="51"/>
      <c r="E183" s="50"/>
      <c r="F183" s="50"/>
      <c r="G183" s="50"/>
      <c r="H183" s="50"/>
    </row>
    <row r="184" spans="1:8" ht="14.25" customHeight="1" thickBot="1">
      <c r="A184" s="51"/>
      <c r="B184" s="51"/>
      <c r="C184" s="51"/>
      <c r="D184" s="51"/>
      <c r="E184" s="50"/>
      <c r="F184" s="50"/>
      <c r="G184" s="50"/>
      <c r="H184" s="50"/>
    </row>
    <row r="185" spans="1:8" ht="13.5" hidden="1" customHeight="1">
      <c r="A185" s="51"/>
      <c r="B185" s="51"/>
      <c r="C185" s="51"/>
      <c r="D185" s="51"/>
      <c r="E185" s="50"/>
      <c r="F185" s="50"/>
      <c r="G185" s="50"/>
      <c r="H185" s="50"/>
    </row>
    <row r="186" spans="1:8" ht="13.5" hidden="1" customHeight="1">
      <c r="A186" s="51"/>
      <c r="B186" s="51"/>
      <c r="C186" s="51"/>
      <c r="D186" s="51"/>
      <c r="E186" s="50"/>
      <c r="F186" s="50"/>
      <c r="G186" s="50"/>
      <c r="H186" s="50"/>
    </row>
    <row r="187" spans="1:8" ht="13.5" hidden="1" customHeight="1" thickBot="1">
      <c r="A187" s="51"/>
      <c r="B187" s="51"/>
      <c r="C187" s="51"/>
      <c r="D187" s="51"/>
      <c r="E187" s="50"/>
      <c r="F187" s="50"/>
      <c r="G187" s="50"/>
      <c r="H187" s="50"/>
    </row>
    <row r="188" spans="1:8" ht="15.75">
      <c r="A188" s="94" t="s">
        <v>56</v>
      </c>
      <c r="B188" s="94" t="s">
        <v>55</v>
      </c>
      <c r="C188" s="94" t="s">
        <v>54</v>
      </c>
      <c r="D188" s="93" t="s">
        <v>53</v>
      </c>
      <c r="E188" s="92" t="s">
        <v>52</v>
      </c>
      <c r="F188" s="92" t="s">
        <v>52</v>
      </c>
      <c r="G188" s="92" t="s">
        <v>7</v>
      </c>
      <c r="H188" s="92" t="s">
        <v>51</v>
      </c>
    </row>
    <row r="189" spans="1:8" ht="15.75" customHeight="1" thickBot="1">
      <c r="A189" s="91"/>
      <c r="B189" s="91"/>
      <c r="C189" s="91"/>
      <c r="D189" s="90"/>
      <c r="E189" s="88" t="s">
        <v>50</v>
      </c>
      <c r="F189" s="88" t="s">
        <v>49</v>
      </c>
      <c r="G189" s="89" t="s">
        <v>472</v>
      </c>
      <c r="H189" s="88" t="s">
        <v>10</v>
      </c>
    </row>
    <row r="190" spans="1:8" ht="15.75" customHeight="1" thickTop="1">
      <c r="A190" s="114">
        <v>60</v>
      </c>
      <c r="B190" s="114"/>
      <c r="C190" s="114"/>
      <c r="D190" s="113" t="s">
        <v>118</v>
      </c>
      <c r="E190" s="110"/>
      <c r="F190" s="112"/>
      <c r="G190" s="111"/>
      <c r="H190" s="110"/>
    </row>
    <row r="191" spans="1:8" ht="14.25" customHeight="1">
      <c r="A191" s="123"/>
      <c r="B191" s="123"/>
      <c r="C191" s="123"/>
      <c r="D191" s="123"/>
      <c r="E191" s="49"/>
      <c r="F191" s="68"/>
      <c r="G191" s="67"/>
      <c r="H191" s="49"/>
    </row>
    <row r="192" spans="1:8" ht="15" hidden="1">
      <c r="A192" s="70"/>
      <c r="B192" s="70"/>
      <c r="C192" s="70">
        <v>1332</v>
      </c>
      <c r="D192" s="70" t="s">
        <v>117</v>
      </c>
      <c r="E192" s="49"/>
      <c r="F192" s="68"/>
      <c r="G192" s="67"/>
      <c r="H192" s="49" t="e">
        <f>(#REF!/F192)*100</f>
        <v>#REF!</v>
      </c>
    </row>
    <row r="193" spans="1:8" ht="15">
      <c r="A193" s="70"/>
      <c r="B193" s="70"/>
      <c r="C193" s="70">
        <v>1333</v>
      </c>
      <c r="D193" s="70" t="s">
        <v>116</v>
      </c>
      <c r="E193" s="137">
        <v>600</v>
      </c>
      <c r="F193" s="68">
        <v>600</v>
      </c>
      <c r="G193" s="67">
        <v>392.4</v>
      </c>
      <c r="H193" s="49">
        <f t="shared" ref="H193:H212" si="6">(G193/F193)*100</f>
        <v>65.399999999999991</v>
      </c>
    </row>
    <row r="194" spans="1:8" ht="15">
      <c r="A194" s="70"/>
      <c r="B194" s="70"/>
      <c r="C194" s="70">
        <v>1334</v>
      </c>
      <c r="D194" s="70" t="s">
        <v>115</v>
      </c>
      <c r="E194" s="137">
        <v>250</v>
      </c>
      <c r="F194" s="68">
        <v>250</v>
      </c>
      <c r="G194" s="67">
        <v>2335.9</v>
      </c>
      <c r="H194" s="49">
        <f t="shared" si="6"/>
        <v>934.36</v>
      </c>
    </row>
    <row r="195" spans="1:8" ht="15">
      <c r="A195" s="70"/>
      <c r="B195" s="70"/>
      <c r="C195" s="70">
        <v>1335</v>
      </c>
      <c r="D195" s="70" t="s">
        <v>114</v>
      </c>
      <c r="E195" s="137">
        <v>25</v>
      </c>
      <c r="F195" s="68">
        <v>25</v>
      </c>
      <c r="G195" s="67">
        <v>23.2</v>
      </c>
      <c r="H195" s="49">
        <f t="shared" si="6"/>
        <v>92.8</v>
      </c>
    </row>
    <row r="196" spans="1:8" ht="15">
      <c r="A196" s="70"/>
      <c r="B196" s="70"/>
      <c r="C196" s="70">
        <v>1356</v>
      </c>
      <c r="D196" s="70" t="s">
        <v>338</v>
      </c>
      <c r="E196" s="137">
        <v>9600</v>
      </c>
      <c r="F196" s="68">
        <v>9600</v>
      </c>
      <c r="G196" s="67">
        <v>12492.5</v>
      </c>
      <c r="H196" s="49">
        <f t="shared" si="6"/>
        <v>130.13020833333334</v>
      </c>
    </row>
    <row r="197" spans="1:8" ht="15">
      <c r="A197" s="70"/>
      <c r="B197" s="70"/>
      <c r="C197" s="70">
        <v>1361</v>
      </c>
      <c r="D197" s="70" t="s">
        <v>74</v>
      </c>
      <c r="E197" s="137">
        <v>240</v>
      </c>
      <c r="F197" s="68">
        <v>240</v>
      </c>
      <c r="G197" s="67">
        <v>454.2</v>
      </c>
      <c r="H197" s="49">
        <f t="shared" si="6"/>
        <v>189.24999999999997</v>
      </c>
    </row>
    <row r="198" spans="1:8" ht="15" hidden="1" customHeight="1">
      <c r="A198" s="70">
        <v>29004</v>
      </c>
      <c r="B198" s="70"/>
      <c r="C198" s="70">
        <v>4116</v>
      </c>
      <c r="D198" s="70" t="s">
        <v>339</v>
      </c>
      <c r="E198" s="137">
        <v>0</v>
      </c>
      <c r="F198" s="68">
        <v>0</v>
      </c>
      <c r="G198" s="67">
        <v>0</v>
      </c>
      <c r="H198" s="49" t="e">
        <f t="shared" si="6"/>
        <v>#DIV/0!</v>
      </c>
    </row>
    <row r="199" spans="1:8" ht="15" hidden="1" customHeight="1">
      <c r="A199" s="70">
        <v>29004</v>
      </c>
      <c r="B199" s="70"/>
      <c r="C199" s="70">
        <v>4116</v>
      </c>
      <c r="D199" s="70" t="s">
        <v>339</v>
      </c>
      <c r="E199" s="137">
        <v>0</v>
      </c>
      <c r="F199" s="68">
        <v>0</v>
      </c>
      <c r="G199" s="67">
        <v>0</v>
      </c>
      <c r="H199" s="49" t="e">
        <f t="shared" si="6"/>
        <v>#DIV/0!</v>
      </c>
    </row>
    <row r="200" spans="1:8" ht="15" hidden="1">
      <c r="A200" s="70">
        <v>29008</v>
      </c>
      <c r="B200" s="70"/>
      <c r="C200" s="70">
        <v>4116</v>
      </c>
      <c r="D200" s="70" t="s">
        <v>340</v>
      </c>
      <c r="E200" s="137">
        <v>0</v>
      </c>
      <c r="F200" s="68">
        <v>0</v>
      </c>
      <c r="G200" s="67">
        <v>0</v>
      </c>
      <c r="H200" s="49" t="e">
        <f t="shared" si="6"/>
        <v>#DIV/0!</v>
      </c>
    </row>
    <row r="201" spans="1:8" ht="15" hidden="1">
      <c r="A201" s="70">
        <v>29516</v>
      </c>
      <c r="B201" s="70"/>
      <c r="C201" s="70">
        <v>4216</v>
      </c>
      <c r="D201" s="70" t="s">
        <v>343</v>
      </c>
      <c r="E201" s="137">
        <v>0</v>
      </c>
      <c r="F201" s="68">
        <v>0</v>
      </c>
      <c r="G201" s="67">
        <v>0</v>
      </c>
      <c r="H201" s="49" t="e">
        <f t="shared" si="6"/>
        <v>#DIV/0!</v>
      </c>
    </row>
    <row r="202" spans="1:8" ht="15" hidden="1">
      <c r="A202" s="121"/>
      <c r="B202" s="121"/>
      <c r="C202" s="121">
        <v>4122</v>
      </c>
      <c r="D202" s="121" t="s">
        <v>341</v>
      </c>
      <c r="E202" s="137">
        <v>0</v>
      </c>
      <c r="F202" s="68">
        <v>0</v>
      </c>
      <c r="G202" s="67">
        <v>0</v>
      </c>
      <c r="H202" s="49" t="e">
        <f t="shared" si="6"/>
        <v>#DIV/0!</v>
      </c>
    </row>
    <row r="203" spans="1:8" ht="15" hidden="1">
      <c r="A203" s="121"/>
      <c r="B203" s="121">
        <v>1014</v>
      </c>
      <c r="C203" s="121">
        <v>2132</v>
      </c>
      <c r="D203" s="121" t="s">
        <v>113</v>
      </c>
      <c r="E203" s="137">
        <v>0</v>
      </c>
      <c r="F203" s="68">
        <v>0</v>
      </c>
      <c r="G203" s="67">
        <v>0</v>
      </c>
      <c r="H203" s="49" t="e">
        <f t="shared" si="6"/>
        <v>#DIV/0!</v>
      </c>
    </row>
    <row r="204" spans="1:8" ht="15">
      <c r="A204" s="121"/>
      <c r="B204" s="121">
        <v>1070</v>
      </c>
      <c r="C204" s="121">
        <v>2212</v>
      </c>
      <c r="D204" s="121" t="s">
        <v>344</v>
      </c>
      <c r="E204" s="137">
        <v>35</v>
      </c>
      <c r="F204" s="68">
        <v>35</v>
      </c>
      <c r="G204" s="67">
        <v>28.5</v>
      </c>
      <c r="H204" s="49">
        <f t="shared" si="6"/>
        <v>81.428571428571431</v>
      </c>
    </row>
    <row r="205" spans="1:8" ht="15" hidden="1">
      <c r="A205" s="121"/>
      <c r="B205" s="121">
        <v>2119</v>
      </c>
      <c r="C205" s="121">
        <v>2343</v>
      </c>
      <c r="D205" s="121" t="s">
        <v>342</v>
      </c>
      <c r="E205" s="137">
        <v>0</v>
      </c>
      <c r="F205" s="68">
        <v>0</v>
      </c>
      <c r="G205" s="67">
        <v>0</v>
      </c>
      <c r="H205" s="49" t="e">
        <f t="shared" si="6"/>
        <v>#DIV/0!</v>
      </c>
    </row>
    <row r="206" spans="1:8" ht="15" hidden="1">
      <c r="A206" s="70"/>
      <c r="B206" s="70">
        <v>2169</v>
      </c>
      <c r="C206" s="70">
        <v>2324</v>
      </c>
      <c r="D206" s="70" t="s">
        <v>510</v>
      </c>
      <c r="E206" s="137">
        <v>0</v>
      </c>
      <c r="F206" s="68">
        <v>0</v>
      </c>
      <c r="G206" s="67">
        <v>0</v>
      </c>
      <c r="H206" s="49" t="e">
        <f t="shared" si="6"/>
        <v>#DIV/0!</v>
      </c>
    </row>
    <row r="207" spans="1:8" ht="15">
      <c r="A207" s="121"/>
      <c r="B207" s="121">
        <v>2369</v>
      </c>
      <c r="C207" s="121">
        <v>2212</v>
      </c>
      <c r="D207" s="121" t="s">
        <v>345</v>
      </c>
      <c r="E207" s="137">
        <v>15</v>
      </c>
      <c r="F207" s="68">
        <v>15</v>
      </c>
      <c r="G207" s="67">
        <v>0</v>
      </c>
      <c r="H207" s="49">
        <f t="shared" si="6"/>
        <v>0</v>
      </c>
    </row>
    <row r="208" spans="1:8" ht="15">
      <c r="A208" s="70"/>
      <c r="B208" s="70">
        <v>3322</v>
      </c>
      <c r="C208" s="70">
        <v>2212</v>
      </c>
      <c r="D208" s="70" t="s">
        <v>346</v>
      </c>
      <c r="E208" s="137">
        <v>20</v>
      </c>
      <c r="F208" s="68">
        <v>20</v>
      </c>
      <c r="G208" s="67">
        <v>29</v>
      </c>
      <c r="H208" s="49">
        <f t="shared" si="6"/>
        <v>145</v>
      </c>
    </row>
    <row r="209" spans="1:8" ht="15">
      <c r="A209" s="121"/>
      <c r="B209" s="121">
        <v>3749</v>
      </c>
      <c r="C209" s="121">
        <v>2212</v>
      </c>
      <c r="D209" s="121" t="s">
        <v>443</v>
      </c>
      <c r="E209" s="137">
        <v>8</v>
      </c>
      <c r="F209" s="68">
        <v>8</v>
      </c>
      <c r="G209" s="67">
        <v>27.6</v>
      </c>
      <c r="H209" s="49">
        <f t="shared" si="6"/>
        <v>345</v>
      </c>
    </row>
    <row r="210" spans="1:8" ht="15">
      <c r="A210" s="70"/>
      <c r="B210" s="70">
        <v>6171</v>
      </c>
      <c r="C210" s="70">
        <v>2212</v>
      </c>
      <c r="D210" s="70" t="s">
        <v>353</v>
      </c>
      <c r="E210" s="137">
        <v>3</v>
      </c>
      <c r="F210" s="68">
        <v>3</v>
      </c>
      <c r="G210" s="67">
        <v>37.299999999999997</v>
      </c>
      <c r="H210" s="49">
        <f t="shared" si="6"/>
        <v>1243.3333333333333</v>
      </c>
    </row>
    <row r="211" spans="1:8" ht="15" hidden="1">
      <c r="A211" s="70">
        <v>777</v>
      </c>
      <c r="B211" s="70">
        <v>6171</v>
      </c>
      <c r="C211" s="70">
        <v>2212</v>
      </c>
      <c r="D211" s="70" t="s">
        <v>468</v>
      </c>
      <c r="E211" s="137">
        <v>0</v>
      </c>
      <c r="F211" s="68">
        <v>0</v>
      </c>
      <c r="G211" s="67">
        <v>0</v>
      </c>
      <c r="H211" s="49" t="e">
        <f t="shared" si="6"/>
        <v>#DIV/0!</v>
      </c>
    </row>
    <row r="212" spans="1:8" ht="15">
      <c r="A212" s="70"/>
      <c r="B212" s="70">
        <v>6171</v>
      </c>
      <c r="C212" s="70">
        <v>2324</v>
      </c>
      <c r="D212" s="70" t="s">
        <v>483</v>
      </c>
      <c r="E212" s="137">
        <v>8</v>
      </c>
      <c r="F212" s="68">
        <v>8</v>
      </c>
      <c r="G212" s="67">
        <v>8.5</v>
      </c>
      <c r="H212" s="49">
        <f t="shared" si="6"/>
        <v>106.25</v>
      </c>
    </row>
    <row r="213" spans="1:8" ht="15" hidden="1">
      <c r="A213" s="70"/>
      <c r="B213" s="70">
        <v>6171</v>
      </c>
      <c r="C213" s="70">
        <v>2329</v>
      </c>
      <c r="D213" s="70" t="s">
        <v>64</v>
      </c>
      <c r="E213" s="49"/>
      <c r="F213" s="68"/>
      <c r="G213" s="67"/>
      <c r="H213" s="49"/>
    </row>
    <row r="214" spans="1:8" ht="15" customHeight="1" thickBot="1">
      <c r="A214" s="66"/>
      <c r="B214" s="66"/>
      <c r="C214" s="66"/>
      <c r="D214" s="66"/>
      <c r="E214" s="62"/>
      <c r="F214" s="64"/>
      <c r="G214" s="63"/>
      <c r="H214" s="62"/>
    </row>
    <row r="215" spans="1:8" s="51" customFormat="1" ht="21.75" customHeight="1" thickTop="1" thickBot="1">
      <c r="A215" s="61"/>
      <c r="B215" s="61"/>
      <c r="C215" s="61"/>
      <c r="D215" s="106" t="s">
        <v>112</v>
      </c>
      <c r="E215" s="57">
        <f t="shared" ref="E215:G215" si="7">SUM(E191:E214)</f>
        <v>10804</v>
      </c>
      <c r="F215" s="59">
        <f t="shared" si="7"/>
        <v>10804</v>
      </c>
      <c r="G215" s="58">
        <f t="shared" si="7"/>
        <v>15829.1</v>
      </c>
      <c r="H215" s="49">
        <f>(G215/F215)*100</f>
        <v>146.51147723065532</v>
      </c>
    </row>
    <row r="216" spans="1:8" ht="14.25" customHeight="1">
      <c r="A216" s="52"/>
      <c r="B216" s="52"/>
      <c r="C216" s="52"/>
      <c r="D216" s="56"/>
      <c r="E216" s="54"/>
      <c r="F216" s="54"/>
      <c r="G216" s="54"/>
      <c r="H216" s="54"/>
    </row>
    <row r="217" spans="1:8" ht="14.25" customHeight="1" thickBot="1">
      <c r="A217" s="52"/>
      <c r="B217" s="52"/>
      <c r="C217" s="52"/>
      <c r="D217" s="56"/>
      <c r="E217" s="54"/>
      <c r="F217" s="54"/>
      <c r="G217" s="54"/>
      <c r="H217" s="54"/>
    </row>
    <row r="218" spans="1:8" ht="15.75">
      <c r="A218" s="94" t="s">
        <v>56</v>
      </c>
      <c r="B218" s="94" t="s">
        <v>55</v>
      </c>
      <c r="C218" s="94" t="s">
        <v>54</v>
      </c>
      <c r="D218" s="93" t="s">
        <v>53</v>
      </c>
      <c r="E218" s="92" t="s">
        <v>52</v>
      </c>
      <c r="F218" s="92" t="s">
        <v>52</v>
      </c>
      <c r="G218" s="92" t="s">
        <v>7</v>
      </c>
      <c r="H218" s="92" t="s">
        <v>51</v>
      </c>
    </row>
    <row r="219" spans="1:8" ht="15.75" customHeight="1" thickBot="1">
      <c r="A219" s="91"/>
      <c r="B219" s="91"/>
      <c r="C219" s="91"/>
      <c r="D219" s="90"/>
      <c r="E219" s="88" t="s">
        <v>50</v>
      </c>
      <c r="F219" s="88" t="s">
        <v>49</v>
      </c>
      <c r="G219" s="89" t="s">
        <v>472</v>
      </c>
      <c r="H219" s="88" t="s">
        <v>10</v>
      </c>
    </row>
    <row r="220" spans="1:8" ht="15.75" customHeight="1" thickTop="1">
      <c r="A220" s="114">
        <v>70</v>
      </c>
      <c r="B220" s="114"/>
      <c r="C220" s="114"/>
      <c r="D220" s="113" t="s">
        <v>480</v>
      </c>
      <c r="E220" s="110"/>
      <c r="F220" s="112"/>
      <c r="G220" s="111"/>
      <c r="H220" s="110"/>
    </row>
    <row r="221" spans="1:8" ht="15">
      <c r="A221" s="70"/>
      <c r="B221" s="70"/>
      <c r="C221" s="70">
        <v>1361</v>
      </c>
      <c r="D221" s="70" t="s">
        <v>74</v>
      </c>
      <c r="E221" s="137">
        <v>700</v>
      </c>
      <c r="F221" s="68">
        <v>700</v>
      </c>
      <c r="G221" s="67">
        <v>478.7</v>
      </c>
      <c r="H221" s="49">
        <f t="shared" ref="H221:H223" si="8">(G221/F221)*100</f>
        <v>68.385714285714286</v>
      </c>
    </row>
    <row r="222" spans="1:8" ht="15">
      <c r="A222" s="70"/>
      <c r="B222" s="70">
        <v>2169</v>
      </c>
      <c r="C222" s="70">
        <v>2212</v>
      </c>
      <c r="D222" s="121" t="s">
        <v>481</v>
      </c>
      <c r="E222" s="137">
        <v>150</v>
      </c>
      <c r="F222" s="68">
        <v>150</v>
      </c>
      <c r="G222" s="67">
        <v>175.6</v>
      </c>
      <c r="H222" s="49">
        <f t="shared" si="8"/>
        <v>117.06666666666665</v>
      </c>
    </row>
    <row r="223" spans="1:8" ht="15">
      <c r="A223" s="70"/>
      <c r="B223" s="70">
        <v>6171</v>
      </c>
      <c r="C223" s="70">
        <v>2324</v>
      </c>
      <c r="D223" s="70" t="s">
        <v>482</v>
      </c>
      <c r="E223" s="137">
        <v>20</v>
      </c>
      <c r="F223" s="68">
        <v>20</v>
      </c>
      <c r="G223" s="67">
        <v>19.600000000000001</v>
      </c>
      <c r="H223" s="49">
        <f t="shared" si="8"/>
        <v>98.000000000000014</v>
      </c>
    </row>
    <row r="224" spans="1:8" ht="15.75" thickBot="1">
      <c r="A224" s="121"/>
      <c r="B224" s="121"/>
      <c r="C224" s="121"/>
      <c r="D224" s="121"/>
      <c r="E224" s="266"/>
      <c r="F224" s="79"/>
      <c r="G224" s="78"/>
      <c r="H224" s="62"/>
    </row>
    <row r="225" spans="1:8" s="51" customFormat="1" ht="21.75" customHeight="1" thickTop="1" thickBot="1">
      <c r="A225" s="152"/>
      <c r="B225" s="152"/>
      <c r="C225" s="152"/>
      <c r="D225" s="151" t="s">
        <v>478</v>
      </c>
      <c r="E225" s="108">
        <f t="shared" ref="E225:G225" si="9">SUM(E221:E224)</f>
        <v>870</v>
      </c>
      <c r="F225" s="150">
        <f t="shared" si="9"/>
        <v>870</v>
      </c>
      <c r="G225" s="149">
        <f t="shared" si="9"/>
        <v>673.9</v>
      </c>
      <c r="H225" s="110">
        <f>(G225/F225)*100</f>
        <v>77.459770114942529</v>
      </c>
    </row>
    <row r="226" spans="1:8" ht="15" customHeight="1">
      <c r="A226" s="52"/>
      <c r="B226" s="52"/>
      <c r="C226" s="52"/>
      <c r="D226" s="56"/>
      <c r="E226" s="54"/>
      <c r="F226" s="54"/>
      <c r="G226" s="54"/>
      <c r="H226" s="54"/>
    </row>
    <row r="227" spans="1:8" ht="15" customHeight="1" thickBot="1">
      <c r="A227" s="52"/>
      <c r="B227" s="52"/>
      <c r="C227" s="52"/>
      <c r="D227" s="56"/>
      <c r="E227" s="54"/>
      <c r="F227" s="54"/>
      <c r="G227" s="54"/>
      <c r="H227" s="54"/>
    </row>
    <row r="228" spans="1:8" ht="15.75">
      <c r="A228" s="94" t="s">
        <v>56</v>
      </c>
      <c r="B228" s="94" t="s">
        <v>55</v>
      </c>
      <c r="C228" s="94" t="s">
        <v>54</v>
      </c>
      <c r="D228" s="93" t="s">
        <v>53</v>
      </c>
      <c r="E228" s="92" t="s">
        <v>52</v>
      </c>
      <c r="F228" s="92" t="s">
        <v>52</v>
      </c>
      <c r="G228" s="92" t="s">
        <v>7</v>
      </c>
      <c r="H228" s="92" t="s">
        <v>51</v>
      </c>
    </row>
    <row r="229" spans="1:8" ht="15.75" customHeight="1" thickBot="1">
      <c r="A229" s="91"/>
      <c r="B229" s="91"/>
      <c r="C229" s="91"/>
      <c r="D229" s="90"/>
      <c r="E229" s="88" t="s">
        <v>50</v>
      </c>
      <c r="F229" s="88" t="s">
        <v>49</v>
      </c>
      <c r="G229" s="89" t="s">
        <v>472</v>
      </c>
      <c r="H229" s="88" t="s">
        <v>10</v>
      </c>
    </row>
    <row r="230" spans="1:8" ht="15.75" customHeight="1" thickTop="1">
      <c r="A230" s="114">
        <v>80</v>
      </c>
      <c r="B230" s="114"/>
      <c r="C230" s="114"/>
      <c r="D230" s="113" t="s">
        <v>111</v>
      </c>
      <c r="E230" s="110"/>
      <c r="F230" s="112"/>
      <c r="G230" s="111"/>
      <c r="H230" s="110"/>
    </row>
    <row r="231" spans="1:8" ht="15">
      <c r="A231" s="70"/>
      <c r="B231" s="70"/>
      <c r="C231" s="70"/>
      <c r="D231" s="70"/>
      <c r="E231" s="49"/>
      <c r="F231" s="68"/>
      <c r="G231" s="67"/>
      <c r="H231" s="49"/>
    </row>
    <row r="232" spans="1:8" ht="15">
      <c r="A232" s="70"/>
      <c r="B232" s="70"/>
      <c r="C232" s="70">
        <v>1353</v>
      </c>
      <c r="D232" s="70" t="s">
        <v>110</v>
      </c>
      <c r="E232" s="137">
        <v>700</v>
      </c>
      <c r="F232" s="68">
        <v>700</v>
      </c>
      <c r="G232" s="67">
        <v>517.20000000000005</v>
      </c>
      <c r="H232" s="110">
        <f t="shared" ref="H232:H249" si="10">(G232/F232)*100</f>
        <v>73.885714285714286</v>
      </c>
    </row>
    <row r="233" spans="1:8" ht="15">
      <c r="A233" s="70"/>
      <c r="B233" s="70"/>
      <c r="C233" s="70">
        <v>1359</v>
      </c>
      <c r="D233" s="70" t="s">
        <v>109</v>
      </c>
      <c r="E233" s="137">
        <v>0</v>
      </c>
      <c r="F233" s="68">
        <v>0</v>
      </c>
      <c r="G233" s="67">
        <v>-5</v>
      </c>
      <c r="H233" s="110" t="e">
        <f t="shared" si="10"/>
        <v>#DIV/0!</v>
      </c>
    </row>
    <row r="234" spans="1:8" ht="15">
      <c r="A234" s="70"/>
      <c r="B234" s="70"/>
      <c r="C234" s="70">
        <v>1361</v>
      </c>
      <c r="D234" s="70" t="s">
        <v>74</v>
      </c>
      <c r="E234" s="137">
        <v>6500</v>
      </c>
      <c r="F234" s="68">
        <v>6500</v>
      </c>
      <c r="G234" s="67">
        <v>7026.6</v>
      </c>
      <c r="H234" s="110">
        <f t="shared" si="10"/>
        <v>108.10153846153847</v>
      </c>
    </row>
    <row r="235" spans="1:8" ht="15">
      <c r="A235" s="70"/>
      <c r="B235" s="70"/>
      <c r="C235" s="70">
        <v>4121</v>
      </c>
      <c r="D235" s="70" t="s">
        <v>108</v>
      </c>
      <c r="E235" s="137">
        <v>300</v>
      </c>
      <c r="F235" s="68">
        <v>300</v>
      </c>
      <c r="G235" s="67">
        <v>300</v>
      </c>
      <c r="H235" s="110">
        <f t="shared" si="10"/>
        <v>100</v>
      </c>
    </row>
    <row r="236" spans="1:8" ht="15" hidden="1">
      <c r="A236" s="70">
        <v>222</v>
      </c>
      <c r="B236" s="70"/>
      <c r="C236" s="70">
        <v>4122</v>
      </c>
      <c r="D236" s="70" t="s">
        <v>107</v>
      </c>
      <c r="E236" s="137">
        <v>0</v>
      </c>
      <c r="F236" s="68">
        <v>0</v>
      </c>
      <c r="G236" s="67">
        <v>0</v>
      </c>
      <c r="H236" s="110" t="e">
        <f t="shared" si="10"/>
        <v>#DIV/0!</v>
      </c>
    </row>
    <row r="237" spans="1:8" ht="15" hidden="1">
      <c r="A237" s="70"/>
      <c r="B237" s="70">
        <v>1070</v>
      </c>
      <c r="C237" s="70">
        <v>2212</v>
      </c>
      <c r="D237" s="70" t="s">
        <v>460</v>
      </c>
      <c r="E237" s="137">
        <v>0</v>
      </c>
      <c r="F237" s="68">
        <v>0</v>
      </c>
      <c r="G237" s="67">
        <v>0</v>
      </c>
      <c r="H237" s="110" t="e">
        <f t="shared" si="10"/>
        <v>#DIV/0!</v>
      </c>
    </row>
    <row r="238" spans="1:8" ht="15">
      <c r="A238" s="70"/>
      <c r="B238" s="70">
        <v>2169</v>
      </c>
      <c r="C238" s="70">
        <v>2324</v>
      </c>
      <c r="D238" s="70" t="s">
        <v>484</v>
      </c>
      <c r="E238" s="137">
        <v>0</v>
      </c>
      <c r="F238" s="68">
        <v>0</v>
      </c>
      <c r="G238" s="67">
        <v>1</v>
      </c>
      <c r="H238" s="110" t="e">
        <f t="shared" si="10"/>
        <v>#DIV/0!</v>
      </c>
    </row>
    <row r="239" spans="1:8" ht="15">
      <c r="A239" s="70"/>
      <c r="B239" s="70">
        <v>2219</v>
      </c>
      <c r="C239" s="70">
        <v>2212</v>
      </c>
      <c r="D239" s="70" t="s">
        <v>500</v>
      </c>
      <c r="E239" s="137">
        <v>0</v>
      </c>
      <c r="F239" s="68">
        <v>0</v>
      </c>
      <c r="G239" s="67">
        <v>0</v>
      </c>
      <c r="H239" s="110" t="e">
        <f t="shared" si="10"/>
        <v>#DIV/0!</v>
      </c>
    </row>
    <row r="240" spans="1:8" ht="15" hidden="1">
      <c r="A240" s="70"/>
      <c r="B240" s="70">
        <v>2219</v>
      </c>
      <c r="C240" s="70">
        <v>2329</v>
      </c>
      <c r="D240" s="70" t="s">
        <v>348</v>
      </c>
      <c r="E240" s="137">
        <v>0</v>
      </c>
      <c r="F240" s="68">
        <v>0</v>
      </c>
      <c r="G240" s="67">
        <v>0</v>
      </c>
      <c r="H240" s="110" t="e">
        <f t="shared" si="10"/>
        <v>#DIV/0!</v>
      </c>
    </row>
    <row r="241" spans="1:8" ht="15">
      <c r="A241" s="70"/>
      <c r="B241" s="70">
        <v>2219</v>
      </c>
      <c r="C241" s="70">
        <v>2324</v>
      </c>
      <c r="D241" s="70" t="s">
        <v>347</v>
      </c>
      <c r="E241" s="137">
        <v>0</v>
      </c>
      <c r="F241" s="68">
        <v>15</v>
      </c>
      <c r="G241" s="67">
        <v>15</v>
      </c>
      <c r="H241" s="110">
        <f t="shared" si="10"/>
        <v>100</v>
      </c>
    </row>
    <row r="242" spans="1:8" ht="15">
      <c r="A242" s="70"/>
      <c r="B242" s="70">
        <v>2229</v>
      </c>
      <c r="C242" s="70">
        <v>2212</v>
      </c>
      <c r="D242" s="70" t="s">
        <v>485</v>
      </c>
      <c r="E242" s="137">
        <v>150</v>
      </c>
      <c r="F242" s="68">
        <v>150</v>
      </c>
      <c r="G242" s="67">
        <v>0</v>
      </c>
      <c r="H242" s="110">
        <f t="shared" si="10"/>
        <v>0</v>
      </c>
    </row>
    <row r="243" spans="1:8" ht="15">
      <c r="A243" s="70"/>
      <c r="B243" s="70">
        <v>2229</v>
      </c>
      <c r="C243" s="70">
        <v>2324</v>
      </c>
      <c r="D243" s="70" t="s">
        <v>172</v>
      </c>
      <c r="E243" s="137">
        <v>0</v>
      </c>
      <c r="F243" s="68">
        <v>0</v>
      </c>
      <c r="G243" s="67">
        <v>6</v>
      </c>
      <c r="H243" s="110" t="e">
        <f t="shared" si="10"/>
        <v>#DIV/0!</v>
      </c>
    </row>
    <row r="244" spans="1:8" ht="15">
      <c r="A244" s="70"/>
      <c r="B244" s="70">
        <v>2299</v>
      </c>
      <c r="C244" s="70">
        <v>2212</v>
      </c>
      <c r="D244" s="70" t="s">
        <v>350</v>
      </c>
      <c r="E244" s="137">
        <v>18000</v>
      </c>
      <c r="F244" s="68">
        <v>18260</v>
      </c>
      <c r="G244" s="67">
        <v>20781.2</v>
      </c>
      <c r="H244" s="110">
        <f t="shared" si="10"/>
        <v>113.80722891566266</v>
      </c>
    </row>
    <row r="245" spans="1:8" ht="15" hidden="1">
      <c r="A245" s="70"/>
      <c r="B245" s="70">
        <v>2299</v>
      </c>
      <c r="C245" s="70">
        <v>2324</v>
      </c>
      <c r="D245" s="70" t="s">
        <v>349</v>
      </c>
      <c r="E245" s="137">
        <v>0</v>
      </c>
      <c r="F245" s="68">
        <v>0</v>
      </c>
      <c r="G245" s="67">
        <v>0</v>
      </c>
      <c r="H245" s="110" t="e">
        <f t="shared" si="10"/>
        <v>#DIV/0!</v>
      </c>
    </row>
    <row r="246" spans="1:8" ht="15" hidden="1">
      <c r="A246" s="70"/>
      <c r="B246" s="70">
        <v>2299</v>
      </c>
      <c r="C246" s="70">
        <v>2324</v>
      </c>
      <c r="D246" s="70" t="s">
        <v>106</v>
      </c>
      <c r="E246" s="137">
        <v>0</v>
      </c>
      <c r="F246" s="68">
        <v>0</v>
      </c>
      <c r="G246" s="67">
        <v>0</v>
      </c>
      <c r="H246" s="110" t="e">
        <f t="shared" si="10"/>
        <v>#DIV/0!</v>
      </c>
    </row>
    <row r="247" spans="1:8" ht="15">
      <c r="A247" s="121"/>
      <c r="B247" s="121">
        <v>6171</v>
      </c>
      <c r="C247" s="121">
        <v>2324</v>
      </c>
      <c r="D247" s="121" t="s">
        <v>352</v>
      </c>
      <c r="E247" s="137">
        <v>550</v>
      </c>
      <c r="F247" s="68">
        <v>550</v>
      </c>
      <c r="G247" s="67">
        <v>213.2</v>
      </c>
      <c r="H247" s="110">
        <f t="shared" si="10"/>
        <v>38.763636363636358</v>
      </c>
    </row>
    <row r="248" spans="1:8" ht="15" hidden="1">
      <c r="A248" s="70"/>
      <c r="B248" s="70">
        <v>6171</v>
      </c>
      <c r="C248" s="70">
        <v>2329</v>
      </c>
      <c r="D248" s="70" t="s">
        <v>351</v>
      </c>
      <c r="E248" s="137">
        <v>0</v>
      </c>
      <c r="F248" s="68">
        <v>0</v>
      </c>
      <c r="G248" s="67">
        <v>0</v>
      </c>
      <c r="H248" s="110" t="e">
        <f t="shared" si="10"/>
        <v>#DIV/0!</v>
      </c>
    </row>
    <row r="249" spans="1:8" ht="15">
      <c r="A249" s="121"/>
      <c r="B249" s="121">
        <v>6171</v>
      </c>
      <c r="C249" s="121">
        <v>2329</v>
      </c>
      <c r="D249" s="121" t="s">
        <v>428</v>
      </c>
      <c r="E249" s="137">
        <v>0</v>
      </c>
      <c r="F249" s="68">
        <v>0</v>
      </c>
      <c r="G249" s="67">
        <v>10</v>
      </c>
      <c r="H249" s="110" t="e">
        <f t="shared" si="10"/>
        <v>#DIV/0!</v>
      </c>
    </row>
    <row r="250" spans="1:8" ht="15" hidden="1">
      <c r="A250" s="121"/>
      <c r="B250" s="121">
        <v>6409</v>
      </c>
      <c r="C250" s="121">
        <v>2328</v>
      </c>
      <c r="D250" s="121" t="s">
        <v>464</v>
      </c>
      <c r="E250" s="137">
        <v>0</v>
      </c>
      <c r="F250" s="68">
        <v>0</v>
      </c>
      <c r="G250" s="67">
        <v>0</v>
      </c>
      <c r="H250" s="49" t="e">
        <f>(#REF!/F250)*100</f>
        <v>#REF!</v>
      </c>
    </row>
    <row r="251" spans="1:8" ht="15.75" thickBot="1">
      <c r="A251" s="66"/>
      <c r="B251" s="66"/>
      <c r="C251" s="66"/>
      <c r="D251" s="66"/>
      <c r="E251" s="62"/>
      <c r="F251" s="64"/>
      <c r="G251" s="63"/>
      <c r="H251" s="62"/>
    </row>
    <row r="252" spans="1:8" s="51" customFormat="1" ht="21.75" customHeight="1" thickTop="1" thickBot="1">
      <c r="A252" s="61"/>
      <c r="B252" s="61"/>
      <c r="C252" s="61"/>
      <c r="D252" s="106" t="s">
        <v>105</v>
      </c>
      <c r="E252" s="57">
        <f t="shared" ref="E252:F252" si="11">SUM(E231:E251)</f>
        <v>26200</v>
      </c>
      <c r="F252" s="59">
        <f t="shared" si="11"/>
        <v>26475</v>
      </c>
      <c r="G252" s="58">
        <f t="shared" ref="G252" si="12">SUM(G231:G251)</f>
        <v>28865.200000000001</v>
      </c>
      <c r="H252" s="110">
        <f>(G252/F252)*100</f>
        <v>109.02813975448538</v>
      </c>
    </row>
    <row r="253" spans="1:8" ht="15" customHeight="1">
      <c r="A253" s="52"/>
      <c r="B253" s="52"/>
      <c r="C253" s="52"/>
      <c r="D253" s="56"/>
      <c r="E253" s="54"/>
      <c r="F253" s="54"/>
      <c r="G253" s="54"/>
      <c r="H253" s="54"/>
    </row>
    <row r="254" spans="1:8" ht="15" hidden="1" customHeight="1">
      <c r="A254" s="52"/>
      <c r="B254" s="52"/>
      <c r="C254" s="52"/>
      <c r="D254" s="56"/>
      <c r="E254" s="54"/>
      <c r="F254" s="54"/>
      <c r="G254" s="54"/>
      <c r="H254" s="54"/>
    </row>
    <row r="255" spans="1:8" ht="15" customHeight="1" thickBot="1">
      <c r="A255" s="52"/>
      <c r="B255" s="52"/>
      <c r="C255" s="52"/>
      <c r="D255" s="56"/>
      <c r="E255" s="54"/>
      <c r="F255" s="54"/>
      <c r="G255" s="54"/>
      <c r="H255" s="54"/>
    </row>
    <row r="256" spans="1:8" ht="15.75">
      <c r="A256" s="94" t="s">
        <v>56</v>
      </c>
      <c r="B256" s="94" t="s">
        <v>55</v>
      </c>
      <c r="C256" s="94" t="s">
        <v>54</v>
      </c>
      <c r="D256" s="93" t="s">
        <v>53</v>
      </c>
      <c r="E256" s="92" t="s">
        <v>52</v>
      </c>
      <c r="F256" s="92" t="s">
        <v>52</v>
      </c>
      <c r="G256" s="92" t="s">
        <v>7</v>
      </c>
      <c r="H256" s="92" t="s">
        <v>51</v>
      </c>
    </row>
    <row r="257" spans="1:8" ht="15.75" customHeight="1" thickBot="1">
      <c r="A257" s="91"/>
      <c r="B257" s="91"/>
      <c r="C257" s="91"/>
      <c r="D257" s="90"/>
      <c r="E257" s="88" t="s">
        <v>50</v>
      </c>
      <c r="F257" s="88" t="s">
        <v>49</v>
      </c>
      <c r="G257" s="89" t="s">
        <v>472</v>
      </c>
      <c r="H257" s="88" t="s">
        <v>10</v>
      </c>
    </row>
    <row r="258" spans="1:8" ht="16.5" customHeight="1" thickTop="1">
      <c r="A258" s="114">
        <v>90</v>
      </c>
      <c r="B258" s="114"/>
      <c r="C258" s="114"/>
      <c r="D258" s="113" t="s">
        <v>104</v>
      </c>
      <c r="E258" s="110"/>
      <c r="F258" s="112"/>
      <c r="G258" s="111"/>
      <c r="H258" s="110"/>
    </row>
    <row r="259" spans="1:8" ht="15" hidden="1">
      <c r="A259" s="70"/>
      <c r="B259" s="70"/>
      <c r="C259" s="70">
        <v>4116</v>
      </c>
      <c r="D259" s="70" t="s">
        <v>359</v>
      </c>
      <c r="E259" s="141"/>
      <c r="F259" s="140"/>
      <c r="G259" s="139">
        <v>0</v>
      </c>
      <c r="H259" s="49" t="e">
        <f>(#REF!/F259)*100</f>
        <v>#REF!</v>
      </c>
    </row>
    <row r="260" spans="1:8" ht="15" hidden="1">
      <c r="A260" s="70"/>
      <c r="B260" s="70"/>
      <c r="C260" s="70">
        <v>4116</v>
      </c>
      <c r="D260" s="70" t="s">
        <v>103</v>
      </c>
      <c r="E260" s="141"/>
      <c r="F260" s="140"/>
      <c r="G260" s="139">
        <v>0</v>
      </c>
      <c r="H260" s="49" t="e">
        <f>(#REF!/F260)*100</f>
        <v>#REF!</v>
      </c>
    </row>
    <row r="261" spans="1:8" ht="15" hidden="1">
      <c r="A261" s="69"/>
      <c r="B261" s="70"/>
      <c r="C261" s="70">
        <v>4116</v>
      </c>
      <c r="D261" s="70" t="s">
        <v>360</v>
      </c>
      <c r="E261" s="122"/>
      <c r="F261" s="68"/>
      <c r="G261" s="139">
        <v>0</v>
      </c>
      <c r="H261" s="49" t="e">
        <f>(#REF!/F261)*100</f>
        <v>#REF!</v>
      </c>
    </row>
    <row r="262" spans="1:8" ht="15">
      <c r="A262" s="70"/>
      <c r="B262" s="70"/>
      <c r="C262" s="70">
        <v>4116</v>
      </c>
      <c r="D262" s="70" t="s">
        <v>488</v>
      </c>
      <c r="E262" s="137">
        <v>612</v>
      </c>
      <c r="F262" s="68">
        <v>2306.6</v>
      </c>
      <c r="G262" s="67">
        <v>2001.2</v>
      </c>
      <c r="H262" s="110">
        <f t="shared" ref="H262:H282" si="13">(G262/F262)*100</f>
        <v>86.759732940258388</v>
      </c>
    </row>
    <row r="263" spans="1:8" ht="15" hidden="1">
      <c r="A263" s="70"/>
      <c r="B263" s="70"/>
      <c r="C263" s="70">
        <v>4116</v>
      </c>
      <c r="D263" s="70" t="s">
        <v>438</v>
      </c>
      <c r="E263" s="137">
        <v>0</v>
      </c>
      <c r="F263" s="68">
        <v>0</v>
      </c>
      <c r="G263" s="67">
        <v>0</v>
      </c>
      <c r="H263" s="110" t="e">
        <f t="shared" si="13"/>
        <v>#DIV/0!</v>
      </c>
    </row>
    <row r="264" spans="1:8" ht="15" hidden="1">
      <c r="A264" s="69"/>
      <c r="B264" s="70"/>
      <c r="C264" s="70">
        <v>4116</v>
      </c>
      <c r="D264" s="70" t="s">
        <v>437</v>
      </c>
      <c r="E264" s="137">
        <v>0</v>
      </c>
      <c r="F264" s="68">
        <v>0</v>
      </c>
      <c r="G264" s="67">
        <v>0</v>
      </c>
      <c r="H264" s="110" t="e">
        <f t="shared" si="13"/>
        <v>#DIV/0!</v>
      </c>
    </row>
    <row r="265" spans="1:8" ht="15">
      <c r="A265" s="76"/>
      <c r="B265" s="76"/>
      <c r="C265" s="76">
        <v>4121</v>
      </c>
      <c r="D265" s="70" t="s">
        <v>489</v>
      </c>
      <c r="E265" s="137">
        <v>500</v>
      </c>
      <c r="F265" s="68">
        <v>500</v>
      </c>
      <c r="G265" s="67">
        <v>408.3</v>
      </c>
      <c r="H265" s="110">
        <f t="shared" si="13"/>
        <v>81.66</v>
      </c>
    </row>
    <row r="266" spans="1:8" ht="15" hidden="1">
      <c r="A266" s="70"/>
      <c r="B266" s="70"/>
      <c r="C266" s="70">
        <v>4122</v>
      </c>
      <c r="D266" s="70" t="s">
        <v>102</v>
      </c>
      <c r="E266" s="137">
        <v>0</v>
      </c>
      <c r="F266" s="68">
        <v>0</v>
      </c>
      <c r="G266" s="67">
        <v>0</v>
      </c>
      <c r="H266" s="110" t="e">
        <f t="shared" si="13"/>
        <v>#DIV/0!</v>
      </c>
    </row>
    <row r="267" spans="1:8" ht="15" hidden="1">
      <c r="A267" s="70"/>
      <c r="B267" s="70"/>
      <c r="C267" s="70">
        <v>4216</v>
      </c>
      <c r="D267" s="76" t="s">
        <v>361</v>
      </c>
      <c r="E267" s="137">
        <v>0</v>
      </c>
      <c r="F267" s="68">
        <v>0</v>
      </c>
      <c r="G267" s="67">
        <v>0</v>
      </c>
      <c r="H267" s="110" t="e">
        <f t="shared" si="13"/>
        <v>#DIV/0!</v>
      </c>
    </row>
    <row r="268" spans="1:8" ht="15">
      <c r="A268" s="70"/>
      <c r="B268" s="70">
        <v>2219</v>
      </c>
      <c r="C268" s="70">
        <v>2111</v>
      </c>
      <c r="D268" s="70" t="s">
        <v>101</v>
      </c>
      <c r="E268" s="137">
        <v>7500</v>
      </c>
      <c r="F268" s="68">
        <v>7500</v>
      </c>
      <c r="G268" s="67">
        <v>6323.4</v>
      </c>
      <c r="H268" s="110">
        <f t="shared" si="13"/>
        <v>84.311999999999998</v>
      </c>
    </row>
    <row r="269" spans="1:8" ht="15">
      <c r="A269" s="70"/>
      <c r="B269" s="70">
        <v>2219</v>
      </c>
      <c r="C269" s="70">
        <v>2322</v>
      </c>
      <c r="D269" s="70" t="s">
        <v>426</v>
      </c>
      <c r="E269" s="137">
        <v>0</v>
      </c>
      <c r="F269" s="68">
        <v>0</v>
      </c>
      <c r="G269" s="67">
        <v>60.9</v>
      </c>
      <c r="H269" s="110" t="e">
        <f t="shared" si="13"/>
        <v>#DIV/0!</v>
      </c>
    </row>
    <row r="270" spans="1:8" ht="15" hidden="1">
      <c r="A270" s="70"/>
      <c r="B270" s="70">
        <v>2219</v>
      </c>
      <c r="C270" s="70">
        <v>2329</v>
      </c>
      <c r="D270" s="70" t="s">
        <v>100</v>
      </c>
      <c r="E270" s="137">
        <v>0</v>
      </c>
      <c r="F270" s="68">
        <v>0</v>
      </c>
      <c r="G270" s="67">
        <v>0</v>
      </c>
      <c r="H270" s="110" t="e">
        <f t="shared" si="13"/>
        <v>#DIV/0!</v>
      </c>
    </row>
    <row r="271" spans="1:8" ht="15" hidden="1">
      <c r="A271" s="70"/>
      <c r="B271" s="70">
        <v>3419</v>
      </c>
      <c r="C271" s="70">
        <v>2321</v>
      </c>
      <c r="D271" s="70" t="s">
        <v>448</v>
      </c>
      <c r="E271" s="137">
        <v>0</v>
      </c>
      <c r="F271" s="68">
        <v>0</v>
      </c>
      <c r="G271" s="67">
        <v>0</v>
      </c>
      <c r="H271" s="110" t="e">
        <f t="shared" si="13"/>
        <v>#DIV/0!</v>
      </c>
    </row>
    <row r="272" spans="1:8" ht="15">
      <c r="A272" s="70"/>
      <c r="B272" s="70">
        <v>4379</v>
      </c>
      <c r="C272" s="70">
        <v>2212</v>
      </c>
      <c r="D272" s="70" t="s">
        <v>486</v>
      </c>
      <c r="E272" s="137">
        <v>0</v>
      </c>
      <c r="F272" s="68">
        <v>0</v>
      </c>
      <c r="G272" s="67">
        <v>0.5</v>
      </c>
      <c r="H272" s="110" t="e">
        <f t="shared" si="13"/>
        <v>#DIV/0!</v>
      </c>
    </row>
    <row r="273" spans="1:8" ht="15">
      <c r="A273" s="70"/>
      <c r="B273" s="70">
        <v>5311</v>
      </c>
      <c r="C273" s="70">
        <v>2111</v>
      </c>
      <c r="D273" s="70" t="s">
        <v>99</v>
      </c>
      <c r="E273" s="137">
        <v>435</v>
      </c>
      <c r="F273" s="68">
        <v>435</v>
      </c>
      <c r="G273" s="67">
        <v>309.8</v>
      </c>
      <c r="H273" s="110">
        <f t="shared" si="13"/>
        <v>71.218390804597703</v>
      </c>
    </row>
    <row r="274" spans="1:8" ht="13.9" customHeight="1">
      <c r="A274" s="70"/>
      <c r="B274" s="70">
        <v>5311</v>
      </c>
      <c r="C274" s="70">
        <v>2212</v>
      </c>
      <c r="D274" s="70" t="s">
        <v>362</v>
      </c>
      <c r="E274" s="137">
        <v>1400</v>
      </c>
      <c r="F274" s="68">
        <v>1400</v>
      </c>
      <c r="G274" s="67">
        <v>223.7</v>
      </c>
      <c r="H274" s="110">
        <f t="shared" si="13"/>
        <v>15.978571428571428</v>
      </c>
    </row>
    <row r="275" spans="1:8" ht="11.45" hidden="1" customHeight="1">
      <c r="A275" s="121"/>
      <c r="B275" s="121">
        <v>5311</v>
      </c>
      <c r="C275" s="121">
        <v>2310</v>
      </c>
      <c r="D275" s="121" t="s">
        <v>367</v>
      </c>
      <c r="E275" s="137">
        <v>0</v>
      </c>
      <c r="F275" s="68">
        <v>0</v>
      </c>
      <c r="G275" s="67">
        <v>0</v>
      </c>
      <c r="H275" s="110" t="e">
        <f t="shared" si="13"/>
        <v>#DIV/0!</v>
      </c>
    </row>
    <row r="276" spans="1:8" ht="13.9" customHeight="1">
      <c r="A276" s="70">
        <v>777</v>
      </c>
      <c r="B276" s="70">
        <v>5311</v>
      </c>
      <c r="C276" s="70">
        <v>2212</v>
      </c>
      <c r="D276" s="70" t="s">
        <v>487</v>
      </c>
      <c r="E276" s="137">
        <v>0</v>
      </c>
      <c r="F276" s="68">
        <v>0</v>
      </c>
      <c r="G276" s="67">
        <v>945.8</v>
      </c>
      <c r="H276" s="110" t="e">
        <f t="shared" si="13"/>
        <v>#DIV/0!</v>
      </c>
    </row>
    <row r="277" spans="1:8" ht="15" hidden="1">
      <c r="A277" s="121"/>
      <c r="B277" s="121">
        <v>5311</v>
      </c>
      <c r="C277" s="121">
        <v>2322</v>
      </c>
      <c r="D277" s="121" t="s">
        <v>368</v>
      </c>
      <c r="E277" s="137">
        <v>0</v>
      </c>
      <c r="F277" s="68">
        <v>0</v>
      </c>
      <c r="G277" s="67">
        <v>0</v>
      </c>
      <c r="H277" s="110" t="e">
        <f t="shared" si="13"/>
        <v>#DIV/0!</v>
      </c>
    </row>
    <row r="278" spans="1:8" ht="15">
      <c r="A278" s="70"/>
      <c r="B278" s="70">
        <v>5311</v>
      </c>
      <c r="C278" s="70">
        <v>2324</v>
      </c>
      <c r="D278" s="70" t="s">
        <v>363</v>
      </c>
      <c r="E278" s="137">
        <v>40</v>
      </c>
      <c r="F278" s="68">
        <v>40</v>
      </c>
      <c r="G278" s="67">
        <v>118.3</v>
      </c>
      <c r="H278" s="110">
        <f t="shared" si="13"/>
        <v>295.75</v>
      </c>
    </row>
    <row r="279" spans="1:8" ht="15">
      <c r="A279" s="121"/>
      <c r="B279" s="121">
        <v>5311</v>
      </c>
      <c r="C279" s="121">
        <v>2329</v>
      </c>
      <c r="D279" s="121" t="s">
        <v>364</v>
      </c>
      <c r="E279" s="137">
        <v>0</v>
      </c>
      <c r="F279" s="68">
        <v>0</v>
      </c>
      <c r="G279" s="67">
        <v>5.7</v>
      </c>
      <c r="H279" s="110" t="e">
        <f t="shared" si="13"/>
        <v>#DIV/0!</v>
      </c>
    </row>
    <row r="280" spans="1:8" ht="15.75" hidden="1" customHeight="1">
      <c r="A280" s="121"/>
      <c r="B280" s="121">
        <v>5311</v>
      </c>
      <c r="C280" s="121">
        <v>2329</v>
      </c>
      <c r="D280" s="121" t="s">
        <v>364</v>
      </c>
      <c r="E280" s="137">
        <v>0</v>
      </c>
      <c r="F280" s="68">
        <v>0</v>
      </c>
      <c r="G280" s="67">
        <v>0</v>
      </c>
      <c r="H280" s="110" t="e">
        <f t="shared" si="13"/>
        <v>#DIV/0!</v>
      </c>
    </row>
    <row r="281" spans="1:8" ht="15" hidden="1">
      <c r="A281" s="121"/>
      <c r="B281" s="121">
        <v>5311</v>
      </c>
      <c r="C281" s="121">
        <v>3113</v>
      </c>
      <c r="D281" s="121" t="s">
        <v>365</v>
      </c>
      <c r="E281" s="137">
        <v>0</v>
      </c>
      <c r="F281" s="68">
        <v>0</v>
      </c>
      <c r="G281" s="67">
        <v>0</v>
      </c>
      <c r="H281" s="110" t="e">
        <f t="shared" si="13"/>
        <v>#DIV/0!</v>
      </c>
    </row>
    <row r="282" spans="1:8" ht="15">
      <c r="A282" s="121"/>
      <c r="B282" s="121">
        <v>6409</v>
      </c>
      <c r="C282" s="121">
        <v>2328</v>
      </c>
      <c r="D282" s="121" t="s">
        <v>366</v>
      </c>
      <c r="E282" s="137">
        <v>0</v>
      </c>
      <c r="F282" s="68">
        <v>0</v>
      </c>
      <c r="G282" s="67">
        <v>0</v>
      </c>
      <c r="H282" s="110" t="e">
        <f t="shared" si="13"/>
        <v>#DIV/0!</v>
      </c>
    </row>
    <row r="283" spans="1:8" ht="15" hidden="1">
      <c r="A283" s="70"/>
      <c r="B283" s="70">
        <v>6171</v>
      </c>
      <c r="C283" s="70">
        <v>2212</v>
      </c>
      <c r="D283" s="121" t="s">
        <v>435</v>
      </c>
      <c r="E283" s="137">
        <v>0</v>
      </c>
      <c r="F283" s="68">
        <v>0</v>
      </c>
      <c r="G283" s="67">
        <v>0</v>
      </c>
      <c r="H283" s="49" t="e">
        <f>(#REF!/F283)*100</f>
        <v>#REF!</v>
      </c>
    </row>
    <row r="284" spans="1:8" ht="15.75" thickBot="1">
      <c r="A284" s="66"/>
      <c r="B284" s="66"/>
      <c r="C284" s="66"/>
      <c r="D284" s="66"/>
      <c r="E284" s="62"/>
      <c r="F284" s="64"/>
      <c r="G284" s="63"/>
      <c r="H284" s="62"/>
    </row>
    <row r="285" spans="1:8" s="51" customFormat="1" ht="21.75" customHeight="1" thickTop="1" thickBot="1">
      <c r="A285" s="61"/>
      <c r="B285" s="61"/>
      <c r="C285" s="61"/>
      <c r="D285" s="106" t="s">
        <v>98</v>
      </c>
      <c r="E285" s="57">
        <f t="shared" ref="E285:G285" si="14">SUM(E262:E284)</f>
        <v>10487</v>
      </c>
      <c r="F285" s="59">
        <f>SUM(F262:F284)</f>
        <v>12181.6</v>
      </c>
      <c r="G285" s="58">
        <f t="shared" si="14"/>
        <v>10397.599999999999</v>
      </c>
      <c r="H285" s="110">
        <f>(G285/F285)*100</f>
        <v>85.35496158140144</v>
      </c>
    </row>
    <row r="286" spans="1:8" ht="15" customHeight="1">
      <c r="A286" s="52"/>
      <c r="B286" s="52"/>
      <c r="C286" s="52"/>
      <c r="D286" s="56"/>
      <c r="E286" s="54"/>
      <c r="F286" s="54"/>
      <c r="G286" s="54"/>
      <c r="H286" s="54"/>
    </row>
    <row r="287" spans="1:8" ht="15" hidden="1" customHeight="1">
      <c r="A287" s="52"/>
      <c r="B287" s="52"/>
      <c r="C287" s="52"/>
      <c r="D287" s="56"/>
      <c r="E287" s="54"/>
      <c r="F287" s="54"/>
      <c r="G287" s="54"/>
      <c r="H287" s="54"/>
    </row>
    <row r="288" spans="1:8" ht="15" hidden="1" customHeight="1">
      <c r="A288" s="52"/>
      <c r="B288" s="52"/>
      <c r="C288" s="52"/>
      <c r="D288" s="56"/>
      <c r="E288" s="54"/>
      <c r="F288" s="54"/>
      <c r="G288" s="54"/>
      <c r="H288" s="54"/>
    </row>
    <row r="289" spans="1:8" ht="15" hidden="1" customHeight="1">
      <c r="A289" s="52"/>
      <c r="B289" s="52"/>
      <c r="C289" s="52"/>
      <c r="D289" s="56"/>
      <c r="E289" s="54"/>
      <c r="F289" s="54"/>
      <c r="G289" s="54"/>
      <c r="H289" s="54"/>
    </row>
    <row r="290" spans="1:8" ht="15" hidden="1" customHeight="1">
      <c r="A290" s="52"/>
      <c r="B290" s="52"/>
      <c r="C290" s="52"/>
      <c r="D290" s="56"/>
      <c r="E290" s="54"/>
      <c r="F290" s="54"/>
      <c r="G290" s="54"/>
      <c r="H290" s="54"/>
    </row>
    <row r="291" spans="1:8" ht="15" hidden="1" customHeight="1">
      <c r="A291" s="52"/>
      <c r="B291" s="52"/>
      <c r="C291" s="52"/>
      <c r="D291" s="56"/>
      <c r="E291" s="54"/>
      <c r="F291" s="54"/>
      <c r="G291" s="54"/>
      <c r="H291" s="54"/>
    </row>
    <row r="292" spans="1:8" ht="15" hidden="1" customHeight="1">
      <c r="A292" s="52"/>
      <c r="B292" s="52"/>
      <c r="C292" s="52"/>
      <c r="D292" s="56"/>
      <c r="E292" s="54"/>
      <c r="F292" s="54"/>
      <c r="G292" s="54"/>
      <c r="H292" s="54"/>
    </row>
    <row r="293" spans="1:8" ht="15" customHeight="1">
      <c r="A293" s="52"/>
      <c r="B293" s="52"/>
      <c r="C293" s="52"/>
      <c r="D293" s="56"/>
      <c r="E293" s="54"/>
      <c r="F293" s="54"/>
      <c r="G293" s="115"/>
      <c r="H293" s="115"/>
    </row>
    <row r="294" spans="1:8" ht="31.5" customHeight="1" thickBot="1">
      <c r="A294" s="52"/>
      <c r="B294" s="52"/>
      <c r="C294" s="52"/>
      <c r="D294" s="56"/>
      <c r="E294" s="54"/>
      <c r="F294" s="54"/>
      <c r="G294" s="54"/>
      <c r="H294" s="54"/>
    </row>
    <row r="295" spans="1:8" ht="15.75">
      <c r="A295" s="94" t="s">
        <v>56</v>
      </c>
      <c r="B295" s="94" t="s">
        <v>55</v>
      </c>
      <c r="C295" s="94" t="s">
        <v>54</v>
      </c>
      <c r="D295" s="93" t="s">
        <v>53</v>
      </c>
      <c r="E295" s="92" t="s">
        <v>52</v>
      </c>
      <c r="F295" s="92" t="s">
        <v>52</v>
      </c>
      <c r="G295" s="92" t="s">
        <v>7</v>
      </c>
      <c r="H295" s="92" t="s">
        <v>51</v>
      </c>
    </row>
    <row r="296" spans="1:8" ht="15.75" customHeight="1" thickBot="1">
      <c r="A296" s="91"/>
      <c r="B296" s="91"/>
      <c r="C296" s="91"/>
      <c r="D296" s="90"/>
      <c r="E296" s="88" t="s">
        <v>50</v>
      </c>
      <c r="F296" s="88" t="s">
        <v>49</v>
      </c>
      <c r="G296" s="89" t="s">
        <v>472</v>
      </c>
      <c r="H296" s="88" t="s">
        <v>10</v>
      </c>
    </row>
    <row r="297" spans="1:8" ht="15.75" customHeight="1" thickTop="1">
      <c r="A297" s="114">
        <v>100</v>
      </c>
      <c r="B297" s="114"/>
      <c r="C297" s="114"/>
      <c r="D297" s="138" t="s">
        <v>479</v>
      </c>
      <c r="E297" s="110"/>
      <c r="F297" s="112"/>
      <c r="G297" s="111"/>
      <c r="H297" s="110"/>
    </row>
    <row r="298" spans="1:8" ht="15">
      <c r="A298" s="70"/>
      <c r="B298" s="70"/>
      <c r="C298" s="70"/>
      <c r="D298" s="70"/>
      <c r="E298" s="122"/>
      <c r="F298" s="68"/>
      <c r="G298" s="67"/>
      <c r="H298" s="122"/>
    </row>
    <row r="299" spans="1:8" ht="15">
      <c r="A299" s="70"/>
      <c r="B299" s="70"/>
      <c r="C299" s="70">
        <v>1361</v>
      </c>
      <c r="D299" s="70" t="s">
        <v>74</v>
      </c>
      <c r="E299" s="137">
        <v>1800</v>
      </c>
      <c r="F299" s="68">
        <v>1800</v>
      </c>
      <c r="G299" s="67">
        <v>1553.2</v>
      </c>
      <c r="H299" s="110">
        <f t="shared" ref="H299:H303" si="15">(G299/F299)*100</f>
        <v>86.288888888888891</v>
      </c>
    </row>
    <row r="300" spans="1:8" ht="15.75" hidden="1">
      <c r="A300" s="123"/>
      <c r="B300" s="123"/>
      <c r="C300" s="70">
        <v>4216</v>
      </c>
      <c r="D300" s="70" t="s">
        <v>97</v>
      </c>
      <c r="E300" s="137">
        <v>0</v>
      </c>
      <c r="F300" s="68">
        <v>0</v>
      </c>
      <c r="G300" s="67">
        <v>0</v>
      </c>
      <c r="H300" s="110" t="e">
        <f t="shared" si="15"/>
        <v>#DIV/0!</v>
      </c>
    </row>
    <row r="301" spans="1:8" ht="15">
      <c r="A301" s="70"/>
      <c r="B301" s="70">
        <v>2169</v>
      </c>
      <c r="C301" s="70">
        <v>2212</v>
      </c>
      <c r="D301" s="70" t="s">
        <v>369</v>
      </c>
      <c r="E301" s="137">
        <v>200</v>
      </c>
      <c r="F301" s="68">
        <v>200</v>
      </c>
      <c r="G301" s="67">
        <v>230.5</v>
      </c>
      <c r="H301" s="110">
        <f t="shared" si="15"/>
        <v>115.25000000000001</v>
      </c>
    </row>
    <row r="302" spans="1:8" ht="15" hidden="1">
      <c r="A302" s="121"/>
      <c r="B302" s="121">
        <v>3635</v>
      </c>
      <c r="C302" s="121">
        <v>3122</v>
      </c>
      <c r="D302" s="70" t="s">
        <v>96</v>
      </c>
      <c r="E302" s="137">
        <v>0</v>
      </c>
      <c r="F302" s="68">
        <v>0</v>
      </c>
      <c r="G302" s="67">
        <v>0</v>
      </c>
      <c r="H302" s="110" t="e">
        <f t="shared" si="15"/>
        <v>#DIV/0!</v>
      </c>
    </row>
    <row r="303" spans="1:8" ht="15">
      <c r="A303" s="121"/>
      <c r="B303" s="121">
        <v>6171</v>
      </c>
      <c r="C303" s="121">
        <v>2324</v>
      </c>
      <c r="D303" s="70" t="s">
        <v>370</v>
      </c>
      <c r="E303" s="137">
        <v>50</v>
      </c>
      <c r="F303" s="68">
        <v>50</v>
      </c>
      <c r="G303" s="67">
        <v>26</v>
      </c>
      <c r="H303" s="110">
        <f t="shared" si="15"/>
        <v>52</v>
      </c>
    </row>
    <row r="304" spans="1:8" ht="15" customHeight="1" thickBot="1">
      <c r="A304" s="66"/>
      <c r="B304" s="66"/>
      <c r="C304" s="66"/>
      <c r="D304" s="66"/>
      <c r="E304" s="62"/>
      <c r="F304" s="64"/>
      <c r="G304" s="63"/>
      <c r="H304" s="62"/>
    </row>
    <row r="305" spans="1:8" s="51" customFormat="1" ht="21.75" customHeight="1" thickTop="1" thickBot="1">
      <c r="A305" s="61"/>
      <c r="B305" s="61"/>
      <c r="C305" s="61"/>
      <c r="D305" s="106" t="s">
        <v>95</v>
      </c>
      <c r="E305" s="57">
        <f t="shared" ref="E305:G305" si="16">SUM(E297:E303)</f>
        <v>2050</v>
      </c>
      <c r="F305" s="59">
        <f t="shared" si="16"/>
        <v>2050</v>
      </c>
      <c r="G305" s="58">
        <f t="shared" si="16"/>
        <v>1809.7</v>
      </c>
      <c r="H305" s="110">
        <f>(G305/F305)*100</f>
        <v>88.278048780487808</v>
      </c>
    </row>
    <row r="306" spans="1:8" ht="15" customHeight="1">
      <c r="A306" s="52"/>
      <c r="B306" s="52"/>
      <c r="C306" s="52"/>
      <c r="D306" s="56"/>
      <c r="E306" s="54"/>
      <c r="F306" s="54"/>
      <c r="G306" s="54"/>
      <c r="H306" s="54"/>
    </row>
    <row r="307" spans="1:8" ht="15" customHeight="1">
      <c r="A307" s="52"/>
      <c r="B307" s="52"/>
      <c r="C307" s="52"/>
      <c r="D307" s="56"/>
      <c r="E307" s="54"/>
      <c r="F307" s="54"/>
      <c r="G307" s="54"/>
      <c r="H307" s="54"/>
    </row>
    <row r="308" spans="1:8" ht="15" hidden="1" customHeight="1">
      <c r="A308" s="52"/>
      <c r="B308" s="52"/>
      <c r="C308" s="52"/>
      <c r="D308" s="56"/>
      <c r="E308" s="54"/>
      <c r="F308" s="54"/>
      <c r="G308" s="54"/>
      <c r="H308" s="54"/>
    </row>
    <row r="309" spans="1:8" ht="15" customHeight="1" thickBot="1">
      <c r="A309" s="52"/>
      <c r="B309" s="52"/>
      <c r="C309" s="52"/>
      <c r="D309" s="56"/>
      <c r="E309" s="54"/>
      <c r="F309" s="54"/>
      <c r="G309" s="54"/>
      <c r="H309" s="54"/>
    </row>
    <row r="310" spans="1:8" ht="15.75">
      <c r="A310" s="94" t="s">
        <v>56</v>
      </c>
      <c r="B310" s="94" t="s">
        <v>55</v>
      </c>
      <c r="C310" s="94" t="s">
        <v>54</v>
      </c>
      <c r="D310" s="93" t="s">
        <v>53</v>
      </c>
      <c r="E310" s="92" t="s">
        <v>52</v>
      </c>
      <c r="F310" s="92" t="s">
        <v>52</v>
      </c>
      <c r="G310" s="92" t="s">
        <v>7</v>
      </c>
      <c r="H310" s="92" t="s">
        <v>51</v>
      </c>
    </row>
    <row r="311" spans="1:8" ht="15.75" customHeight="1" thickBot="1">
      <c r="A311" s="91"/>
      <c r="B311" s="91"/>
      <c r="C311" s="91"/>
      <c r="D311" s="90"/>
      <c r="E311" s="88" t="s">
        <v>50</v>
      </c>
      <c r="F311" s="88" t="s">
        <v>49</v>
      </c>
      <c r="G311" s="89" t="s">
        <v>472</v>
      </c>
      <c r="H311" s="88" t="s">
        <v>10</v>
      </c>
    </row>
    <row r="312" spans="1:8" ht="15.75" customHeight="1" thickTop="1">
      <c r="A312" s="87">
        <v>110</v>
      </c>
      <c r="B312" s="123"/>
      <c r="C312" s="123"/>
      <c r="D312" s="123" t="s">
        <v>94</v>
      </c>
      <c r="E312" s="110"/>
      <c r="F312" s="112"/>
      <c r="G312" s="111"/>
      <c r="H312" s="110"/>
    </row>
    <row r="313" spans="1:8" ht="15.75">
      <c r="A313" s="87"/>
      <c r="B313" s="123"/>
      <c r="C313" s="123"/>
      <c r="D313" s="123"/>
      <c r="E313" s="110"/>
      <c r="F313" s="112"/>
      <c r="G313" s="111"/>
      <c r="H313" s="110"/>
    </row>
    <row r="314" spans="1:8" ht="15">
      <c r="A314" s="70"/>
      <c r="B314" s="70"/>
      <c r="C314" s="70">
        <v>1111</v>
      </c>
      <c r="D314" s="70" t="s">
        <v>93</v>
      </c>
      <c r="E314" s="137">
        <v>80415</v>
      </c>
      <c r="F314" s="68">
        <v>80415</v>
      </c>
      <c r="G314" s="67">
        <v>63368.9</v>
      </c>
      <c r="H314" s="110">
        <f t="shared" ref="H314:H340" si="17">(G314/F314)*100</f>
        <v>78.802337872287509</v>
      </c>
    </row>
    <row r="315" spans="1:8" ht="15">
      <c r="A315" s="70"/>
      <c r="B315" s="70"/>
      <c r="C315" s="70">
        <v>1112</v>
      </c>
      <c r="D315" s="70" t="s">
        <v>92</v>
      </c>
      <c r="E315" s="137">
        <v>2070</v>
      </c>
      <c r="F315" s="68">
        <v>2070</v>
      </c>
      <c r="G315" s="67">
        <v>930.8</v>
      </c>
      <c r="H315" s="110">
        <f t="shared" si="17"/>
        <v>44.966183574879224</v>
      </c>
    </row>
    <row r="316" spans="1:8" ht="15">
      <c r="A316" s="70"/>
      <c r="B316" s="70"/>
      <c r="C316" s="70">
        <v>1113</v>
      </c>
      <c r="D316" s="70" t="s">
        <v>91</v>
      </c>
      <c r="E316" s="137">
        <v>6410</v>
      </c>
      <c r="F316" s="68">
        <v>6410</v>
      </c>
      <c r="G316" s="67">
        <v>5485.4</v>
      </c>
      <c r="H316" s="110">
        <f t="shared" si="17"/>
        <v>85.575663026521056</v>
      </c>
    </row>
    <row r="317" spans="1:8" ht="15">
      <c r="A317" s="70"/>
      <c r="B317" s="70"/>
      <c r="C317" s="70">
        <v>1121</v>
      </c>
      <c r="D317" s="70" t="s">
        <v>90</v>
      </c>
      <c r="E317" s="137">
        <v>71210</v>
      </c>
      <c r="F317" s="68">
        <v>71210</v>
      </c>
      <c r="G317" s="67">
        <v>50552.9</v>
      </c>
      <c r="H317" s="110">
        <f t="shared" si="17"/>
        <v>70.991293357674493</v>
      </c>
    </row>
    <row r="318" spans="1:8" ht="15">
      <c r="A318" s="70"/>
      <c r="B318" s="70"/>
      <c r="C318" s="70">
        <v>1122</v>
      </c>
      <c r="D318" s="70" t="s">
        <v>89</v>
      </c>
      <c r="E318" s="137">
        <v>10000</v>
      </c>
      <c r="F318" s="68">
        <v>14800</v>
      </c>
      <c r="G318" s="67">
        <v>12666.5</v>
      </c>
      <c r="H318" s="110">
        <f t="shared" si="17"/>
        <v>85.584459459459467</v>
      </c>
    </row>
    <row r="319" spans="1:8" ht="15">
      <c r="A319" s="70"/>
      <c r="B319" s="70"/>
      <c r="C319" s="70">
        <v>1211</v>
      </c>
      <c r="D319" s="70" t="s">
        <v>88</v>
      </c>
      <c r="E319" s="137">
        <v>163597</v>
      </c>
      <c r="F319" s="68">
        <v>163597</v>
      </c>
      <c r="G319" s="67">
        <v>119543.9</v>
      </c>
      <c r="H319" s="110">
        <f t="shared" si="17"/>
        <v>73.072183475247101</v>
      </c>
    </row>
    <row r="320" spans="1:8" ht="15">
      <c r="A320" s="70"/>
      <c r="B320" s="70"/>
      <c r="C320" s="70">
        <v>1340</v>
      </c>
      <c r="D320" s="70" t="s">
        <v>87</v>
      </c>
      <c r="E320" s="137">
        <v>13200</v>
      </c>
      <c r="F320" s="68">
        <v>13200</v>
      </c>
      <c r="G320" s="67">
        <v>13361.5</v>
      </c>
      <c r="H320" s="110">
        <f t="shared" si="17"/>
        <v>101.22348484848484</v>
      </c>
    </row>
    <row r="321" spans="1:8" ht="15">
      <c r="A321" s="70"/>
      <c r="B321" s="70"/>
      <c r="C321" s="70">
        <v>1341</v>
      </c>
      <c r="D321" s="70" t="s">
        <v>86</v>
      </c>
      <c r="E321" s="137">
        <v>890</v>
      </c>
      <c r="F321" s="68">
        <v>890</v>
      </c>
      <c r="G321" s="67">
        <v>834.3</v>
      </c>
      <c r="H321" s="110">
        <f t="shared" si="17"/>
        <v>93.741573033707866</v>
      </c>
    </row>
    <row r="322" spans="1:8" ht="15" customHeight="1">
      <c r="A322" s="136"/>
      <c r="B322" s="123"/>
      <c r="C322" s="134">
        <v>1342</v>
      </c>
      <c r="D322" s="134" t="s">
        <v>85</v>
      </c>
      <c r="E322" s="137">
        <v>120</v>
      </c>
      <c r="F322" s="68">
        <v>120</v>
      </c>
      <c r="G322" s="67">
        <v>100.2</v>
      </c>
      <c r="H322" s="110">
        <f t="shared" si="17"/>
        <v>83.500000000000014</v>
      </c>
    </row>
    <row r="323" spans="1:8" ht="15">
      <c r="A323" s="135"/>
      <c r="B323" s="134"/>
      <c r="C323" s="134">
        <v>1343</v>
      </c>
      <c r="D323" s="134" t="s">
        <v>84</v>
      </c>
      <c r="E323" s="137">
        <v>1200</v>
      </c>
      <c r="F323" s="68">
        <v>1200</v>
      </c>
      <c r="G323" s="67">
        <v>898.4</v>
      </c>
      <c r="H323" s="110">
        <f t="shared" si="17"/>
        <v>74.866666666666674</v>
      </c>
    </row>
    <row r="324" spans="1:8" ht="15">
      <c r="A324" s="69"/>
      <c r="B324" s="70"/>
      <c r="C324" s="70">
        <v>1345</v>
      </c>
      <c r="D324" s="70" t="s">
        <v>371</v>
      </c>
      <c r="E324" s="137">
        <v>240</v>
      </c>
      <c r="F324" s="68">
        <v>240</v>
      </c>
      <c r="G324" s="67">
        <v>211.3</v>
      </c>
      <c r="H324" s="110">
        <f t="shared" si="17"/>
        <v>88.041666666666671</v>
      </c>
    </row>
    <row r="325" spans="1:8" ht="15">
      <c r="A325" s="70"/>
      <c r="B325" s="70"/>
      <c r="C325" s="70">
        <v>1361</v>
      </c>
      <c r="D325" s="70" t="s">
        <v>83</v>
      </c>
      <c r="E325" s="137">
        <v>0</v>
      </c>
      <c r="F325" s="68">
        <v>0</v>
      </c>
      <c r="G325" s="67">
        <v>0.6</v>
      </c>
      <c r="H325" s="110" t="e">
        <f t="shared" si="17"/>
        <v>#DIV/0!</v>
      </c>
    </row>
    <row r="326" spans="1:8" ht="15">
      <c r="A326" s="70"/>
      <c r="B326" s="70"/>
      <c r="C326" s="70">
        <v>1381</v>
      </c>
      <c r="D326" s="70" t="s">
        <v>377</v>
      </c>
      <c r="E326" s="137">
        <v>0</v>
      </c>
      <c r="F326" s="68">
        <v>0</v>
      </c>
      <c r="G326" s="67">
        <v>1832.8</v>
      </c>
      <c r="H326" s="110" t="e">
        <f t="shared" si="17"/>
        <v>#DIV/0!</v>
      </c>
    </row>
    <row r="327" spans="1:8" ht="15" hidden="1">
      <c r="A327" s="70"/>
      <c r="B327" s="70"/>
      <c r="C327" s="70">
        <v>1382</v>
      </c>
      <c r="D327" s="70" t="s">
        <v>429</v>
      </c>
      <c r="E327" s="137">
        <v>0</v>
      </c>
      <c r="F327" s="68">
        <v>0</v>
      </c>
      <c r="G327" s="67">
        <v>0</v>
      </c>
      <c r="H327" s="110" t="e">
        <f t="shared" si="17"/>
        <v>#DIV/0!</v>
      </c>
    </row>
    <row r="328" spans="1:8" ht="15" hidden="1">
      <c r="A328" s="70"/>
      <c r="B328" s="70"/>
      <c r="C328" s="70">
        <v>1383</v>
      </c>
      <c r="D328" s="70" t="s">
        <v>378</v>
      </c>
      <c r="E328" s="137">
        <v>0</v>
      </c>
      <c r="F328" s="68">
        <v>0</v>
      </c>
      <c r="G328" s="67">
        <v>0</v>
      </c>
      <c r="H328" s="110" t="e">
        <f t="shared" si="17"/>
        <v>#DIV/0!</v>
      </c>
    </row>
    <row r="329" spans="1:8" ht="15">
      <c r="A329" s="70"/>
      <c r="B329" s="70"/>
      <c r="C329" s="70">
        <v>1511</v>
      </c>
      <c r="D329" s="70" t="s">
        <v>82</v>
      </c>
      <c r="E329" s="137">
        <v>24000</v>
      </c>
      <c r="F329" s="68">
        <v>24000</v>
      </c>
      <c r="G329" s="67">
        <v>17363.900000000001</v>
      </c>
      <c r="H329" s="110">
        <f t="shared" si="17"/>
        <v>72.349583333333342</v>
      </c>
    </row>
    <row r="330" spans="1:8" ht="15">
      <c r="A330" s="70"/>
      <c r="B330" s="70"/>
      <c r="C330" s="70">
        <v>4112</v>
      </c>
      <c r="D330" s="70" t="s">
        <v>81</v>
      </c>
      <c r="E330" s="137">
        <v>39260</v>
      </c>
      <c r="F330" s="68">
        <v>39259.699999999997</v>
      </c>
      <c r="G330" s="67">
        <v>29444.400000000001</v>
      </c>
      <c r="H330" s="110">
        <f t="shared" si="17"/>
        <v>74.999044822043999</v>
      </c>
    </row>
    <row r="331" spans="1:8" ht="15">
      <c r="A331" s="70"/>
      <c r="B331" s="70">
        <v>3639</v>
      </c>
      <c r="C331" s="70">
        <v>3201</v>
      </c>
      <c r="D331" s="70" t="s">
        <v>523</v>
      </c>
      <c r="E331" s="137">
        <v>0</v>
      </c>
      <c r="F331" s="68">
        <v>0</v>
      </c>
      <c r="G331" s="67">
        <v>21200</v>
      </c>
      <c r="H331" s="110" t="e">
        <f t="shared" si="17"/>
        <v>#DIV/0!</v>
      </c>
    </row>
    <row r="332" spans="1:8" ht="15.6" customHeight="1">
      <c r="A332" s="70"/>
      <c r="B332" s="70">
        <v>6171</v>
      </c>
      <c r="C332" s="70">
        <v>2212</v>
      </c>
      <c r="D332" s="70" t="s">
        <v>372</v>
      </c>
      <c r="E332" s="137">
        <v>10</v>
      </c>
      <c r="F332" s="68">
        <v>10</v>
      </c>
      <c r="G332" s="67">
        <v>9</v>
      </c>
      <c r="H332" s="110">
        <f t="shared" si="17"/>
        <v>90</v>
      </c>
    </row>
    <row r="333" spans="1:8" ht="15.6" hidden="1" customHeight="1">
      <c r="A333" s="70"/>
      <c r="B333" s="70">
        <v>6171</v>
      </c>
      <c r="C333" s="70">
        <v>2324</v>
      </c>
      <c r="D333" s="70" t="s">
        <v>373</v>
      </c>
      <c r="E333" s="137">
        <v>0</v>
      </c>
      <c r="F333" s="68">
        <v>0</v>
      </c>
      <c r="G333" s="67">
        <v>0</v>
      </c>
      <c r="H333" s="110" t="e">
        <f t="shared" si="17"/>
        <v>#DIV/0!</v>
      </c>
    </row>
    <row r="334" spans="1:8" ht="15.6" customHeight="1">
      <c r="A334" s="70"/>
      <c r="B334" s="70">
        <v>6310</v>
      </c>
      <c r="C334" s="70">
        <v>2141</v>
      </c>
      <c r="D334" s="70" t="s">
        <v>376</v>
      </c>
      <c r="E334" s="137">
        <v>10</v>
      </c>
      <c r="F334" s="68">
        <v>10</v>
      </c>
      <c r="G334" s="67">
        <v>2.2999999999999998</v>
      </c>
      <c r="H334" s="110">
        <f t="shared" si="17"/>
        <v>23</v>
      </c>
    </row>
    <row r="335" spans="1:8" ht="15" hidden="1">
      <c r="A335" s="70"/>
      <c r="B335" s="70">
        <v>6310</v>
      </c>
      <c r="C335" s="70">
        <v>2324</v>
      </c>
      <c r="D335" s="70" t="s">
        <v>80</v>
      </c>
      <c r="E335" s="137">
        <v>0</v>
      </c>
      <c r="F335" s="128"/>
      <c r="G335" s="67">
        <v>0</v>
      </c>
      <c r="H335" s="110" t="e">
        <f t="shared" si="17"/>
        <v>#DIV/0!</v>
      </c>
    </row>
    <row r="336" spans="1:8" ht="15">
      <c r="A336" s="70"/>
      <c r="B336" s="70">
        <v>6310</v>
      </c>
      <c r="C336" s="70">
        <v>2142</v>
      </c>
      <c r="D336" s="70" t="s">
        <v>374</v>
      </c>
      <c r="E336" s="137">
        <v>2900</v>
      </c>
      <c r="F336" s="68">
        <v>2900</v>
      </c>
      <c r="G336" s="67">
        <v>958.2</v>
      </c>
      <c r="H336" s="110">
        <f t="shared" si="17"/>
        <v>33.04137931034483</v>
      </c>
    </row>
    <row r="337" spans="1:8" ht="15">
      <c r="A337" s="70"/>
      <c r="B337" s="70">
        <v>6310</v>
      </c>
      <c r="C337" s="70">
        <v>2143</v>
      </c>
      <c r="D337" s="70" t="s">
        <v>79</v>
      </c>
      <c r="E337" s="137">
        <v>0</v>
      </c>
      <c r="F337" s="68">
        <v>0</v>
      </c>
      <c r="G337" s="67">
        <v>0</v>
      </c>
      <c r="H337" s="110" t="e">
        <f t="shared" si="17"/>
        <v>#DIV/0!</v>
      </c>
    </row>
    <row r="338" spans="1:8" ht="15" hidden="1">
      <c r="A338" s="70"/>
      <c r="B338" s="70">
        <v>6310</v>
      </c>
      <c r="C338" s="70">
        <v>2329</v>
      </c>
      <c r="D338" s="70" t="s">
        <v>78</v>
      </c>
      <c r="E338" s="137">
        <v>0</v>
      </c>
      <c r="F338" s="68">
        <v>0</v>
      </c>
      <c r="G338" s="67">
        <v>0</v>
      </c>
      <c r="H338" s="110" t="e">
        <f t="shared" si="17"/>
        <v>#DIV/0!</v>
      </c>
    </row>
    <row r="339" spans="1:8" ht="15">
      <c r="A339" s="70"/>
      <c r="B339" s="70">
        <v>6330</v>
      </c>
      <c r="C339" s="70">
        <v>4132</v>
      </c>
      <c r="D339" s="70" t="s">
        <v>77</v>
      </c>
      <c r="E339" s="137">
        <v>0</v>
      </c>
      <c r="F339" s="68">
        <v>0</v>
      </c>
      <c r="G339" s="67">
        <v>3.6</v>
      </c>
      <c r="H339" s="110" t="e">
        <f t="shared" si="17"/>
        <v>#DIV/0!</v>
      </c>
    </row>
    <row r="340" spans="1:8" ht="15">
      <c r="A340" s="70"/>
      <c r="B340" s="70">
        <v>6409</v>
      </c>
      <c r="C340" s="70">
        <v>2328</v>
      </c>
      <c r="D340" s="70" t="s">
        <v>375</v>
      </c>
      <c r="E340" s="137">
        <v>0</v>
      </c>
      <c r="F340" s="68">
        <v>0</v>
      </c>
      <c r="G340" s="67">
        <v>20.2</v>
      </c>
      <c r="H340" s="110" t="e">
        <f t="shared" si="17"/>
        <v>#DIV/0!</v>
      </c>
    </row>
    <row r="341" spans="1:8" ht="15.75" customHeight="1" thickBot="1">
      <c r="A341" s="66"/>
      <c r="B341" s="66"/>
      <c r="C341" s="66"/>
      <c r="D341" s="66"/>
      <c r="E341" s="124"/>
      <c r="F341" s="126"/>
      <c r="G341" s="125"/>
      <c r="H341" s="124"/>
    </row>
    <row r="342" spans="1:8" s="51" customFormat="1" ht="21.75" customHeight="1" thickTop="1" thickBot="1">
      <c r="A342" s="61"/>
      <c r="B342" s="61"/>
      <c r="C342" s="61"/>
      <c r="D342" s="106" t="s">
        <v>76</v>
      </c>
      <c r="E342" s="57">
        <f t="shared" ref="E342:G342" si="18">SUM(E314:E341)</f>
        <v>415532</v>
      </c>
      <c r="F342" s="59">
        <f t="shared" si="18"/>
        <v>420331.7</v>
      </c>
      <c r="G342" s="58">
        <f t="shared" si="18"/>
        <v>338789.10000000003</v>
      </c>
      <c r="H342" s="110">
        <f>(G342/F342)*100</f>
        <v>80.600416290277423</v>
      </c>
    </row>
    <row r="343" spans="1:8" ht="15" customHeight="1">
      <c r="A343" s="52"/>
      <c r="B343" s="52"/>
      <c r="C343" s="52"/>
      <c r="D343" s="56"/>
      <c r="E343" s="54"/>
      <c r="F343" s="54"/>
      <c r="G343" s="54"/>
      <c r="H343" s="54"/>
    </row>
    <row r="344" spans="1:8" ht="15">
      <c r="A344" s="51"/>
      <c r="B344" s="52"/>
      <c r="C344" s="52"/>
      <c r="D344" s="52"/>
      <c r="E344" s="107"/>
      <c r="F344" s="107"/>
      <c r="G344" s="107"/>
      <c r="H344" s="107"/>
    </row>
    <row r="345" spans="1:8" ht="15" hidden="1">
      <c r="A345" s="51"/>
      <c r="B345" s="52"/>
      <c r="C345" s="52"/>
      <c r="D345" s="52"/>
      <c r="E345" s="107"/>
      <c r="F345" s="107"/>
      <c r="G345" s="107"/>
      <c r="H345" s="107"/>
    </row>
    <row r="346" spans="1:8" ht="15" customHeight="1" thickBot="1">
      <c r="A346" s="51"/>
      <c r="B346" s="52"/>
      <c r="C346" s="52"/>
      <c r="D346" s="52"/>
      <c r="E346" s="107"/>
      <c r="F346" s="107"/>
      <c r="G346" s="107"/>
      <c r="H346" s="107"/>
    </row>
    <row r="347" spans="1:8" ht="15.75">
      <c r="A347" s="94" t="s">
        <v>56</v>
      </c>
      <c r="B347" s="94" t="s">
        <v>55</v>
      </c>
      <c r="C347" s="94" t="s">
        <v>54</v>
      </c>
      <c r="D347" s="93" t="s">
        <v>53</v>
      </c>
      <c r="E347" s="92" t="s">
        <v>52</v>
      </c>
      <c r="F347" s="92" t="s">
        <v>52</v>
      </c>
      <c r="G347" s="92" t="s">
        <v>7</v>
      </c>
      <c r="H347" s="92" t="s">
        <v>51</v>
      </c>
    </row>
    <row r="348" spans="1:8" ht="15.75" customHeight="1" thickBot="1">
      <c r="A348" s="91"/>
      <c r="B348" s="91"/>
      <c r="C348" s="91"/>
      <c r="D348" s="90"/>
      <c r="E348" s="88" t="s">
        <v>50</v>
      </c>
      <c r="F348" s="88" t="s">
        <v>49</v>
      </c>
      <c r="G348" s="89" t="s">
        <v>472</v>
      </c>
      <c r="H348" s="88" t="s">
        <v>10</v>
      </c>
    </row>
    <row r="349" spans="1:8" ht="16.5" customHeight="1" thickTop="1">
      <c r="A349" s="114">
        <v>120</v>
      </c>
      <c r="B349" s="114"/>
      <c r="C349" s="114"/>
      <c r="D349" s="123" t="s">
        <v>75</v>
      </c>
      <c r="E349" s="110"/>
      <c r="F349" s="112"/>
      <c r="G349" s="111"/>
      <c r="H349" s="110"/>
    </row>
    <row r="350" spans="1:8" ht="15.75">
      <c r="A350" s="123"/>
      <c r="B350" s="123"/>
      <c r="C350" s="123"/>
      <c r="D350" s="123"/>
      <c r="E350" s="49"/>
      <c r="F350" s="68"/>
      <c r="G350" s="67"/>
      <c r="H350" s="49"/>
    </row>
    <row r="351" spans="1:8" ht="15">
      <c r="A351" s="70"/>
      <c r="B351" s="70"/>
      <c r="C351" s="70">
        <v>1361</v>
      </c>
      <c r="D351" s="70" t="s">
        <v>74</v>
      </c>
      <c r="E351" s="137">
        <v>0</v>
      </c>
      <c r="F351" s="68">
        <v>0</v>
      </c>
      <c r="G351" s="67">
        <v>1.1000000000000001</v>
      </c>
      <c r="H351" s="110" t="e">
        <f t="shared" ref="H351:H388" si="19">(G351/F351)*100</f>
        <v>#DIV/0!</v>
      </c>
    </row>
    <row r="352" spans="1:8" ht="16.5" customHeight="1">
      <c r="A352" s="70"/>
      <c r="B352" s="70">
        <v>1014</v>
      </c>
      <c r="C352" s="70">
        <v>2132</v>
      </c>
      <c r="D352" s="264" t="s">
        <v>444</v>
      </c>
      <c r="E352" s="137">
        <v>24</v>
      </c>
      <c r="F352" s="68">
        <v>24</v>
      </c>
      <c r="G352" s="67">
        <v>19.399999999999999</v>
      </c>
      <c r="H352" s="110">
        <f t="shared" si="19"/>
        <v>80.833333333333329</v>
      </c>
    </row>
    <row r="353" spans="1:8" ht="15">
      <c r="A353" s="70"/>
      <c r="B353" s="70">
        <v>3612</v>
      </c>
      <c r="C353" s="70">
        <v>2111</v>
      </c>
      <c r="D353" s="70" t="s">
        <v>379</v>
      </c>
      <c r="E353" s="137">
        <v>1620</v>
      </c>
      <c r="F353" s="68">
        <v>1453</v>
      </c>
      <c r="G353" s="67">
        <v>1553.6</v>
      </c>
      <c r="H353" s="110">
        <f t="shared" si="19"/>
        <v>106.92360633172746</v>
      </c>
    </row>
    <row r="354" spans="1:8" ht="15">
      <c r="A354" s="70"/>
      <c r="B354" s="70">
        <v>3612</v>
      </c>
      <c r="C354" s="70">
        <v>2132</v>
      </c>
      <c r="D354" s="70" t="s">
        <v>380</v>
      </c>
      <c r="E354" s="137">
        <v>6300</v>
      </c>
      <c r="F354" s="68">
        <v>6300</v>
      </c>
      <c r="G354" s="67">
        <v>5400.7</v>
      </c>
      <c r="H354" s="110">
        <f t="shared" si="19"/>
        <v>85.725396825396828</v>
      </c>
    </row>
    <row r="355" spans="1:8" ht="15">
      <c r="A355" s="70"/>
      <c r="B355" s="70">
        <v>3612</v>
      </c>
      <c r="C355" s="70">
        <v>2322</v>
      </c>
      <c r="D355" s="70" t="s">
        <v>73</v>
      </c>
      <c r="E355" s="137">
        <v>0</v>
      </c>
      <c r="F355" s="68">
        <v>0</v>
      </c>
      <c r="G355" s="67">
        <v>51.6</v>
      </c>
      <c r="H355" s="110" t="e">
        <f t="shared" si="19"/>
        <v>#DIV/0!</v>
      </c>
    </row>
    <row r="356" spans="1:8" ht="15">
      <c r="A356" s="70"/>
      <c r="B356" s="70">
        <v>3612</v>
      </c>
      <c r="C356" s="70">
        <v>2324</v>
      </c>
      <c r="D356" s="70" t="s">
        <v>381</v>
      </c>
      <c r="E356" s="137">
        <v>130</v>
      </c>
      <c r="F356" s="68">
        <v>271</v>
      </c>
      <c r="G356" s="67">
        <v>310.3</v>
      </c>
      <c r="H356" s="110">
        <f t="shared" si="19"/>
        <v>114.5018450184502</v>
      </c>
    </row>
    <row r="357" spans="1:8" ht="15" hidden="1">
      <c r="A357" s="70"/>
      <c r="B357" s="70">
        <v>3612</v>
      </c>
      <c r="C357" s="70">
        <v>2329</v>
      </c>
      <c r="D357" s="70" t="s">
        <v>72</v>
      </c>
      <c r="E357" s="137">
        <v>0</v>
      </c>
      <c r="F357" s="68">
        <v>0</v>
      </c>
      <c r="G357" s="109">
        <v>0</v>
      </c>
      <c r="H357" s="110" t="e">
        <f t="shared" si="19"/>
        <v>#DIV/0!</v>
      </c>
    </row>
    <row r="358" spans="1:8" ht="15">
      <c r="A358" s="70"/>
      <c r="B358" s="70">
        <v>3612</v>
      </c>
      <c r="C358" s="70">
        <v>3112</v>
      </c>
      <c r="D358" s="70" t="s">
        <v>382</v>
      </c>
      <c r="E358" s="137">
        <v>17637</v>
      </c>
      <c r="F358" s="68">
        <v>17637</v>
      </c>
      <c r="G358" s="67">
        <v>9722</v>
      </c>
      <c r="H358" s="110">
        <f t="shared" si="19"/>
        <v>55.122753302715878</v>
      </c>
    </row>
    <row r="359" spans="1:8" ht="15">
      <c r="A359" s="70"/>
      <c r="B359" s="70">
        <v>3613</v>
      </c>
      <c r="C359" s="70">
        <v>2111</v>
      </c>
      <c r="D359" s="70" t="s">
        <v>383</v>
      </c>
      <c r="E359" s="137">
        <v>2500</v>
      </c>
      <c r="F359" s="68">
        <v>2430</v>
      </c>
      <c r="G359" s="67">
        <v>2149.8000000000002</v>
      </c>
      <c r="H359" s="110">
        <f t="shared" si="19"/>
        <v>88.46913580246914</v>
      </c>
    </row>
    <row r="360" spans="1:8" ht="15">
      <c r="A360" s="70"/>
      <c r="B360" s="70">
        <v>3613</v>
      </c>
      <c r="C360" s="70">
        <v>2132</v>
      </c>
      <c r="D360" s="70" t="s">
        <v>384</v>
      </c>
      <c r="E360" s="137">
        <v>4700</v>
      </c>
      <c r="F360" s="68">
        <v>4700</v>
      </c>
      <c r="G360" s="67">
        <v>4899</v>
      </c>
      <c r="H360" s="110">
        <f t="shared" si="19"/>
        <v>104.23404255319149</v>
      </c>
    </row>
    <row r="361" spans="1:8" ht="15" hidden="1">
      <c r="A361" s="121"/>
      <c r="B361" s="70">
        <v>3613</v>
      </c>
      <c r="C361" s="70">
        <v>2133</v>
      </c>
      <c r="D361" s="70" t="s">
        <v>71</v>
      </c>
      <c r="E361" s="137">
        <v>0</v>
      </c>
      <c r="F361" s="68">
        <v>0</v>
      </c>
      <c r="G361" s="67">
        <v>0</v>
      </c>
      <c r="H361" s="110" t="e">
        <f t="shared" si="19"/>
        <v>#DIV/0!</v>
      </c>
    </row>
    <row r="362" spans="1:8" ht="15" hidden="1">
      <c r="A362" s="121"/>
      <c r="B362" s="70">
        <v>3613</v>
      </c>
      <c r="C362" s="70">
        <v>2310</v>
      </c>
      <c r="D362" s="70" t="s">
        <v>70</v>
      </c>
      <c r="E362" s="137">
        <v>0</v>
      </c>
      <c r="F362" s="68">
        <v>0</v>
      </c>
      <c r="G362" s="67">
        <v>0</v>
      </c>
      <c r="H362" s="110" t="e">
        <f t="shared" si="19"/>
        <v>#DIV/0!</v>
      </c>
    </row>
    <row r="363" spans="1:8" ht="15" hidden="1">
      <c r="A363" s="121"/>
      <c r="B363" s="70">
        <v>3613</v>
      </c>
      <c r="C363" s="70">
        <v>2322</v>
      </c>
      <c r="D363" s="70" t="s">
        <v>69</v>
      </c>
      <c r="E363" s="137">
        <v>0</v>
      </c>
      <c r="F363" s="68">
        <v>0</v>
      </c>
      <c r="G363" s="67">
        <v>0</v>
      </c>
      <c r="H363" s="110" t="e">
        <f t="shared" si="19"/>
        <v>#DIV/0!</v>
      </c>
    </row>
    <row r="364" spans="1:8" ht="15">
      <c r="A364" s="121"/>
      <c r="B364" s="70">
        <v>3613</v>
      </c>
      <c r="C364" s="70">
        <v>2324</v>
      </c>
      <c r="D364" s="70" t="s">
        <v>385</v>
      </c>
      <c r="E364" s="137">
        <v>0</v>
      </c>
      <c r="F364" s="68">
        <v>70</v>
      </c>
      <c r="G364" s="67">
        <v>395.5</v>
      </c>
      <c r="H364" s="110">
        <f t="shared" si="19"/>
        <v>565</v>
      </c>
    </row>
    <row r="365" spans="1:8" ht="15">
      <c r="A365" s="121"/>
      <c r="B365" s="70">
        <v>3613</v>
      </c>
      <c r="C365" s="70">
        <v>3112</v>
      </c>
      <c r="D365" s="70" t="s">
        <v>386</v>
      </c>
      <c r="E365" s="137">
        <v>4000</v>
      </c>
      <c r="F365" s="68">
        <v>4000</v>
      </c>
      <c r="G365" s="67">
        <v>1249.7</v>
      </c>
      <c r="H365" s="110">
        <f t="shared" si="19"/>
        <v>31.2425</v>
      </c>
    </row>
    <row r="366" spans="1:8" ht="15" hidden="1">
      <c r="A366" s="121"/>
      <c r="B366" s="70">
        <v>3631</v>
      </c>
      <c r="C366" s="70">
        <v>2133</v>
      </c>
      <c r="D366" s="70" t="s">
        <v>387</v>
      </c>
      <c r="E366" s="137">
        <v>0</v>
      </c>
      <c r="F366" s="68">
        <v>0</v>
      </c>
      <c r="G366" s="67">
        <v>0</v>
      </c>
      <c r="H366" s="110" t="e">
        <f t="shared" si="19"/>
        <v>#DIV/0!</v>
      </c>
    </row>
    <row r="367" spans="1:8" ht="15">
      <c r="A367" s="121"/>
      <c r="B367" s="70">
        <v>3632</v>
      </c>
      <c r="C367" s="70">
        <v>2111</v>
      </c>
      <c r="D367" s="70" t="s">
        <v>388</v>
      </c>
      <c r="E367" s="137">
        <v>390</v>
      </c>
      <c r="F367" s="68">
        <v>387.4</v>
      </c>
      <c r="G367" s="67">
        <v>599.5</v>
      </c>
      <c r="H367" s="110">
        <f t="shared" si="19"/>
        <v>154.74961280330407</v>
      </c>
    </row>
    <row r="368" spans="1:8" ht="15">
      <c r="A368" s="121"/>
      <c r="B368" s="70">
        <v>3632</v>
      </c>
      <c r="C368" s="70">
        <v>2132</v>
      </c>
      <c r="D368" s="70" t="s">
        <v>389</v>
      </c>
      <c r="E368" s="137">
        <v>20</v>
      </c>
      <c r="F368" s="68">
        <v>20</v>
      </c>
      <c r="G368" s="67">
        <v>22.4</v>
      </c>
      <c r="H368" s="110">
        <f t="shared" si="19"/>
        <v>111.99999999999999</v>
      </c>
    </row>
    <row r="369" spans="1:8" ht="15">
      <c r="A369" s="121"/>
      <c r="B369" s="70">
        <v>3632</v>
      </c>
      <c r="C369" s="70">
        <v>2133</v>
      </c>
      <c r="D369" s="70" t="s">
        <v>390</v>
      </c>
      <c r="E369" s="137">
        <v>5</v>
      </c>
      <c r="F369" s="68">
        <v>5</v>
      </c>
      <c r="G369" s="67">
        <v>4.4000000000000004</v>
      </c>
      <c r="H369" s="110">
        <f t="shared" si="19"/>
        <v>88.000000000000014</v>
      </c>
    </row>
    <row r="370" spans="1:8" ht="15">
      <c r="A370" s="121"/>
      <c r="B370" s="70">
        <v>3632</v>
      </c>
      <c r="C370" s="70">
        <v>2324</v>
      </c>
      <c r="D370" s="70" t="s">
        <v>391</v>
      </c>
      <c r="E370" s="137">
        <v>0</v>
      </c>
      <c r="F370" s="68">
        <v>2.6</v>
      </c>
      <c r="G370" s="67">
        <v>54.5</v>
      </c>
      <c r="H370" s="110">
        <f t="shared" si="19"/>
        <v>2096.1538461538462</v>
      </c>
    </row>
    <row r="371" spans="1:8" ht="15">
      <c r="A371" s="121"/>
      <c r="B371" s="70">
        <v>3632</v>
      </c>
      <c r="C371" s="70">
        <v>2329</v>
      </c>
      <c r="D371" s="70" t="s">
        <v>392</v>
      </c>
      <c r="E371" s="137">
        <v>40</v>
      </c>
      <c r="F371" s="68">
        <v>40</v>
      </c>
      <c r="G371" s="67">
        <v>107.1</v>
      </c>
      <c r="H371" s="110">
        <f t="shared" si="19"/>
        <v>267.75</v>
      </c>
    </row>
    <row r="372" spans="1:8" ht="15">
      <c r="A372" s="121"/>
      <c r="B372" s="70">
        <v>3634</v>
      </c>
      <c r="C372" s="70">
        <v>2132</v>
      </c>
      <c r="D372" s="70" t="s">
        <v>68</v>
      </c>
      <c r="E372" s="137">
        <v>5446</v>
      </c>
      <c r="F372" s="68">
        <v>5446</v>
      </c>
      <c r="G372" s="67">
        <v>5566.4</v>
      </c>
      <c r="H372" s="110">
        <f t="shared" si="19"/>
        <v>102.21079691516708</v>
      </c>
    </row>
    <row r="373" spans="1:8" ht="15" hidden="1">
      <c r="A373" s="121"/>
      <c r="B373" s="70">
        <v>3636</v>
      </c>
      <c r="C373" s="70">
        <v>2131</v>
      </c>
      <c r="D373" s="70" t="s">
        <v>67</v>
      </c>
      <c r="E373" s="137">
        <v>0</v>
      </c>
      <c r="F373" s="68">
        <v>0</v>
      </c>
      <c r="G373" s="67">
        <v>0</v>
      </c>
      <c r="H373" s="110" t="e">
        <f t="shared" si="19"/>
        <v>#DIV/0!</v>
      </c>
    </row>
    <row r="374" spans="1:8" ht="15">
      <c r="A374" s="69"/>
      <c r="B374" s="70">
        <v>3639</v>
      </c>
      <c r="C374" s="70">
        <v>2111</v>
      </c>
      <c r="D374" s="70" t="s">
        <v>393</v>
      </c>
      <c r="E374" s="137">
        <v>30</v>
      </c>
      <c r="F374" s="68">
        <v>30</v>
      </c>
      <c r="G374" s="67">
        <v>23.6</v>
      </c>
      <c r="H374" s="110">
        <f t="shared" si="19"/>
        <v>78.666666666666671</v>
      </c>
    </row>
    <row r="375" spans="1:8" ht="15">
      <c r="A375" s="121"/>
      <c r="B375" s="70">
        <v>3639</v>
      </c>
      <c r="C375" s="70">
        <v>2119</v>
      </c>
      <c r="D375" s="70" t="s">
        <v>395</v>
      </c>
      <c r="E375" s="137">
        <v>500</v>
      </c>
      <c r="F375" s="68">
        <v>500</v>
      </c>
      <c r="G375" s="67">
        <v>576.20000000000005</v>
      </c>
      <c r="H375" s="110">
        <f t="shared" si="19"/>
        <v>115.24000000000001</v>
      </c>
    </row>
    <row r="376" spans="1:8" ht="15">
      <c r="A376" s="70"/>
      <c r="B376" s="70">
        <v>3639</v>
      </c>
      <c r="C376" s="70">
        <v>2131</v>
      </c>
      <c r="D376" s="70" t="s">
        <v>396</v>
      </c>
      <c r="E376" s="137">
        <v>2250</v>
      </c>
      <c r="F376" s="68">
        <v>2250</v>
      </c>
      <c r="G376" s="67">
        <v>1774.1</v>
      </c>
      <c r="H376" s="110">
        <f t="shared" si="19"/>
        <v>78.848888888888879</v>
      </c>
    </row>
    <row r="377" spans="1:8" ht="15">
      <c r="A377" s="70"/>
      <c r="B377" s="70">
        <v>3639</v>
      </c>
      <c r="C377" s="70">
        <v>2132</v>
      </c>
      <c r="D377" s="70" t="s">
        <v>397</v>
      </c>
      <c r="E377" s="137">
        <v>30</v>
      </c>
      <c r="F377" s="68">
        <v>30</v>
      </c>
      <c r="G377" s="67">
        <v>29.7</v>
      </c>
      <c r="H377" s="110">
        <f t="shared" si="19"/>
        <v>99</v>
      </c>
    </row>
    <row r="378" spans="1:8" ht="15" customHeight="1">
      <c r="A378" s="70"/>
      <c r="B378" s="70">
        <v>3639</v>
      </c>
      <c r="C378" s="70">
        <v>2212</v>
      </c>
      <c r="D378" s="70" t="s">
        <v>398</v>
      </c>
      <c r="E378" s="137">
        <v>0</v>
      </c>
      <c r="F378" s="68">
        <v>0</v>
      </c>
      <c r="G378" s="67">
        <v>30.3</v>
      </c>
      <c r="H378" s="110" t="e">
        <f t="shared" si="19"/>
        <v>#DIV/0!</v>
      </c>
    </row>
    <row r="379" spans="1:8" ht="15">
      <c r="A379" s="70"/>
      <c r="B379" s="70">
        <v>3639</v>
      </c>
      <c r="C379" s="70">
        <v>2324</v>
      </c>
      <c r="D379" s="70" t="s">
        <v>66</v>
      </c>
      <c r="E379" s="137">
        <v>0</v>
      </c>
      <c r="F379" s="68">
        <v>0</v>
      </c>
      <c r="G379" s="67">
        <v>167.9</v>
      </c>
      <c r="H379" s="110" t="e">
        <f t="shared" si="19"/>
        <v>#DIV/0!</v>
      </c>
    </row>
    <row r="380" spans="1:8" ht="15" hidden="1">
      <c r="A380" s="70"/>
      <c r="B380" s="70">
        <v>3639</v>
      </c>
      <c r="C380" s="70">
        <v>2328</v>
      </c>
      <c r="D380" s="70" t="s">
        <v>65</v>
      </c>
      <c r="E380" s="49"/>
      <c r="F380" s="68">
        <v>0</v>
      </c>
      <c r="G380" s="67">
        <v>0</v>
      </c>
      <c r="H380" s="110" t="e">
        <f t="shared" si="19"/>
        <v>#DIV/0!</v>
      </c>
    </row>
    <row r="381" spans="1:8" ht="15" customHeight="1">
      <c r="A381" s="120"/>
      <c r="B381" s="120">
        <v>3639</v>
      </c>
      <c r="C381" s="120">
        <v>2329</v>
      </c>
      <c r="D381" s="120" t="s">
        <v>64</v>
      </c>
      <c r="E381" s="49">
        <v>40</v>
      </c>
      <c r="F381" s="68">
        <v>40</v>
      </c>
      <c r="G381" s="67">
        <v>0</v>
      </c>
      <c r="H381" s="110">
        <f t="shared" si="19"/>
        <v>0</v>
      </c>
    </row>
    <row r="382" spans="1:8" ht="15">
      <c r="A382" s="70"/>
      <c r="B382" s="70">
        <v>3639</v>
      </c>
      <c r="C382" s="70">
        <v>3111</v>
      </c>
      <c r="D382" s="70" t="s">
        <v>63</v>
      </c>
      <c r="E382" s="137">
        <v>11638</v>
      </c>
      <c r="F382" s="68">
        <v>11638</v>
      </c>
      <c r="G382" s="67">
        <v>4128.3999999999996</v>
      </c>
      <c r="H382" s="110">
        <f t="shared" si="19"/>
        <v>35.47344904622787</v>
      </c>
    </row>
    <row r="383" spans="1:8" ht="15" hidden="1">
      <c r="A383" s="70"/>
      <c r="B383" s="70">
        <v>3639</v>
      </c>
      <c r="C383" s="70">
        <v>3112</v>
      </c>
      <c r="D383" s="70" t="s">
        <v>399</v>
      </c>
      <c r="E383" s="137">
        <v>0</v>
      </c>
      <c r="F383" s="68"/>
      <c r="G383" s="67">
        <v>0</v>
      </c>
      <c r="H383" s="110" t="e">
        <f t="shared" si="19"/>
        <v>#DIV/0!</v>
      </c>
    </row>
    <row r="384" spans="1:8" ht="15" hidden="1" customHeight="1">
      <c r="A384" s="120"/>
      <c r="B384" s="120">
        <v>6310</v>
      </c>
      <c r="C384" s="120">
        <v>2141</v>
      </c>
      <c r="D384" s="120" t="s">
        <v>62</v>
      </c>
      <c r="E384" s="137">
        <v>0</v>
      </c>
      <c r="F384" s="68"/>
      <c r="G384" s="67">
        <v>0</v>
      </c>
      <c r="H384" s="110" t="e">
        <f t="shared" si="19"/>
        <v>#DIV/0!</v>
      </c>
    </row>
    <row r="385" spans="1:8" ht="15" customHeight="1">
      <c r="A385" s="120"/>
      <c r="B385" s="120">
        <v>4374</v>
      </c>
      <c r="C385" s="120">
        <v>2322</v>
      </c>
      <c r="D385" s="120" t="s">
        <v>490</v>
      </c>
      <c r="E385" s="137">
        <v>0</v>
      </c>
      <c r="F385" s="68">
        <v>0</v>
      </c>
      <c r="G385" s="67">
        <v>46</v>
      </c>
      <c r="H385" s="110" t="e">
        <f t="shared" si="19"/>
        <v>#DIV/0!</v>
      </c>
    </row>
    <row r="386" spans="1:8" ht="15" customHeight="1">
      <c r="A386" s="120"/>
      <c r="B386" s="120">
        <v>5512</v>
      </c>
      <c r="C386" s="120">
        <v>2324</v>
      </c>
      <c r="D386" s="120" t="s">
        <v>172</v>
      </c>
      <c r="E386" s="137">
        <v>0</v>
      </c>
      <c r="F386" s="68">
        <v>26</v>
      </c>
      <c r="G386" s="67">
        <v>24.1</v>
      </c>
      <c r="H386" s="110">
        <f t="shared" si="19"/>
        <v>92.692307692307693</v>
      </c>
    </row>
    <row r="387" spans="1:8" ht="15" hidden="1" customHeight="1">
      <c r="A387" s="120"/>
      <c r="B387" s="120">
        <v>6171</v>
      </c>
      <c r="C387" s="120">
        <v>2324</v>
      </c>
      <c r="D387" s="120" t="s">
        <v>469</v>
      </c>
      <c r="E387" s="137">
        <v>0</v>
      </c>
      <c r="F387" s="68">
        <v>0</v>
      </c>
      <c r="G387" s="67">
        <v>0</v>
      </c>
      <c r="H387" s="110" t="e">
        <f t="shared" si="19"/>
        <v>#DIV/0!</v>
      </c>
    </row>
    <row r="388" spans="1:8" ht="15" customHeight="1">
      <c r="A388" s="120"/>
      <c r="B388" s="120">
        <v>6409</v>
      </c>
      <c r="C388" s="120">
        <v>2328</v>
      </c>
      <c r="D388" s="120" t="s">
        <v>394</v>
      </c>
      <c r="E388" s="137">
        <v>0</v>
      </c>
      <c r="F388" s="68">
        <v>0</v>
      </c>
      <c r="G388" s="67">
        <v>0.7</v>
      </c>
      <c r="H388" s="110" t="e">
        <f t="shared" si="19"/>
        <v>#DIV/0!</v>
      </c>
    </row>
    <row r="389" spans="1:8" ht="15.75" customHeight="1" thickBot="1">
      <c r="A389" s="119"/>
      <c r="B389" s="119"/>
      <c r="C389" s="119"/>
      <c r="D389" s="119"/>
      <c r="E389" s="116"/>
      <c r="F389" s="118"/>
      <c r="G389" s="117"/>
      <c r="H389" s="116"/>
    </row>
    <row r="390" spans="1:8" s="51" customFormat="1" ht="22.5" customHeight="1" thickTop="1" thickBot="1">
      <c r="A390" s="61"/>
      <c r="B390" s="61"/>
      <c r="C390" s="61"/>
      <c r="D390" s="106" t="s">
        <v>61</v>
      </c>
      <c r="E390" s="57">
        <f t="shared" ref="E390:G390" si="20">SUM(E350:E389)</f>
        <v>57300</v>
      </c>
      <c r="F390" s="59">
        <f t="shared" si="20"/>
        <v>57300</v>
      </c>
      <c r="G390" s="58">
        <f t="shared" si="20"/>
        <v>38908</v>
      </c>
      <c r="H390" s="110">
        <f>(G390/F390)*100</f>
        <v>67.902268760907504</v>
      </c>
    </row>
    <row r="391" spans="1:8" ht="15" customHeight="1">
      <c r="A391" s="51"/>
      <c r="B391" s="52"/>
      <c r="C391" s="52"/>
      <c r="D391" s="52"/>
      <c r="E391" s="107"/>
      <c r="F391" s="107"/>
      <c r="G391" s="107"/>
      <c r="H391" s="107"/>
    </row>
    <row r="392" spans="1:8" ht="15" hidden="1" customHeight="1">
      <c r="A392" s="51"/>
      <c r="B392" s="52"/>
      <c r="C392" s="52"/>
      <c r="D392" s="52"/>
      <c r="E392" s="107"/>
      <c r="F392" s="107"/>
      <c r="G392" s="107"/>
      <c r="H392" s="107"/>
    </row>
    <row r="393" spans="1:8" ht="15" hidden="1" customHeight="1">
      <c r="A393" s="51"/>
      <c r="B393" s="52"/>
      <c r="C393" s="52"/>
      <c r="D393" s="52"/>
      <c r="E393" s="107"/>
      <c r="F393" s="107"/>
      <c r="G393" s="107"/>
      <c r="H393" s="107"/>
    </row>
    <row r="394" spans="1:8" ht="15" hidden="1" customHeight="1">
      <c r="A394" s="51"/>
      <c r="B394" s="52"/>
      <c r="C394" s="52"/>
      <c r="D394" s="52"/>
      <c r="E394" s="107"/>
      <c r="F394" s="107"/>
      <c r="G394" s="115"/>
      <c r="H394" s="115"/>
    </row>
    <row r="395" spans="1:8" ht="15" hidden="1" customHeight="1">
      <c r="A395" s="51"/>
      <c r="B395" s="52"/>
      <c r="C395" s="52"/>
      <c r="D395" s="52"/>
      <c r="E395" s="107"/>
      <c r="F395" s="107"/>
      <c r="G395" s="107"/>
      <c r="H395" s="107"/>
    </row>
    <row r="396" spans="1:8" ht="15" customHeight="1">
      <c r="A396" s="51"/>
      <c r="B396" s="52"/>
      <c r="C396" s="52"/>
      <c r="D396" s="52"/>
      <c r="E396" s="107"/>
      <c r="F396" s="107"/>
      <c r="G396" s="107"/>
      <c r="H396" s="107"/>
    </row>
    <row r="397" spans="1:8" ht="45.75" customHeight="1" thickBot="1">
      <c r="A397" s="51"/>
      <c r="B397" s="52"/>
      <c r="C397" s="52"/>
      <c r="D397" s="52"/>
      <c r="E397" s="107"/>
      <c r="F397" s="107"/>
      <c r="G397" s="107"/>
      <c r="H397" s="107"/>
    </row>
    <row r="398" spans="1:8" ht="15.75">
      <c r="A398" s="94" t="s">
        <v>56</v>
      </c>
      <c r="B398" s="94" t="s">
        <v>55</v>
      </c>
      <c r="C398" s="94" t="s">
        <v>54</v>
      </c>
      <c r="D398" s="93" t="s">
        <v>53</v>
      </c>
      <c r="E398" s="92" t="s">
        <v>52</v>
      </c>
      <c r="F398" s="92" t="s">
        <v>52</v>
      </c>
      <c r="G398" s="92" t="s">
        <v>7</v>
      </c>
      <c r="H398" s="92" t="s">
        <v>51</v>
      </c>
    </row>
    <row r="399" spans="1:8" ht="15.75" customHeight="1" thickBot="1">
      <c r="A399" s="91"/>
      <c r="B399" s="91"/>
      <c r="C399" s="91"/>
      <c r="D399" s="90"/>
      <c r="E399" s="88" t="s">
        <v>50</v>
      </c>
      <c r="F399" s="88" t="s">
        <v>49</v>
      </c>
      <c r="G399" s="89" t="s">
        <v>472</v>
      </c>
      <c r="H399" s="88" t="s">
        <v>10</v>
      </c>
    </row>
    <row r="400" spans="1:8" ht="16.5" thickTop="1">
      <c r="A400" s="114"/>
      <c r="B400" s="114"/>
      <c r="C400" s="114"/>
      <c r="D400" s="113"/>
      <c r="E400" s="110"/>
      <c r="F400" s="112"/>
      <c r="G400" s="111"/>
      <c r="H400" s="110"/>
    </row>
    <row r="401" spans="1:8" ht="15.75">
      <c r="A401" s="138">
        <v>8888</v>
      </c>
      <c r="B401" s="70">
        <v>6171</v>
      </c>
      <c r="C401" s="70">
        <v>2329</v>
      </c>
      <c r="D401" s="70" t="s">
        <v>60</v>
      </c>
      <c r="E401" s="137">
        <v>0</v>
      </c>
      <c r="F401" s="68">
        <v>0</v>
      </c>
      <c r="G401" s="67">
        <v>0</v>
      </c>
      <c r="H401" s="110" t="e">
        <f>(G401/F401)*100</f>
        <v>#DIV/0!</v>
      </c>
    </row>
    <row r="402" spans="1:8" ht="15">
      <c r="A402" s="70"/>
      <c r="B402" s="70"/>
      <c r="C402" s="70"/>
      <c r="D402" s="70" t="s">
        <v>59</v>
      </c>
      <c r="E402" s="49"/>
      <c r="F402" s="68"/>
      <c r="G402" s="67"/>
      <c r="H402" s="49"/>
    </row>
    <row r="403" spans="1:8" ht="15">
      <c r="A403" s="121"/>
      <c r="B403" s="121"/>
      <c r="C403" s="121"/>
      <c r="D403" s="121" t="s">
        <v>58</v>
      </c>
      <c r="E403" s="71"/>
      <c r="F403" s="79"/>
      <c r="G403" s="78"/>
      <c r="H403" s="71"/>
    </row>
    <row r="404" spans="1:8" ht="15.75">
      <c r="A404" s="138">
        <v>9999</v>
      </c>
      <c r="B404" s="70">
        <v>6171</v>
      </c>
      <c r="C404" s="70">
        <v>2329</v>
      </c>
      <c r="D404" s="70" t="s">
        <v>439</v>
      </c>
      <c r="E404" s="137">
        <v>0</v>
      </c>
      <c r="F404" s="68">
        <v>0</v>
      </c>
      <c r="G404" s="67">
        <v>-1.8</v>
      </c>
      <c r="H404" s="110" t="e">
        <f>(G404/F404)*100</f>
        <v>#DIV/0!</v>
      </c>
    </row>
    <row r="405" spans="1:8" s="51" customFormat="1" ht="22.5" customHeight="1" thickBot="1">
      <c r="A405" s="61"/>
      <c r="B405" s="61"/>
      <c r="C405" s="61"/>
      <c r="D405" s="106" t="s">
        <v>440</v>
      </c>
      <c r="E405" s="57">
        <f t="shared" ref="E405:G405" si="21">SUM(E401,E404)</f>
        <v>0</v>
      </c>
      <c r="F405" s="57">
        <f t="shared" si="21"/>
        <v>0</v>
      </c>
      <c r="G405" s="58">
        <f t="shared" si="21"/>
        <v>-1.8</v>
      </c>
      <c r="H405" s="110" t="e">
        <f>(G405/F405)*100</f>
        <v>#DIV/0!</v>
      </c>
    </row>
    <row r="406" spans="1:8" ht="15">
      <c r="A406" s="51"/>
      <c r="B406" s="52"/>
      <c r="C406" s="52"/>
      <c r="D406" s="52"/>
      <c r="E406" s="107"/>
      <c r="F406" s="107"/>
      <c r="G406" s="107"/>
      <c r="H406" s="107"/>
    </row>
    <row r="407" spans="1:8" ht="15" hidden="1">
      <c r="A407" s="51"/>
      <c r="B407" s="52"/>
      <c r="C407" s="52"/>
      <c r="D407" s="52"/>
      <c r="E407" s="107"/>
      <c r="F407" s="107"/>
      <c r="G407" s="107"/>
      <c r="H407" s="107"/>
    </row>
    <row r="408" spans="1:8" ht="15" hidden="1">
      <c r="A408" s="51"/>
      <c r="B408" s="52"/>
      <c r="C408" s="52"/>
      <c r="D408" s="52"/>
      <c r="E408" s="107"/>
      <c r="F408" s="107"/>
      <c r="G408" s="107"/>
      <c r="H408" s="107"/>
    </row>
    <row r="409" spans="1:8" ht="15" hidden="1">
      <c r="A409" s="51"/>
      <c r="B409" s="52"/>
      <c r="C409" s="52"/>
      <c r="D409" s="52"/>
      <c r="E409" s="107"/>
      <c r="F409" s="107"/>
      <c r="G409" s="107"/>
      <c r="H409" s="107"/>
    </row>
    <row r="410" spans="1:8" ht="15" hidden="1">
      <c r="A410" s="51"/>
      <c r="B410" s="52"/>
      <c r="C410" s="52"/>
      <c r="D410" s="52"/>
      <c r="E410" s="107"/>
      <c r="F410" s="107"/>
      <c r="G410" s="107"/>
      <c r="H410" s="107"/>
    </row>
    <row r="411" spans="1:8" ht="15" hidden="1">
      <c r="A411" s="51"/>
      <c r="B411" s="52"/>
      <c r="C411" s="52"/>
      <c r="D411" s="52"/>
      <c r="E411" s="107"/>
      <c r="F411" s="107"/>
      <c r="G411" s="107"/>
      <c r="H411" s="107"/>
    </row>
    <row r="412" spans="1:8" ht="15" customHeight="1">
      <c r="A412" s="51"/>
      <c r="B412" s="52"/>
      <c r="C412" s="52"/>
      <c r="D412" s="52"/>
      <c r="E412" s="107"/>
      <c r="F412" s="107"/>
      <c r="G412" s="107"/>
      <c r="H412" s="107"/>
    </row>
    <row r="413" spans="1:8" ht="15" customHeight="1" thickBot="1">
      <c r="A413" s="51"/>
      <c r="B413" s="51"/>
      <c r="C413" s="51"/>
      <c r="D413" s="51"/>
      <c r="E413" s="50"/>
      <c r="F413" s="50"/>
      <c r="G413" s="50"/>
      <c r="H413" s="50"/>
    </row>
    <row r="414" spans="1:8" ht="15.75">
      <c r="A414" s="94" t="s">
        <v>56</v>
      </c>
      <c r="B414" s="94" t="s">
        <v>55</v>
      </c>
      <c r="C414" s="94" t="s">
        <v>54</v>
      </c>
      <c r="D414" s="93" t="s">
        <v>53</v>
      </c>
      <c r="E414" s="92" t="s">
        <v>52</v>
      </c>
      <c r="F414" s="92" t="s">
        <v>52</v>
      </c>
      <c r="G414" s="92" t="s">
        <v>7</v>
      </c>
      <c r="H414" s="92" t="s">
        <v>51</v>
      </c>
    </row>
    <row r="415" spans="1:8" ht="15.75" customHeight="1" thickBot="1">
      <c r="A415" s="91"/>
      <c r="B415" s="91"/>
      <c r="C415" s="91"/>
      <c r="D415" s="90"/>
      <c r="E415" s="88" t="s">
        <v>50</v>
      </c>
      <c r="F415" s="88" t="s">
        <v>49</v>
      </c>
      <c r="G415" s="89" t="s">
        <v>472</v>
      </c>
      <c r="H415" s="88" t="s">
        <v>10</v>
      </c>
    </row>
    <row r="416" spans="1:8" s="51" customFormat="1" ht="30.75" customHeight="1" thickTop="1" thickBot="1">
      <c r="A416" s="106"/>
      <c r="B416" s="105"/>
      <c r="C416" s="104"/>
      <c r="D416" s="103" t="s">
        <v>57</v>
      </c>
      <c r="E416" s="100">
        <f t="shared" ref="E416:G416" si="22">SUM(E54,E107,E181,E215,E225,E252,E285,E305,E342,E390,E405)</f>
        <v>547463</v>
      </c>
      <c r="F416" s="102">
        <f t="shared" si="22"/>
        <v>609792.19999999995</v>
      </c>
      <c r="G416" s="101">
        <f t="shared" si="22"/>
        <v>495930.60000000003</v>
      </c>
      <c r="H416" s="110">
        <f>(G416/F416)*100</f>
        <v>81.327803143431495</v>
      </c>
    </row>
    <row r="417" spans="1:8" ht="15" customHeight="1">
      <c r="A417" s="56"/>
      <c r="B417" s="98"/>
      <c r="C417" s="97"/>
      <c r="D417" s="96"/>
      <c r="E417" s="99"/>
      <c r="F417" s="99"/>
      <c r="G417" s="99"/>
      <c r="H417" s="99"/>
    </row>
    <row r="418" spans="1:8" ht="15" hidden="1" customHeight="1">
      <c r="A418" s="56"/>
      <c r="B418" s="98"/>
      <c r="C418" s="97"/>
      <c r="D418" s="96"/>
      <c r="E418" s="99"/>
      <c r="F418" s="99"/>
      <c r="G418" s="99"/>
      <c r="H418" s="99"/>
    </row>
    <row r="419" spans="1:8" ht="12.75" hidden="1" customHeight="1">
      <c r="A419" s="56"/>
      <c r="B419" s="98"/>
      <c r="C419" s="97"/>
      <c r="D419" s="96"/>
      <c r="E419" s="99"/>
      <c r="F419" s="99"/>
      <c r="G419" s="99"/>
      <c r="H419" s="99"/>
    </row>
    <row r="420" spans="1:8" ht="12.75" hidden="1" customHeight="1">
      <c r="A420" s="56"/>
      <c r="B420" s="98"/>
      <c r="C420" s="97"/>
      <c r="D420" s="96"/>
      <c r="E420" s="99"/>
      <c r="F420" s="99"/>
      <c r="G420" s="99"/>
      <c r="H420" s="99"/>
    </row>
    <row r="421" spans="1:8" ht="12.75" hidden="1" customHeight="1">
      <c r="A421" s="56"/>
      <c r="B421" s="98"/>
      <c r="C421" s="97"/>
      <c r="D421" s="96"/>
      <c r="E421" s="99"/>
      <c r="F421" s="99"/>
      <c r="G421" s="99"/>
      <c r="H421" s="99"/>
    </row>
    <row r="422" spans="1:8" ht="12.75" hidden="1" customHeight="1">
      <c r="A422" s="56"/>
      <c r="B422" s="98"/>
      <c r="C422" s="97"/>
      <c r="D422" s="96"/>
      <c r="E422" s="99"/>
      <c r="F422" s="99"/>
      <c r="G422" s="99"/>
      <c r="H422" s="99"/>
    </row>
    <row r="423" spans="1:8" ht="12.75" hidden="1" customHeight="1">
      <c r="A423" s="56"/>
      <c r="B423" s="98"/>
      <c r="C423" s="97"/>
      <c r="D423" s="96"/>
      <c r="E423" s="99"/>
      <c r="F423" s="99"/>
      <c r="G423" s="99"/>
      <c r="H423" s="99"/>
    </row>
    <row r="424" spans="1:8" ht="12.75" hidden="1" customHeight="1">
      <c r="A424" s="56"/>
      <c r="B424" s="98"/>
      <c r="C424" s="97"/>
      <c r="D424" s="96"/>
      <c r="E424" s="99"/>
      <c r="F424" s="99"/>
      <c r="G424" s="99"/>
      <c r="H424" s="99"/>
    </row>
    <row r="425" spans="1:8" ht="15" customHeight="1">
      <c r="A425" s="56"/>
      <c r="B425" s="98"/>
      <c r="C425" s="97"/>
      <c r="D425" s="96"/>
      <c r="E425" s="99"/>
      <c r="F425" s="99"/>
      <c r="G425" s="99"/>
      <c r="H425" s="99"/>
    </row>
    <row r="426" spans="1:8" ht="15" customHeight="1" thickBot="1">
      <c r="A426" s="56"/>
      <c r="B426" s="98"/>
      <c r="C426" s="97"/>
      <c r="D426" s="96"/>
      <c r="E426" s="95"/>
      <c r="F426" s="95"/>
      <c r="G426" s="95"/>
      <c r="H426" s="95"/>
    </row>
    <row r="427" spans="1:8" ht="15.75">
      <c r="A427" s="94" t="s">
        <v>56</v>
      </c>
      <c r="B427" s="94" t="s">
        <v>55</v>
      </c>
      <c r="C427" s="94" t="s">
        <v>54</v>
      </c>
      <c r="D427" s="93" t="s">
        <v>53</v>
      </c>
      <c r="E427" s="92" t="s">
        <v>52</v>
      </c>
      <c r="F427" s="92" t="s">
        <v>52</v>
      </c>
      <c r="G427" s="92" t="s">
        <v>7</v>
      </c>
      <c r="H427" s="92" t="s">
        <v>51</v>
      </c>
    </row>
    <row r="428" spans="1:8" ht="15.75" customHeight="1" thickBot="1">
      <c r="A428" s="91"/>
      <c r="B428" s="91"/>
      <c r="C428" s="91"/>
      <c r="D428" s="90"/>
      <c r="E428" s="88" t="s">
        <v>50</v>
      </c>
      <c r="F428" s="88" t="s">
        <v>49</v>
      </c>
      <c r="G428" s="89" t="s">
        <v>472</v>
      </c>
      <c r="H428" s="88" t="s">
        <v>10</v>
      </c>
    </row>
    <row r="429" spans="1:8" ht="16.5" customHeight="1" thickTop="1">
      <c r="A429" s="87">
        <v>110</v>
      </c>
      <c r="B429" s="87"/>
      <c r="C429" s="87"/>
      <c r="D429" s="86" t="s">
        <v>48</v>
      </c>
      <c r="E429" s="82"/>
      <c r="F429" s="84"/>
      <c r="G429" s="83"/>
      <c r="H429" s="82"/>
    </row>
    <row r="430" spans="1:8" ht="14.25" customHeight="1">
      <c r="A430" s="85"/>
      <c r="B430" s="85"/>
      <c r="C430" s="85"/>
      <c r="D430" s="56"/>
      <c r="E430" s="82"/>
      <c r="F430" s="84"/>
      <c r="G430" s="83"/>
      <c r="H430" s="82"/>
    </row>
    <row r="431" spans="1:8" ht="15" customHeight="1">
      <c r="A431" s="70"/>
      <c r="B431" s="70"/>
      <c r="C431" s="70">
        <v>8115</v>
      </c>
      <c r="D431" s="69" t="s">
        <v>47</v>
      </c>
      <c r="E431" s="137">
        <v>48800</v>
      </c>
      <c r="F431" s="81">
        <v>111045</v>
      </c>
      <c r="G431" s="77">
        <v>-24319.4</v>
      </c>
      <c r="H431" s="110">
        <f t="shared" ref="H431:H435" si="23">(G431/F431)*100</f>
        <v>-21.900490792021255</v>
      </c>
    </row>
    <row r="432" spans="1:8" ht="15">
      <c r="A432" s="70"/>
      <c r="B432" s="70"/>
      <c r="C432" s="70">
        <v>8123</v>
      </c>
      <c r="D432" s="80" t="s">
        <v>46</v>
      </c>
      <c r="E432" s="137">
        <v>59970</v>
      </c>
      <c r="F432" s="79">
        <v>59970</v>
      </c>
      <c r="G432" s="77">
        <v>61740.9</v>
      </c>
      <c r="H432" s="110">
        <f t="shared" si="23"/>
        <v>102.95297648824413</v>
      </c>
    </row>
    <row r="433" spans="1:8" ht="19.899999999999999" hidden="1" customHeight="1">
      <c r="A433" s="70"/>
      <c r="B433" s="70"/>
      <c r="C433" s="70">
        <v>8124</v>
      </c>
      <c r="D433" s="69" t="s">
        <v>45</v>
      </c>
      <c r="E433" s="137">
        <v>0</v>
      </c>
      <c r="F433" s="68">
        <v>0</v>
      </c>
      <c r="G433" s="67">
        <v>0</v>
      </c>
      <c r="H433" s="110" t="e">
        <f t="shared" si="23"/>
        <v>#DIV/0!</v>
      </c>
    </row>
    <row r="434" spans="1:8" ht="15" hidden="1" customHeight="1">
      <c r="A434" s="76"/>
      <c r="B434" s="76"/>
      <c r="C434" s="76">
        <v>8902</v>
      </c>
      <c r="D434" s="75" t="s">
        <v>44</v>
      </c>
      <c r="E434" s="137">
        <v>0</v>
      </c>
      <c r="F434" s="73"/>
      <c r="G434" s="72"/>
      <c r="H434" s="110" t="e">
        <f t="shared" si="23"/>
        <v>#DIV/0!</v>
      </c>
    </row>
    <row r="435" spans="1:8" ht="18.600000000000001" customHeight="1">
      <c r="A435" s="70"/>
      <c r="B435" s="70"/>
      <c r="C435" s="70">
        <v>8905</v>
      </c>
      <c r="D435" s="69" t="s">
        <v>43</v>
      </c>
      <c r="E435" s="137">
        <v>0</v>
      </c>
      <c r="F435" s="68">
        <v>-0.3</v>
      </c>
      <c r="G435" s="67">
        <v>-0.2</v>
      </c>
      <c r="H435" s="110">
        <f t="shared" si="23"/>
        <v>66.666666666666671</v>
      </c>
    </row>
    <row r="436" spans="1:8" ht="19.899999999999999" hidden="1" customHeight="1" thickBot="1">
      <c r="A436" s="66"/>
      <c r="B436" s="66"/>
      <c r="C436" s="66">
        <v>8901</v>
      </c>
      <c r="D436" s="65" t="s">
        <v>42</v>
      </c>
      <c r="E436" s="62">
        <v>0</v>
      </c>
      <c r="F436" s="64">
        <v>0</v>
      </c>
      <c r="G436" s="63"/>
      <c r="H436" s="62" t="e">
        <f>(#REF!/F436)*100</f>
        <v>#REF!</v>
      </c>
    </row>
    <row r="437" spans="1:8" s="51" customFormat="1" ht="22.5" customHeight="1" thickBot="1">
      <c r="A437" s="61"/>
      <c r="B437" s="61"/>
      <c r="C437" s="61"/>
      <c r="D437" s="60" t="s">
        <v>41</v>
      </c>
      <c r="E437" s="57">
        <f t="shared" ref="E437:G437" si="24">SUM(E431:E436)</f>
        <v>108770</v>
      </c>
      <c r="F437" s="59">
        <f t="shared" si="24"/>
        <v>171014.7</v>
      </c>
      <c r="G437" s="58">
        <f t="shared" si="24"/>
        <v>37421.300000000003</v>
      </c>
      <c r="H437" s="110">
        <f>(G437/F437)*100</f>
        <v>21.881920092249381</v>
      </c>
    </row>
    <row r="438" spans="1:8" s="51" customFormat="1" ht="22.5" customHeight="1">
      <c r="A438" s="52"/>
      <c r="B438" s="52"/>
      <c r="C438" s="52"/>
      <c r="D438" s="56"/>
      <c r="E438" s="54"/>
      <c r="F438" s="55"/>
      <c r="G438" s="54"/>
      <c r="H438" s="54"/>
    </row>
    <row r="439" spans="1:8" ht="15" customHeight="1">
      <c r="A439" s="51" t="s">
        <v>40</v>
      </c>
      <c r="B439" s="51"/>
      <c r="C439" s="51"/>
      <c r="D439" s="56"/>
      <c r="E439" s="54"/>
      <c r="F439" s="55"/>
      <c r="G439" s="54"/>
      <c r="H439" s="54"/>
    </row>
    <row r="440" spans="1:8" ht="15">
      <c r="A440" s="52"/>
      <c r="B440" s="51"/>
      <c r="C440" s="52"/>
      <c r="D440" s="51"/>
      <c r="E440" s="50"/>
      <c r="F440" s="53"/>
      <c r="G440" s="50"/>
      <c r="H440" s="50"/>
    </row>
    <row r="441" spans="1:8" ht="15">
      <c r="A441" s="52"/>
      <c r="B441" s="52"/>
      <c r="C441" s="52"/>
      <c r="D441" s="51"/>
      <c r="E441" s="50"/>
      <c r="F441" s="50"/>
      <c r="G441" s="50"/>
      <c r="H441" s="50"/>
    </row>
    <row r="442" spans="1:8" ht="15" hidden="1">
      <c r="A442" s="46"/>
      <c r="B442" s="46"/>
      <c r="C442" s="46"/>
      <c r="D442" s="42" t="s">
        <v>39</v>
      </c>
      <c r="E442" s="41" t="e">
        <f>SUM(#REF!,#REF!,#REF!,#REF!,E299,E330,#REF!)</f>
        <v>#REF!</v>
      </c>
      <c r="F442" s="41"/>
      <c r="G442" s="41"/>
      <c r="H442" s="41"/>
    </row>
    <row r="443" spans="1:8" ht="15">
      <c r="A443" s="46"/>
      <c r="B443" s="46"/>
      <c r="C443" s="46"/>
      <c r="D443" s="48" t="s">
        <v>38</v>
      </c>
      <c r="E443" s="47">
        <f t="shared" ref="E443:G443" si="25">E416+E437</f>
        <v>656233</v>
      </c>
      <c r="F443" s="47">
        <f t="shared" si="25"/>
        <v>780806.89999999991</v>
      </c>
      <c r="G443" s="47">
        <f t="shared" si="25"/>
        <v>533351.9</v>
      </c>
      <c r="H443" s="110">
        <f>(G443/F443)*100</f>
        <v>68.307785189910604</v>
      </c>
    </row>
    <row r="444" spans="1:8" ht="15" hidden="1">
      <c r="A444" s="46"/>
      <c r="B444" s="46"/>
      <c r="C444" s="46"/>
      <c r="D444" s="48" t="s">
        <v>37</v>
      </c>
      <c r="E444" s="47"/>
      <c r="F444" s="47"/>
      <c r="G444" s="47"/>
      <c r="H444" s="47"/>
    </row>
    <row r="445" spans="1:8" ht="15" hidden="1">
      <c r="A445" s="46"/>
      <c r="B445" s="46"/>
      <c r="C445" s="46"/>
      <c r="D445" s="46" t="s">
        <v>25</v>
      </c>
      <c r="E445" s="45" t="e">
        <f>SUM(E302,E358,E365,E382,#REF!)</f>
        <v>#REF!</v>
      </c>
      <c r="F445" s="45"/>
      <c r="G445" s="45"/>
      <c r="H445" s="45"/>
    </row>
    <row r="446" spans="1:8" ht="15" hidden="1">
      <c r="A446" s="42"/>
      <c r="B446" s="42"/>
      <c r="C446" s="42"/>
      <c r="D446" s="42" t="s">
        <v>33</v>
      </c>
      <c r="E446" s="41"/>
      <c r="F446" s="41"/>
      <c r="G446" s="41"/>
      <c r="H446" s="41"/>
    </row>
    <row r="447" spans="1:8" ht="15" hidden="1">
      <c r="A447" s="42"/>
      <c r="B447" s="42"/>
      <c r="C447" s="42"/>
      <c r="D447" s="42" t="s">
        <v>25</v>
      </c>
      <c r="E447" s="41"/>
      <c r="F447" s="41"/>
      <c r="G447" s="41"/>
      <c r="H447" s="41"/>
    </row>
    <row r="448" spans="1:8" ht="15" hidden="1">
      <c r="A448" s="42"/>
      <c r="B448" s="42"/>
      <c r="C448" s="42"/>
      <c r="D448" s="42"/>
      <c r="E448" s="41"/>
      <c r="F448" s="41"/>
      <c r="G448" s="41"/>
      <c r="H448" s="41"/>
    </row>
    <row r="449" spans="1:8" ht="15" hidden="1">
      <c r="A449" s="42"/>
      <c r="B449" s="42"/>
      <c r="C449" s="42"/>
      <c r="D449" s="42" t="s">
        <v>24</v>
      </c>
      <c r="E449" s="41"/>
      <c r="F449" s="41"/>
      <c r="G449" s="41"/>
      <c r="H449" s="41"/>
    </row>
    <row r="450" spans="1:8" ht="15" hidden="1">
      <c r="A450" s="42"/>
      <c r="B450" s="42"/>
      <c r="C450" s="42"/>
      <c r="D450" s="42" t="s">
        <v>36</v>
      </c>
      <c r="E450" s="41"/>
      <c r="F450" s="41"/>
      <c r="G450" s="41"/>
      <c r="H450" s="41"/>
    </row>
    <row r="451" spans="1:8" ht="15" hidden="1">
      <c r="A451" s="42"/>
      <c r="B451" s="42"/>
      <c r="C451" s="42"/>
      <c r="D451" s="42" t="s">
        <v>35</v>
      </c>
      <c r="E451" s="41" t="e">
        <f>SUM(#REF!,#REF!,#REF!,#REF!,#REF!,E116,E192,E193,E194,E195,E197,#REF!,E232,E234,E300,E314,E315,E316,E317,E318,E319,#REF!,#REF!,#REF!,#REF!,E325,E329)</f>
        <v>#REF!</v>
      </c>
      <c r="F451" s="41"/>
      <c r="G451" s="41"/>
      <c r="H451" s="41"/>
    </row>
    <row r="452" spans="1:8" ht="15.75" hidden="1">
      <c r="A452" s="42"/>
      <c r="B452" s="42"/>
      <c r="C452" s="42"/>
      <c r="D452" s="44" t="s">
        <v>34</v>
      </c>
      <c r="E452" s="43">
        <v>0</v>
      </c>
      <c r="F452" s="43"/>
      <c r="G452" s="43"/>
      <c r="H452" s="43"/>
    </row>
    <row r="453" spans="1:8" ht="15" hidden="1">
      <c r="A453" s="42"/>
      <c r="B453" s="42"/>
      <c r="C453" s="42"/>
      <c r="D453" s="42"/>
      <c r="E453" s="41"/>
      <c r="F453" s="41"/>
      <c r="G453" s="41"/>
      <c r="H453" s="41"/>
    </row>
    <row r="454" spans="1:8" ht="15" hidden="1">
      <c r="A454" s="42"/>
      <c r="B454" s="42"/>
      <c r="C454" s="42"/>
      <c r="D454" s="42"/>
      <c r="E454" s="41"/>
      <c r="F454" s="41"/>
      <c r="G454" s="41"/>
      <c r="H454" s="41"/>
    </row>
    <row r="455" spans="1:8" ht="15">
      <c r="A455" s="42"/>
      <c r="B455" s="42"/>
      <c r="C455" s="42"/>
      <c r="D455" s="42"/>
      <c r="E455" s="41"/>
      <c r="F455" s="41"/>
      <c r="G455" s="41"/>
      <c r="H455" s="41"/>
    </row>
    <row r="456" spans="1:8" ht="15">
      <c r="A456" s="42"/>
      <c r="B456" s="42"/>
      <c r="C456" s="42"/>
      <c r="D456" s="42"/>
      <c r="E456" s="41"/>
      <c r="F456" s="41"/>
      <c r="G456" s="41"/>
      <c r="H456" s="41"/>
    </row>
    <row r="457" spans="1:8" ht="15.75" hidden="1">
      <c r="A457" s="42"/>
      <c r="B457" s="42"/>
      <c r="C457" s="42"/>
      <c r="D457" s="42" t="s">
        <v>33</v>
      </c>
      <c r="E457" s="43" t="e">
        <f>SUM(#REF!,#REF!,#REF!,#REF!,#REF!,E62,E116,E192,E193,E194,E195,E197,#REF!,E232,E233,E234,E299,E314,E315,E316,E317,E318,E319,#REF!,#REF!,#REF!,#REF!,E325,E329)</f>
        <v>#REF!</v>
      </c>
      <c r="F457" s="43" t="e">
        <f>SUM(#REF!,#REF!,#REF!,#REF!,#REF!,F62,F116,F192,F193,F194,F195,F197,#REF!,F232,F233,F234,F299,F314,F315,F316,F317,F318,F319,#REF!,#REF!,#REF!,#REF!,F325,F329)</f>
        <v>#REF!</v>
      </c>
      <c r="G457" s="43" t="e">
        <f>SUM(#REF!,#REF!,#REF!,#REF!,#REF!,G62,G116,G192,G193,G194,G195,G197,#REF!,G232,G233,G234,G299,G314,G315,G316,G317,G318,G319,#REF!,#REF!,#REF!,#REF!,G325,G329)</f>
        <v>#REF!</v>
      </c>
      <c r="H457" s="43" t="e">
        <f>SUM(#REF!,#REF!,#REF!,#REF!,#REF!,H62,H116,H192,H193,H194,H195,H197,#REF!,H232,H233,H234,H299,H314,H315,H316,H317,H318,H319,#REF!,#REF!,#REF!,#REF!,H325,H329)</f>
        <v>#REF!</v>
      </c>
    </row>
    <row r="458" spans="1:8" ht="15" hidden="1">
      <c r="A458" s="42"/>
      <c r="B458" s="42"/>
      <c r="C458" s="42"/>
      <c r="D458" s="42" t="s">
        <v>32</v>
      </c>
      <c r="E458" s="41">
        <f t="shared" ref="E458:H458" si="26">SUM(E314,E315,E316,E317,E319)</f>
        <v>323702</v>
      </c>
      <c r="F458" s="41">
        <f t="shared" si="26"/>
        <v>323702</v>
      </c>
      <c r="G458" s="41">
        <f t="shared" si="26"/>
        <v>239881.9</v>
      </c>
      <c r="H458" s="41">
        <f t="shared" si="26"/>
        <v>353.40766130660938</v>
      </c>
    </row>
    <row r="459" spans="1:8" ht="15" hidden="1">
      <c r="A459" s="42"/>
      <c r="B459" s="42"/>
      <c r="C459" s="42"/>
      <c r="D459" s="42" t="s">
        <v>31</v>
      </c>
      <c r="E459" s="41" t="e">
        <f>SUM(#REF!,#REF!,#REF!,#REF!,#REF!,#REF!,#REF!)</f>
        <v>#REF!</v>
      </c>
      <c r="F459" s="41" t="e">
        <f>SUM(#REF!,#REF!,#REF!,#REF!,#REF!,#REF!,#REF!)</f>
        <v>#REF!</v>
      </c>
      <c r="G459" s="41" t="e">
        <f>SUM(#REF!,#REF!,#REF!,#REF!,#REF!,#REF!,#REF!)</f>
        <v>#REF!</v>
      </c>
      <c r="H459" s="41" t="e">
        <f>SUM(#REF!,#REF!,#REF!,#REF!,#REF!,#REF!,#REF!)</f>
        <v>#REF!</v>
      </c>
    </row>
    <row r="460" spans="1:8" ht="15" hidden="1">
      <c r="A460" s="42"/>
      <c r="B460" s="42"/>
      <c r="C460" s="42"/>
      <c r="D460" s="42" t="s">
        <v>30</v>
      </c>
      <c r="E460" s="41" t="e">
        <f>SUM(#REF!,E62,E116,E197,#REF!,E234,E299,E325)</f>
        <v>#REF!</v>
      </c>
      <c r="F460" s="41" t="e">
        <f>SUM(#REF!,F62,F116,F197,#REF!,F234,F299,F325)</f>
        <v>#REF!</v>
      </c>
      <c r="G460" s="41" t="e">
        <f>SUM(#REF!,G62,G116,G197,#REF!,G234,G299,G325)</f>
        <v>#REF!</v>
      </c>
      <c r="H460" s="41" t="e">
        <f>SUM(#REF!,H62,H116,H197,#REF!,H234,H299,H325)</f>
        <v>#REF!</v>
      </c>
    </row>
    <row r="461" spans="1:8" ht="15" hidden="1">
      <c r="A461" s="42"/>
      <c r="B461" s="42"/>
      <c r="C461" s="42"/>
      <c r="D461" s="42" t="s">
        <v>29</v>
      </c>
      <c r="E461" s="41"/>
      <c r="F461" s="41"/>
      <c r="G461" s="41"/>
      <c r="H461" s="41"/>
    </row>
    <row r="462" spans="1:8" ht="15" hidden="1">
      <c r="A462" s="42"/>
      <c r="B462" s="42"/>
      <c r="C462" s="42"/>
      <c r="D462" s="42" t="s">
        <v>28</v>
      </c>
      <c r="E462" s="41" t="e">
        <f t="shared" ref="E462:H462" si="27">+E416-E457-E465-E466</f>
        <v>#REF!</v>
      </c>
      <c r="F462" s="41" t="e">
        <f t="shared" si="27"/>
        <v>#REF!</v>
      </c>
      <c r="G462" s="41" t="e">
        <f t="shared" si="27"/>
        <v>#REF!</v>
      </c>
      <c r="H462" s="41" t="e">
        <f t="shared" si="27"/>
        <v>#REF!</v>
      </c>
    </row>
    <row r="463" spans="1:8" ht="15" hidden="1">
      <c r="A463" s="42"/>
      <c r="B463" s="42"/>
      <c r="C463" s="42"/>
      <c r="D463" s="42" t="s">
        <v>27</v>
      </c>
      <c r="E463" s="41" t="e">
        <f>SUM(#REF!,#REF!,#REF!,#REF!,#REF!,#REF!,#REF!,#REF!,#REF!,E94,E351,E360,E372,E376)</f>
        <v>#REF!</v>
      </c>
      <c r="F463" s="41" t="e">
        <f>SUM(#REF!,#REF!,#REF!,#REF!,#REF!,#REF!,#REF!,#REF!,#REF!,F94,F351,F360,F372,F376)</f>
        <v>#REF!</v>
      </c>
      <c r="G463" s="41" t="e">
        <f>SUM(#REF!,#REF!,#REF!,#REF!,#REF!,#REF!,#REF!,#REF!,#REF!,G94,G351,G360,G372,G376)</f>
        <v>#REF!</v>
      </c>
      <c r="H463" s="41" t="e">
        <f>SUM(#REF!,#REF!,#REF!,#REF!,#REF!,#REF!,#REF!,#REF!,#REF!,H94,H351,H360,H372,H376)</f>
        <v>#REF!</v>
      </c>
    </row>
    <row r="464" spans="1:8" ht="15" hidden="1">
      <c r="A464" s="42"/>
      <c r="B464" s="42"/>
      <c r="C464" s="42"/>
      <c r="D464" s="42" t="s">
        <v>26</v>
      </c>
      <c r="E464" s="41" t="e">
        <f>SUM(E42,#REF!,E174,E210,#REF!,#REF!,E274,E301)</f>
        <v>#REF!</v>
      </c>
      <c r="F464" s="41" t="e">
        <f>SUM(F42,#REF!,F174,F210,#REF!,#REF!,F274,F301)</f>
        <v>#REF!</v>
      </c>
      <c r="G464" s="41" t="e">
        <f>SUM(G42,#REF!,G174,G210,#REF!,#REF!,G274,G301)</f>
        <v>#REF!</v>
      </c>
      <c r="H464" s="41" t="e">
        <f>SUM(H42,#REF!,H174,H210,#REF!,#REF!,H274,H301)</f>
        <v>#REF!</v>
      </c>
    </row>
    <row r="465" spans="1:8" ht="15" hidden="1">
      <c r="A465" s="42"/>
      <c r="B465" s="42"/>
      <c r="C465" s="42"/>
      <c r="D465" s="42" t="s">
        <v>25</v>
      </c>
      <c r="E465" s="41" t="e">
        <f>SUM(#REF!,E302,E358,E365,E382,#REF!)</f>
        <v>#REF!</v>
      </c>
      <c r="F465" s="41" t="e">
        <f>SUM(#REF!,F302,F358,F365,F382,#REF!)</f>
        <v>#REF!</v>
      </c>
      <c r="G465" s="41" t="e">
        <f>SUM(#REF!,G302,G358,G365,G382,#REF!)</f>
        <v>#REF!</v>
      </c>
      <c r="H465" s="41" t="e">
        <f>SUM(#REF!,H302,H358,H365,H382,#REF!)</f>
        <v>#REF!</v>
      </c>
    </row>
    <row r="466" spans="1:8" ht="15" hidden="1">
      <c r="A466" s="42"/>
      <c r="B466" s="42"/>
      <c r="C466" s="42"/>
      <c r="D466" s="42" t="s">
        <v>24</v>
      </c>
      <c r="E466" s="41" t="e">
        <f>SUM(#REF!,#REF!,#REF!,E20,#REF!,#REF!,#REF!,#REF!,E49,#REF!,#REF!,#REF!,#REF!,#REF!,#REF!,#REF!,#REF!,#REF!,E75,#REF!,#REF!,E80,#REF!,#REF!,#REF!,E200,#REF!,E300,E330)</f>
        <v>#REF!</v>
      </c>
      <c r="F466" s="41" t="e">
        <f>SUM(#REF!,#REF!,#REF!,F20,#REF!,#REF!,#REF!,#REF!,F49,#REF!,#REF!,#REF!,#REF!,#REF!,#REF!,#REF!,#REF!,#REF!,F75,#REF!,#REF!,F80,#REF!,#REF!,#REF!,F200,#REF!,F300,F330)</f>
        <v>#REF!</v>
      </c>
      <c r="G466" s="41" t="e">
        <f>SUM(#REF!,#REF!,#REF!,G20,#REF!,#REF!,#REF!,#REF!,G49,#REF!,#REF!,#REF!,#REF!,#REF!,#REF!,#REF!,#REF!,#REF!,G75,#REF!,#REF!,G80,#REF!,#REF!,#REF!,G200,#REF!,G300,G330)</f>
        <v>#REF!</v>
      </c>
      <c r="H466" s="41" t="e">
        <f>SUM(#REF!,#REF!,#REF!,H20,#REF!,#REF!,#REF!,#REF!,H49,#REF!,#REF!,#REF!,#REF!,#REF!,#REF!,#REF!,#REF!,#REF!,H75,#REF!,#REF!,H80,#REF!,#REF!,#REF!,H200,#REF!,H300,H330)</f>
        <v>#REF!</v>
      </c>
    </row>
    <row r="467" spans="1:8" ht="15" hidden="1">
      <c r="A467" s="42"/>
      <c r="B467" s="42"/>
      <c r="C467" s="42"/>
      <c r="D467" s="42"/>
      <c r="E467" s="41"/>
      <c r="F467" s="41"/>
      <c r="G467" s="41"/>
      <c r="H467" s="41"/>
    </row>
    <row r="468" spans="1:8" ht="15" hidden="1">
      <c r="A468" s="42"/>
      <c r="B468" s="42"/>
      <c r="C468" s="42"/>
      <c r="D468" s="42"/>
      <c r="E468" s="41"/>
      <c r="F468" s="41"/>
      <c r="G468" s="41"/>
      <c r="H468" s="41"/>
    </row>
    <row r="469" spans="1:8" ht="15" hidden="1">
      <c r="A469" s="42"/>
      <c r="B469" s="42"/>
      <c r="C469" s="42"/>
      <c r="D469" s="42"/>
      <c r="E469" s="41" t="e">
        <f>SUM(E355,E358,E365,E382,#REF!)</f>
        <v>#REF!</v>
      </c>
      <c r="F469" s="41" t="e">
        <f>SUM(F355,F358,F365,F382,#REF!)</f>
        <v>#REF!</v>
      </c>
      <c r="G469" s="41" t="e">
        <f>SUM(G355,G358,G365,G382,#REF!)</f>
        <v>#REF!</v>
      </c>
      <c r="H469" s="41" t="e">
        <f>SUM(H355,H358,H365,H382,#REF!)</f>
        <v>#REF!</v>
      </c>
    </row>
    <row r="470" spans="1:8" ht="15" hidden="1">
      <c r="A470" s="42"/>
      <c r="B470" s="42"/>
      <c r="C470" s="42"/>
      <c r="D470" s="42"/>
      <c r="E470" s="41" t="e">
        <f>SUM(#REF!,#REF!,E49,#REF!,#REF!,#REF!,#REF!,#REF!,#REF!,E300)</f>
        <v>#REF!</v>
      </c>
      <c r="F470" s="41" t="e">
        <f>SUM(#REF!,#REF!,F49,#REF!,#REF!,#REF!,#REF!,#REF!,#REF!,F300)</f>
        <v>#REF!</v>
      </c>
      <c r="G470" s="41" t="e">
        <f>SUM(#REF!,#REF!,G49,#REF!,#REF!,#REF!,#REF!,#REF!,#REF!,G300)</f>
        <v>#REF!</v>
      </c>
      <c r="H470" s="41" t="e">
        <f>SUM(#REF!,#REF!,H49,#REF!,#REF!,#REF!,#REF!,#REF!,#REF!,H300)</f>
        <v>#REF!</v>
      </c>
    </row>
    <row r="471" spans="1:8" ht="15" hidden="1">
      <c r="A471" s="42"/>
      <c r="B471" s="42"/>
      <c r="C471" s="42"/>
      <c r="D471" s="42"/>
      <c r="E471" s="41"/>
      <c r="F471" s="41"/>
      <c r="G471" s="41"/>
      <c r="H471" s="41"/>
    </row>
    <row r="472" spans="1:8" ht="15" hidden="1">
      <c r="A472" s="42"/>
      <c r="B472" s="42"/>
      <c r="C472" s="42"/>
      <c r="D472" s="42"/>
      <c r="E472" s="41" t="e">
        <f t="shared" ref="E472:H472" si="28">SUM(E469:E471)</f>
        <v>#REF!</v>
      </c>
      <c r="F472" s="41" t="e">
        <f t="shared" si="28"/>
        <v>#REF!</v>
      </c>
      <c r="G472" s="41" t="e">
        <f t="shared" si="28"/>
        <v>#REF!</v>
      </c>
      <c r="H472" s="41" t="e">
        <f t="shared" si="28"/>
        <v>#REF!</v>
      </c>
    </row>
    <row r="473" spans="1:8" ht="15">
      <c r="A473" s="42"/>
      <c r="B473" s="42"/>
      <c r="C473" s="42"/>
      <c r="D473" s="42"/>
      <c r="E473" s="41"/>
      <c r="F473" s="41"/>
      <c r="G473" s="41"/>
      <c r="H473" s="41"/>
    </row>
    <row r="474" spans="1:8" ht="15">
      <c r="A474" s="42"/>
      <c r="B474" s="42"/>
      <c r="C474" s="42"/>
      <c r="D474" s="42"/>
      <c r="E474" s="41"/>
      <c r="F474" s="41"/>
      <c r="G474" s="41"/>
      <c r="H474" s="41"/>
    </row>
    <row r="475" spans="1:8" ht="15">
      <c r="A475" s="42"/>
      <c r="B475" s="42"/>
      <c r="C475" s="42"/>
      <c r="D475" s="42"/>
      <c r="E475" s="41"/>
      <c r="F475" s="41"/>
      <c r="G475" s="41"/>
      <c r="H475" s="41"/>
    </row>
    <row r="476" spans="1:8" ht="15">
      <c r="A476" s="42"/>
      <c r="B476" s="42"/>
      <c r="C476" s="42"/>
      <c r="D476" s="42"/>
      <c r="E476" s="41"/>
      <c r="F476" s="41"/>
      <c r="G476" s="41"/>
      <c r="H476" s="41"/>
    </row>
    <row r="477" spans="1:8" ht="15">
      <c r="A477" s="42"/>
      <c r="B477" s="42"/>
      <c r="C477" s="42"/>
      <c r="D477" s="42"/>
      <c r="E477" s="41"/>
      <c r="F477" s="41"/>
      <c r="G477" s="41"/>
      <c r="H477" s="41"/>
    </row>
    <row r="478" spans="1:8" ht="15">
      <c r="A478" s="42"/>
      <c r="B478" s="42"/>
      <c r="C478" s="42"/>
      <c r="D478" s="42"/>
      <c r="E478" s="41"/>
      <c r="F478" s="41"/>
      <c r="G478" s="41"/>
      <c r="H478" s="41"/>
    </row>
    <row r="479" spans="1:8" ht="15">
      <c r="A479" s="42"/>
      <c r="B479" s="42"/>
      <c r="C479" s="42"/>
      <c r="D479" s="42"/>
      <c r="E479" s="41"/>
      <c r="F479" s="41"/>
      <c r="G479" s="41"/>
      <c r="H479" s="41"/>
    </row>
    <row r="480" spans="1:8" ht="15">
      <c r="A480" s="42"/>
      <c r="B480" s="42"/>
      <c r="C480" s="42"/>
      <c r="D480" s="42"/>
      <c r="E480" s="41"/>
      <c r="F480" s="41"/>
      <c r="G480" s="41"/>
      <c r="H480" s="41"/>
    </row>
    <row r="481" spans="1:8" ht="15">
      <c r="A481" s="42"/>
      <c r="B481" s="42"/>
      <c r="C481" s="42"/>
      <c r="D481" s="42"/>
      <c r="E481" s="41"/>
      <c r="F481" s="41"/>
      <c r="G481" s="41"/>
      <c r="H481" s="41"/>
    </row>
    <row r="482" spans="1:8" ht="15">
      <c r="A482" s="42"/>
      <c r="B482" s="42"/>
      <c r="C482" s="42"/>
      <c r="D482" s="42"/>
      <c r="E482" s="41"/>
      <c r="F482" s="41"/>
      <c r="G482" s="41"/>
      <c r="H482" s="41"/>
    </row>
    <row r="483" spans="1:8" ht="15">
      <c r="A483" s="42"/>
      <c r="B483" s="42"/>
      <c r="C483" s="42"/>
      <c r="D483" s="42"/>
      <c r="E483" s="41"/>
      <c r="F483" s="41"/>
      <c r="G483" s="41"/>
      <c r="H483" s="41"/>
    </row>
    <row r="484" spans="1:8" ht="15">
      <c r="A484" s="42"/>
      <c r="B484" s="42"/>
      <c r="C484" s="42"/>
      <c r="D484" s="42"/>
      <c r="E484" s="41"/>
      <c r="F484" s="41"/>
      <c r="G484" s="41"/>
      <c r="H484" s="41"/>
    </row>
    <row r="485" spans="1:8" ht="15">
      <c r="A485" s="42"/>
      <c r="B485" s="42"/>
      <c r="C485" s="42"/>
      <c r="D485" s="42"/>
      <c r="E485" s="41"/>
      <c r="F485" s="41"/>
      <c r="G485" s="41"/>
      <c r="H485" s="41"/>
    </row>
    <row r="486" spans="1:8" ht="15">
      <c r="A486" s="42"/>
      <c r="B486" s="42"/>
      <c r="C486" s="42"/>
      <c r="D486" s="42"/>
      <c r="E486" s="41"/>
      <c r="F486" s="41"/>
      <c r="G486" s="41"/>
      <c r="H486" s="41"/>
    </row>
    <row r="487" spans="1:8" ht="15">
      <c r="A487" s="42"/>
      <c r="B487" s="42"/>
      <c r="C487" s="42"/>
      <c r="D487" s="42"/>
      <c r="E487" s="41"/>
      <c r="F487" s="41"/>
      <c r="G487" s="41"/>
      <c r="H487" s="41"/>
    </row>
    <row r="488" spans="1:8" ht="15">
      <c r="A488" s="42"/>
      <c r="B488" s="42"/>
      <c r="C488" s="42"/>
      <c r="D488" s="42"/>
      <c r="E488" s="41"/>
      <c r="F488" s="41"/>
      <c r="G488" s="41"/>
      <c r="H488" s="41"/>
    </row>
    <row r="489" spans="1:8" ht="15">
      <c r="A489" s="42"/>
      <c r="B489" s="42"/>
      <c r="C489" s="42"/>
      <c r="D489" s="42"/>
      <c r="E489" s="41"/>
      <c r="F489" s="41"/>
      <c r="G489" s="41"/>
      <c r="H489" s="41"/>
    </row>
    <row r="490" spans="1:8" ht="15">
      <c r="A490" s="42"/>
      <c r="B490" s="42"/>
      <c r="C490" s="42"/>
      <c r="D490" s="42"/>
      <c r="E490" s="41"/>
      <c r="F490" s="41"/>
      <c r="G490" s="41"/>
      <c r="H490" s="41"/>
    </row>
    <row r="491" spans="1:8" ht="15">
      <c r="A491" s="42"/>
      <c r="B491" s="42"/>
      <c r="C491" s="42"/>
      <c r="D491" s="42"/>
      <c r="E491" s="41"/>
      <c r="F491" s="41"/>
      <c r="G491" s="41"/>
      <c r="H491" s="41"/>
    </row>
    <row r="492" spans="1:8" ht="15">
      <c r="A492" s="42"/>
      <c r="B492" s="42"/>
      <c r="C492" s="42"/>
      <c r="D492" s="42"/>
      <c r="E492" s="41"/>
      <c r="F492" s="41"/>
      <c r="G492" s="41"/>
      <c r="H492" s="41"/>
    </row>
    <row r="493" spans="1:8" ht="15">
      <c r="A493" s="42"/>
      <c r="B493" s="42"/>
      <c r="C493" s="42"/>
      <c r="D493" s="42"/>
      <c r="E493" s="41"/>
      <c r="F493" s="41"/>
      <c r="G493" s="41"/>
      <c r="H493" s="41"/>
    </row>
    <row r="494" spans="1:8" ht="15">
      <c r="A494" s="42"/>
      <c r="B494" s="42"/>
      <c r="C494" s="42"/>
      <c r="D494" s="42"/>
      <c r="E494" s="41"/>
      <c r="F494" s="41"/>
      <c r="G494" s="41"/>
      <c r="H494" s="41"/>
    </row>
    <row r="495" spans="1:8" ht="15">
      <c r="A495" s="42"/>
      <c r="B495" s="42"/>
      <c r="C495" s="42"/>
      <c r="D495" s="42"/>
      <c r="E495" s="41"/>
      <c r="F495" s="41"/>
      <c r="G495" s="41"/>
      <c r="H495" s="41"/>
    </row>
    <row r="496" spans="1:8" ht="15">
      <c r="A496" s="42"/>
      <c r="B496" s="42"/>
      <c r="C496" s="42"/>
      <c r="D496" s="42"/>
      <c r="E496" s="41"/>
      <c r="F496" s="41"/>
      <c r="G496" s="41"/>
      <c r="H496" s="41"/>
    </row>
    <row r="497" spans="1:8" ht="15">
      <c r="A497" s="42"/>
      <c r="B497" s="42"/>
      <c r="C497" s="42"/>
      <c r="D497" s="42"/>
      <c r="E497" s="41"/>
      <c r="F497" s="41"/>
      <c r="G497" s="41"/>
      <c r="H497" s="41"/>
    </row>
    <row r="498" spans="1:8" ht="15">
      <c r="A498" s="42"/>
      <c r="B498" s="42"/>
      <c r="C498" s="42"/>
      <c r="D498" s="42"/>
      <c r="E498" s="41"/>
      <c r="F498" s="41"/>
      <c r="G498" s="41"/>
      <c r="H498" s="41"/>
    </row>
    <row r="499" spans="1:8" ht="15">
      <c r="A499" s="42"/>
      <c r="B499" s="42"/>
      <c r="C499" s="42"/>
      <c r="D499" s="42"/>
      <c r="E499" s="41"/>
      <c r="F499" s="41"/>
      <c r="G499" s="41"/>
      <c r="H499" s="41"/>
    </row>
    <row r="500" spans="1:8" ht="15">
      <c r="A500" s="42"/>
      <c r="B500" s="42"/>
      <c r="C500" s="42"/>
      <c r="D500" s="42"/>
      <c r="E500" s="41"/>
      <c r="F500" s="41"/>
      <c r="G500" s="41"/>
      <c r="H500" s="41"/>
    </row>
    <row r="501" spans="1:8" ht="15">
      <c r="A501" s="42"/>
      <c r="B501" s="42"/>
      <c r="C501" s="42"/>
      <c r="D501" s="42"/>
      <c r="E501" s="41"/>
      <c r="F501" s="41"/>
      <c r="G501" s="41"/>
      <c r="H501" s="41"/>
    </row>
    <row r="502" spans="1:8" ht="15">
      <c r="A502" s="42"/>
      <c r="B502" s="42"/>
      <c r="C502" s="42"/>
      <c r="D502" s="42"/>
      <c r="E502" s="41"/>
      <c r="F502" s="41"/>
      <c r="G502" s="41"/>
      <c r="H502" s="41"/>
    </row>
    <row r="503" spans="1:8" ht="15">
      <c r="A503" s="42"/>
      <c r="B503" s="42"/>
      <c r="C503" s="42"/>
      <c r="D503" s="42"/>
      <c r="E503" s="41"/>
      <c r="F503" s="41"/>
      <c r="G503" s="41"/>
      <c r="H503" s="41"/>
    </row>
    <row r="504" spans="1:8" ht="15">
      <c r="A504" s="42"/>
      <c r="B504" s="42"/>
      <c r="C504" s="42"/>
      <c r="D504" s="42"/>
      <c r="E504" s="41"/>
      <c r="F504" s="41"/>
      <c r="G504" s="41"/>
      <c r="H504" s="41"/>
    </row>
    <row r="505" spans="1:8" ht="15">
      <c r="A505" s="42"/>
      <c r="B505" s="42"/>
      <c r="C505" s="42"/>
      <c r="D505" s="42"/>
      <c r="E505" s="41"/>
      <c r="F505" s="41"/>
      <c r="G505" s="41"/>
      <c r="H505" s="41"/>
    </row>
    <row r="506" spans="1:8" ht="15">
      <c r="A506" s="42"/>
      <c r="B506" s="42"/>
      <c r="C506" s="42"/>
      <c r="D506" s="42"/>
      <c r="E506" s="41"/>
      <c r="F506" s="41"/>
      <c r="G506" s="41"/>
      <c r="H506" s="41"/>
    </row>
    <row r="507" spans="1:8" ht="15">
      <c r="A507" s="42"/>
      <c r="B507" s="42"/>
      <c r="C507" s="42"/>
      <c r="D507" s="42"/>
      <c r="E507" s="41"/>
      <c r="F507" s="41"/>
      <c r="G507" s="41"/>
      <c r="H507" s="41"/>
    </row>
    <row r="508" spans="1:8" ht="15">
      <c r="A508" s="42"/>
      <c r="B508" s="42"/>
      <c r="C508" s="42"/>
      <c r="D508" s="42"/>
      <c r="E508" s="41"/>
      <c r="F508" s="41"/>
      <c r="G508" s="41"/>
      <c r="H508" s="41"/>
    </row>
  </sheetData>
  <dataConsolidate/>
  <mergeCells count="2">
    <mergeCell ref="A1:C1"/>
    <mergeCell ref="A3:E3"/>
  </mergeCells>
  <pageMargins left="0.19685039370078741" right="0.19685039370078741" top="0.23622047244094491" bottom="0.23622047244094491" header="3.937007874015748E-2" footer="7.874015748031496E-2"/>
  <pageSetup paperSize="9" scale="6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25" zoomScaleNormal="100" workbookViewId="0">
      <selection activeCell="A67" sqref="A67"/>
    </sheetView>
  </sheetViews>
  <sheetFormatPr defaultColWidth="8.7109375" defaultRowHeight="12.75"/>
  <cols>
    <col min="1" max="1" width="37.7109375" style="557" customWidth="1"/>
    <col min="2" max="2" width="7.28515625" style="558" customWidth="1"/>
    <col min="3" max="4" width="11.5703125" style="557" customWidth="1"/>
    <col min="5" max="5" width="11.5703125" style="559" customWidth="1"/>
    <col min="6" max="6" width="11.42578125" style="559" customWidth="1"/>
    <col min="7" max="7" width="9.85546875" style="559" customWidth="1"/>
    <col min="8" max="8" width="9.140625" style="559" customWidth="1"/>
    <col min="9" max="9" width="9.28515625" style="559" customWidth="1"/>
    <col min="10" max="10" width="9.140625" style="559" customWidth="1"/>
    <col min="11" max="11" width="12" style="557" customWidth="1"/>
    <col min="12" max="12" width="8.7109375" style="557"/>
    <col min="13" max="13" width="11.85546875" style="557" customWidth="1"/>
    <col min="14" max="14" width="12.5703125" style="557" customWidth="1"/>
    <col min="15" max="15" width="11.85546875" style="557" customWidth="1"/>
    <col min="16" max="16" width="12" style="557" customWidth="1"/>
    <col min="17" max="16384" width="8.7109375" style="557"/>
  </cols>
  <sheetData>
    <row r="1" spans="1:16" ht="24" customHeight="1">
      <c r="A1" s="554"/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6" t="s">
        <v>697</v>
      </c>
    </row>
    <row r="2" spans="1:16">
      <c r="O2" s="560"/>
    </row>
    <row r="3" spans="1:16" ht="18.75">
      <c r="A3" s="737" t="s">
        <v>781</v>
      </c>
      <c r="F3" s="562"/>
      <c r="G3" s="562"/>
    </row>
    <row r="4" spans="1:16" ht="21.75" customHeight="1">
      <c r="A4" s="563"/>
      <c r="F4" s="562"/>
      <c r="G4" s="562"/>
    </row>
    <row r="5" spans="1:16">
      <c r="A5" s="564"/>
      <c r="F5" s="562"/>
      <c r="G5" s="562"/>
    </row>
    <row r="6" spans="1:16" ht="6" customHeight="1">
      <c r="B6" s="565"/>
      <c r="C6" s="566"/>
      <c r="F6" s="562"/>
      <c r="G6" s="562"/>
    </row>
    <row r="7" spans="1:16" ht="24.75" customHeight="1">
      <c r="A7" s="740" t="s">
        <v>782</v>
      </c>
      <c r="B7" s="568"/>
      <c r="C7" s="741" t="s">
        <v>783</v>
      </c>
      <c r="D7" s="741"/>
      <c r="E7" s="741"/>
      <c r="F7" s="741"/>
      <c r="G7" s="742"/>
      <c r="H7" s="742"/>
      <c r="I7" s="742"/>
      <c r="J7" s="742"/>
      <c r="K7" s="742"/>
      <c r="L7" s="742"/>
      <c r="M7" s="742"/>
      <c r="N7" s="742"/>
      <c r="O7" s="742"/>
    </row>
    <row r="8" spans="1:16" ht="23.25" customHeight="1" thickBot="1">
      <c r="A8" s="564" t="s">
        <v>597</v>
      </c>
      <c r="F8" s="562"/>
      <c r="G8" s="562"/>
    </row>
    <row r="9" spans="1:16" ht="13.5" thickBot="1">
      <c r="A9" s="570"/>
      <c r="B9" s="571"/>
      <c r="C9" s="572" t="s">
        <v>7</v>
      </c>
      <c r="D9" s="573" t="s">
        <v>599</v>
      </c>
      <c r="E9" s="574" t="s">
        <v>600</v>
      </c>
      <c r="F9" s="575" t="s">
        <v>601</v>
      </c>
      <c r="G9" s="576"/>
      <c r="H9" s="576"/>
      <c r="I9" s="577"/>
      <c r="J9" s="578" t="s">
        <v>722</v>
      </c>
      <c r="K9" s="579" t="s">
        <v>603</v>
      </c>
      <c r="M9" s="571" t="s">
        <v>604</v>
      </c>
      <c r="N9" s="571" t="s">
        <v>605</v>
      </c>
      <c r="O9" s="571" t="s">
        <v>604</v>
      </c>
    </row>
    <row r="10" spans="1:16" ht="13.5" thickBot="1">
      <c r="A10" s="580" t="s">
        <v>54</v>
      </c>
      <c r="B10" s="581" t="s">
        <v>701</v>
      </c>
      <c r="C10" s="582" t="s">
        <v>702</v>
      </c>
      <c r="D10" s="583">
        <v>2018</v>
      </c>
      <c r="E10" s="584">
        <v>2018</v>
      </c>
      <c r="F10" s="585" t="s">
        <v>608</v>
      </c>
      <c r="G10" s="1635" t="s">
        <v>609</v>
      </c>
      <c r="H10" s="1635" t="s">
        <v>610</v>
      </c>
      <c r="I10" s="820" t="s">
        <v>611</v>
      </c>
      <c r="J10" s="589" t="s">
        <v>612</v>
      </c>
      <c r="K10" s="590" t="s">
        <v>613</v>
      </c>
      <c r="M10" s="591" t="s">
        <v>703</v>
      </c>
      <c r="N10" s="581" t="s">
        <v>704</v>
      </c>
      <c r="O10" s="581" t="s">
        <v>705</v>
      </c>
    </row>
    <row r="11" spans="1:16">
      <c r="A11" s="592" t="s">
        <v>706</v>
      </c>
      <c r="B11" s="593"/>
      <c r="C11" s="594">
        <v>79</v>
      </c>
      <c r="D11" s="595">
        <v>82</v>
      </c>
      <c r="E11" s="595">
        <v>82</v>
      </c>
      <c r="F11" s="1638">
        <v>79</v>
      </c>
      <c r="G11" s="1682">
        <v>79</v>
      </c>
      <c r="H11" s="604">
        <v>79</v>
      </c>
      <c r="I11" s="599"/>
      <c r="J11" s="600" t="s">
        <v>618</v>
      </c>
      <c r="K11" s="601" t="s">
        <v>618</v>
      </c>
      <c r="L11" s="602"/>
      <c r="M11" s="603">
        <v>79</v>
      </c>
      <c r="N11" s="1165">
        <v>79</v>
      </c>
      <c r="O11" s="1165"/>
    </row>
    <row r="12" spans="1:16" ht="13.5" thickBot="1">
      <c r="A12" s="605" t="s">
        <v>707</v>
      </c>
      <c r="B12" s="606"/>
      <c r="C12" s="607">
        <v>74</v>
      </c>
      <c r="D12" s="608">
        <v>76.5</v>
      </c>
      <c r="E12" s="608">
        <v>76.5</v>
      </c>
      <c r="F12" s="1642">
        <v>74</v>
      </c>
      <c r="G12" s="1683">
        <v>74</v>
      </c>
      <c r="H12" s="610">
        <v>74</v>
      </c>
      <c r="I12" s="611"/>
      <c r="J12" s="612"/>
      <c r="K12" s="613" t="s">
        <v>618</v>
      </c>
      <c r="L12" s="602"/>
      <c r="M12" s="614">
        <v>74</v>
      </c>
      <c r="N12" s="1167">
        <v>74</v>
      </c>
      <c r="O12" s="1167"/>
    </row>
    <row r="13" spans="1:16">
      <c r="A13" s="616" t="s">
        <v>708</v>
      </c>
      <c r="B13" s="617" t="s">
        <v>709</v>
      </c>
      <c r="C13" s="618">
        <v>26367</v>
      </c>
      <c r="D13" s="761" t="s">
        <v>618</v>
      </c>
      <c r="E13" s="761" t="s">
        <v>618</v>
      </c>
      <c r="F13" s="620">
        <v>26550</v>
      </c>
      <c r="G13" s="621">
        <f>M13</f>
        <v>26874</v>
      </c>
      <c r="H13" s="621">
        <f>N13</f>
        <v>27784</v>
      </c>
      <c r="I13" s="623"/>
      <c r="J13" s="624" t="s">
        <v>618</v>
      </c>
      <c r="K13" s="625" t="s">
        <v>618</v>
      </c>
      <c r="L13" s="602"/>
      <c r="M13" s="669">
        <v>26874</v>
      </c>
      <c r="N13" s="1168">
        <v>27784</v>
      </c>
      <c r="O13" s="1168"/>
    </row>
    <row r="14" spans="1:16">
      <c r="A14" s="628" t="s">
        <v>710</v>
      </c>
      <c r="B14" s="617" t="s">
        <v>711</v>
      </c>
      <c r="C14" s="618">
        <v>23076</v>
      </c>
      <c r="D14" s="764" t="s">
        <v>618</v>
      </c>
      <c r="E14" s="764" t="s">
        <v>618</v>
      </c>
      <c r="F14" s="630">
        <v>23315</v>
      </c>
      <c r="G14" s="627">
        <f t="shared" ref="G14:H23" si="0">M14</f>
        <v>23511</v>
      </c>
      <c r="H14" s="627">
        <f t="shared" si="0"/>
        <v>24416</v>
      </c>
      <c r="I14" s="623"/>
      <c r="J14" s="624" t="s">
        <v>618</v>
      </c>
      <c r="K14" s="625" t="s">
        <v>618</v>
      </c>
      <c r="L14" s="602"/>
      <c r="M14" s="675">
        <v>23511</v>
      </c>
      <c r="N14" s="1168">
        <v>24416</v>
      </c>
      <c r="O14" s="1168"/>
    </row>
    <row r="15" spans="1:16">
      <c r="A15" s="628" t="s">
        <v>626</v>
      </c>
      <c r="B15" s="617" t="s">
        <v>628</v>
      </c>
      <c r="C15" s="618">
        <v>178</v>
      </c>
      <c r="D15" s="764" t="s">
        <v>618</v>
      </c>
      <c r="E15" s="764" t="s">
        <v>618</v>
      </c>
      <c r="F15" s="630">
        <v>234</v>
      </c>
      <c r="G15" s="627">
        <f t="shared" si="0"/>
        <v>126</v>
      </c>
      <c r="H15" s="627">
        <f t="shared" si="0"/>
        <v>247</v>
      </c>
      <c r="I15" s="623"/>
      <c r="J15" s="624" t="s">
        <v>618</v>
      </c>
      <c r="K15" s="625" t="s">
        <v>618</v>
      </c>
      <c r="L15" s="602"/>
      <c r="M15" s="675">
        <v>126</v>
      </c>
      <c r="N15" s="1168">
        <v>247</v>
      </c>
      <c r="O15" s="1168"/>
    </row>
    <row r="16" spans="1:16">
      <c r="A16" s="628" t="s">
        <v>629</v>
      </c>
      <c r="B16" s="617" t="s">
        <v>618</v>
      </c>
      <c r="C16" s="618">
        <v>1708</v>
      </c>
      <c r="D16" s="764" t="s">
        <v>618</v>
      </c>
      <c r="E16" s="764" t="s">
        <v>618</v>
      </c>
      <c r="F16" s="630">
        <v>6859</v>
      </c>
      <c r="G16" s="627">
        <f t="shared" si="0"/>
        <v>4718</v>
      </c>
      <c r="H16" s="627">
        <f t="shared" si="0"/>
        <v>2817</v>
      </c>
      <c r="I16" s="623"/>
      <c r="J16" s="624" t="s">
        <v>618</v>
      </c>
      <c r="K16" s="625" t="s">
        <v>618</v>
      </c>
      <c r="L16" s="602"/>
      <c r="M16" s="675">
        <v>4718</v>
      </c>
      <c r="N16" s="1168">
        <v>2817</v>
      </c>
      <c r="O16" s="1168"/>
    </row>
    <row r="17" spans="1:15" ht="13.5" thickBot="1">
      <c r="A17" s="592" t="s">
        <v>631</v>
      </c>
      <c r="B17" s="632" t="s">
        <v>633</v>
      </c>
      <c r="C17" s="633">
        <v>7680</v>
      </c>
      <c r="D17" s="766" t="s">
        <v>618</v>
      </c>
      <c r="E17" s="766" t="s">
        <v>618</v>
      </c>
      <c r="F17" s="635">
        <v>10084</v>
      </c>
      <c r="G17" s="636">
        <f t="shared" si="0"/>
        <v>12526</v>
      </c>
      <c r="H17" s="636">
        <f t="shared" si="0"/>
        <v>7969</v>
      </c>
      <c r="I17" s="637"/>
      <c r="J17" s="638" t="s">
        <v>618</v>
      </c>
      <c r="K17" s="601" t="s">
        <v>618</v>
      </c>
      <c r="L17" s="602"/>
      <c r="M17" s="683">
        <v>12526</v>
      </c>
      <c r="N17" s="1170">
        <v>7969</v>
      </c>
      <c r="O17" s="1170"/>
    </row>
    <row r="18" spans="1:15" ht="15.75" thickBot="1">
      <c r="A18" s="640" t="s">
        <v>634</v>
      </c>
      <c r="B18" s="641"/>
      <c r="C18" s="769">
        <f>C13-C14+C15+C16+C17</f>
        <v>12857</v>
      </c>
      <c r="D18" s="643" t="s">
        <v>618</v>
      </c>
      <c r="E18" s="643" t="s">
        <v>618</v>
      </c>
      <c r="F18" s="643">
        <f>F13-F14+F15+F16+F17</f>
        <v>20412</v>
      </c>
      <c r="G18" s="643">
        <f t="shared" ref="G18:I18" si="1">G13-G14+G15+G16+G17</f>
        <v>20733</v>
      </c>
      <c r="H18" s="643">
        <f t="shared" si="1"/>
        <v>14401</v>
      </c>
      <c r="I18" s="643">
        <f t="shared" si="1"/>
        <v>0</v>
      </c>
      <c r="J18" s="644" t="s">
        <v>618</v>
      </c>
      <c r="K18" s="645" t="s">
        <v>618</v>
      </c>
      <c r="L18" s="602"/>
      <c r="M18" s="646">
        <f>M13-M14+M15+M16+M17</f>
        <v>20733</v>
      </c>
      <c r="N18" s="646">
        <f t="shared" ref="N18:O18" si="2">N13-N14+N15+N16+N17</f>
        <v>14401</v>
      </c>
      <c r="O18" s="646">
        <f t="shared" si="2"/>
        <v>0</v>
      </c>
    </row>
    <row r="19" spans="1:15">
      <c r="A19" s="592" t="s">
        <v>635</v>
      </c>
      <c r="B19" s="632">
        <v>401</v>
      </c>
      <c r="C19" s="633">
        <v>3291</v>
      </c>
      <c r="D19" s="761" t="s">
        <v>618</v>
      </c>
      <c r="E19" s="761" t="s">
        <v>618</v>
      </c>
      <c r="F19" s="635">
        <v>3235</v>
      </c>
      <c r="G19" s="648">
        <f t="shared" si="0"/>
        <v>3363</v>
      </c>
      <c r="H19" s="648">
        <f t="shared" si="0"/>
        <v>3368</v>
      </c>
      <c r="I19" s="688"/>
      <c r="J19" s="638" t="s">
        <v>618</v>
      </c>
      <c r="K19" s="601" t="s">
        <v>618</v>
      </c>
      <c r="L19" s="602"/>
      <c r="M19" s="689">
        <v>3363</v>
      </c>
      <c r="N19" s="1170">
        <v>3368</v>
      </c>
      <c r="O19" s="1170"/>
    </row>
    <row r="20" spans="1:15">
      <c r="A20" s="628" t="s">
        <v>637</v>
      </c>
      <c r="B20" s="617" t="s">
        <v>639</v>
      </c>
      <c r="C20" s="618">
        <v>3706</v>
      </c>
      <c r="D20" s="764" t="s">
        <v>618</v>
      </c>
      <c r="E20" s="764" t="s">
        <v>618</v>
      </c>
      <c r="F20" s="630">
        <v>3580</v>
      </c>
      <c r="G20" s="627">
        <f t="shared" si="0"/>
        <v>3274</v>
      </c>
      <c r="H20" s="627">
        <f t="shared" si="0"/>
        <v>1853</v>
      </c>
      <c r="I20" s="623"/>
      <c r="J20" s="624" t="s">
        <v>618</v>
      </c>
      <c r="K20" s="625" t="s">
        <v>618</v>
      </c>
      <c r="L20" s="602"/>
      <c r="M20" s="675">
        <v>3274</v>
      </c>
      <c r="N20" s="1168">
        <v>1853</v>
      </c>
      <c r="O20" s="1168"/>
    </row>
    <row r="21" spans="1:15">
      <c r="A21" s="628" t="s">
        <v>640</v>
      </c>
      <c r="B21" s="617" t="s">
        <v>618</v>
      </c>
      <c r="C21" s="618">
        <v>0</v>
      </c>
      <c r="D21" s="764" t="s">
        <v>618</v>
      </c>
      <c r="E21" s="764" t="s">
        <v>618</v>
      </c>
      <c r="F21" s="630">
        <v>0</v>
      </c>
      <c r="G21" s="627">
        <f t="shared" si="0"/>
        <v>0</v>
      </c>
      <c r="H21" s="627">
        <f t="shared" si="0"/>
        <v>0</v>
      </c>
      <c r="I21" s="623"/>
      <c r="J21" s="624" t="s">
        <v>618</v>
      </c>
      <c r="K21" s="625" t="s">
        <v>618</v>
      </c>
      <c r="L21" s="602"/>
      <c r="M21" s="675">
        <v>0</v>
      </c>
      <c r="N21" s="1168">
        <v>0</v>
      </c>
      <c r="O21" s="1168"/>
    </row>
    <row r="22" spans="1:15">
      <c r="A22" s="628" t="s">
        <v>642</v>
      </c>
      <c r="B22" s="617" t="s">
        <v>618</v>
      </c>
      <c r="C22" s="618">
        <v>5789</v>
      </c>
      <c r="D22" s="764" t="s">
        <v>618</v>
      </c>
      <c r="E22" s="764" t="s">
        <v>618</v>
      </c>
      <c r="F22" s="630">
        <v>13526</v>
      </c>
      <c r="G22" s="627">
        <f t="shared" si="0"/>
        <v>14096</v>
      </c>
      <c r="H22" s="627">
        <f t="shared" si="0"/>
        <v>9180</v>
      </c>
      <c r="I22" s="623"/>
      <c r="J22" s="624" t="s">
        <v>618</v>
      </c>
      <c r="K22" s="625" t="s">
        <v>618</v>
      </c>
      <c r="L22" s="602"/>
      <c r="M22" s="675">
        <v>14096</v>
      </c>
      <c r="N22" s="1168">
        <v>9180</v>
      </c>
      <c r="O22" s="1168"/>
    </row>
    <row r="23" spans="1:15" ht="13.5" thickBot="1">
      <c r="A23" s="605" t="s">
        <v>644</v>
      </c>
      <c r="B23" s="653" t="s">
        <v>618</v>
      </c>
      <c r="C23" s="618">
        <v>0</v>
      </c>
      <c r="D23" s="766" t="s">
        <v>618</v>
      </c>
      <c r="E23" s="766" t="s">
        <v>618</v>
      </c>
      <c r="F23" s="772">
        <v>0</v>
      </c>
      <c r="G23" s="655">
        <f t="shared" si="0"/>
        <v>0</v>
      </c>
      <c r="H23" s="636">
        <f t="shared" si="0"/>
        <v>0</v>
      </c>
      <c r="I23" s="637"/>
      <c r="J23" s="658" t="s">
        <v>618</v>
      </c>
      <c r="K23" s="659" t="s">
        <v>618</v>
      </c>
      <c r="L23" s="602"/>
      <c r="M23" s="773">
        <v>0</v>
      </c>
      <c r="N23" s="1173">
        <v>0</v>
      </c>
      <c r="O23" s="1173"/>
    </row>
    <row r="24" spans="1:15" ht="15">
      <c r="A24" s="616" t="s">
        <v>646</v>
      </c>
      <c r="B24" s="661" t="s">
        <v>618</v>
      </c>
      <c r="C24" s="662">
        <v>39850</v>
      </c>
      <c r="D24" s="775">
        <v>41578</v>
      </c>
      <c r="E24" s="775">
        <v>42603</v>
      </c>
      <c r="F24" s="776">
        <v>11124</v>
      </c>
      <c r="G24" s="665">
        <f>M24-F24</f>
        <v>11980</v>
      </c>
      <c r="H24" s="621">
        <f>N24-M24</f>
        <v>10651</v>
      </c>
      <c r="I24" s="866"/>
      <c r="J24" s="1684">
        <f t="shared" ref="J24:J47" si="3">SUM(F24:I24)</f>
        <v>33755</v>
      </c>
      <c r="K24" s="668">
        <f t="shared" ref="K24:K47" si="4">(J24/E24)*100</f>
        <v>79.23150951810905</v>
      </c>
      <c r="L24" s="602"/>
      <c r="M24" s="669">
        <v>23104</v>
      </c>
      <c r="N24" s="1175">
        <v>33755</v>
      </c>
      <c r="O24" s="1176"/>
    </row>
    <row r="25" spans="1:15" ht="15">
      <c r="A25" s="628" t="s">
        <v>648</v>
      </c>
      <c r="B25" s="671" t="s">
        <v>618</v>
      </c>
      <c r="C25" s="618"/>
      <c r="D25" s="780"/>
      <c r="E25" s="780"/>
      <c r="F25" s="781"/>
      <c r="G25" s="782">
        <f t="shared" ref="G25:G42" si="5">M25-F25</f>
        <v>0</v>
      </c>
      <c r="H25" s="627">
        <f t="shared" ref="H25:H42" si="6">N25-M25</f>
        <v>0</v>
      </c>
      <c r="I25" s="623"/>
      <c r="J25" s="1572">
        <f t="shared" si="3"/>
        <v>0</v>
      </c>
      <c r="K25" s="1685" t="e">
        <f t="shared" si="4"/>
        <v>#DIV/0!</v>
      </c>
      <c r="L25" s="602"/>
      <c r="M25" s="675">
        <v>0</v>
      </c>
      <c r="N25" s="1178">
        <v>0</v>
      </c>
      <c r="O25" s="1179"/>
    </row>
    <row r="26" spans="1:15" ht="15.75" thickBot="1">
      <c r="A26" s="605" t="s">
        <v>650</v>
      </c>
      <c r="B26" s="677">
        <v>672</v>
      </c>
      <c r="C26" s="678">
        <v>7700</v>
      </c>
      <c r="D26" s="785">
        <v>7700</v>
      </c>
      <c r="E26" s="785">
        <v>7700</v>
      </c>
      <c r="F26" s="786">
        <v>1950</v>
      </c>
      <c r="G26" s="787">
        <f t="shared" si="5"/>
        <v>1850</v>
      </c>
      <c r="H26" s="655">
        <f t="shared" si="6"/>
        <v>1950</v>
      </c>
      <c r="I26" s="882"/>
      <c r="J26" s="1686">
        <f t="shared" si="3"/>
        <v>5750</v>
      </c>
      <c r="K26" s="1687">
        <f t="shared" si="4"/>
        <v>74.675324675324674</v>
      </c>
      <c r="L26" s="602"/>
      <c r="M26" s="683">
        <v>3800</v>
      </c>
      <c r="N26" s="1182">
        <v>5750</v>
      </c>
      <c r="O26" s="1183"/>
    </row>
    <row r="27" spans="1:15" ht="15">
      <c r="A27" s="616" t="s">
        <v>651</v>
      </c>
      <c r="B27" s="685">
        <v>501</v>
      </c>
      <c r="C27" s="618">
        <v>4619</v>
      </c>
      <c r="D27" s="790">
        <v>4840</v>
      </c>
      <c r="E27" s="790">
        <v>4313</v>
      </c>
      <c r="F27" s="791">
        <v>1146</v>
      </c>
      <c r="G27" s="665">
        <f t="shared" si="5"/>
        <v>1299</v>
      </c>
      <c r="H27" s="648">
        <f t="shared" si="6"/>
        <v>837</v>
      </c>
      <c r="I27" s="688"/>
      <c r="J27" s="1684">
        <f t="shared" si="3"/>
        <v>3282</v>
      </c>
      <c r="K27" s="668">
        <f t="shared" si="4"/>
        <v>76.095525156503598</v>
      </c>
      <c r="L27" s="602"/>
      <c r="M27" s="689">
        <v>2445</v>
      </c>
      <c r="N27" s="1185">
        <v>3282</v>
      </c>
      <c r="O27" s="1186"/>
    </row>
    <row r="28" spans="1:15" ht="15">
      <c r="A28" s="628" t="s">
        <v>653</v>
      </c>
      <c r="B28" s="692">
        <v>502</v>
      </c>
      <c r="C28" s="618">
        <v>1297</v>
      </c>
      <c r="D28" s="780">
        <v>1680</v>
      </c>
      <c r="E28" s="780">
        <v>1600</v>
      </c>
      <c r="F28" s="781">
        <v>679</v>
      </c>
      <c r="G28" s="782">
        <f t="shared" si="5"/>
        <v>309</v>
      </c>
      <c r="H28" s="627">
        <f t="shared" si="6"/>
        <v>212</v>
      </c>
      <c r="I28" s="623"/>
      <c r="J28" s="1572">
        <f t="shared" si="3"/>
        <v>1200</v>
      </c>
      <c r="K28" s="1685">
        <f t="shared" si="4"/>
        <v>75</v>
      </c>
      <c r="L28" s="602"/>
      <c r="M28" s="675">
        <v>988</v>
      </c>
      <c r="N28" s="1178">
        <v>1200</v>
      </c>
      <c r="O28" s="1179"/>
    </row>
    <row r="29" spans="1:15" ht="15">
      <c r="A29" s="628" t="s">
        <v>655</v>
      </c>
      <c r="B29" s="692">
        <v>504</v>
      </c>
      <c r="C29" s="618">
        <v>47</v>
      </c>
      <c r="D29" s="780">
        <v>50</v>
      </c>
      <c r="E29" s="780">
        <v>0</v>
      </c>
      <c r="F29" s="781">
        <v>0</v>
      </c>
      <c r="G29" s="782">
        <f t="shared" si="5"/>
        <v>0</v>
      </c>
      <c r="H29" s="627">
        <f t="shared" si="6"/>
        <v>0</v>
      </c>
      <c r="I29" s="623"/>
      <c r="J29" s="1572">
        <f t="shared" si="3"/>
        <v>0</v>
      </c>
      <c r="K29" s="1685" t="e">
        <f t="shared" si="4"/>
        <v>#DIV/0!</v>
      </c>
      <c r="L29" s="602"/>
      <c r="M29" s="675">
        <v>0</v>
      </c>
      <c r="N29" s="1178">
        <v>0</v>
      </c>
      <c r="O29" s="1179"/>
    </row>
    <row r="30" spans="1:15" ht="15">
      <c r="A30" s="628" t="s">
        <v>657</v>
      </c>
      <c r="B30" s="692">
        <v>511</v>
      </c>
      <c r="C30" s="618">
        <v>1439</v>
      </c>
      <c r="D30" s="780">
        <v>1360</v>
      </c>
      <c r="E30" s="780">
        <v>1360</v>
      </c>
      <c r="F30" s="781">
        <v>332</v>
      </c>
      <c r="G30" s="782">
        <f t="shared" si="5"/>
        <v>101</v>
      </c>
      <c r="H30" s="627">
        <f t="shared" si="6"/>
        <v>848</v>
      </c>
      <c r="I30" s="623"/>
      <c r="J30" s="1572">
        <f t="shared" si="3"/>
        <v>1281</v>
      </c>
      <c r="K30" s="1685">
        <f t="shared" si="4"/>
        <v>94.191176470588232</v>
      </c>
      <c r="L30" s="602"/>
      <c r="M30" s="675">
        <v>433</v>
      </c>
      <c r="N30" s="1178">
        <v>1281</v>
      </c>
      <c r="O30" s="1179"/>
    </row>
    <row r="31" spans="1:15" ht="15">
      <c r="A31" s="628" t="s">
        <v>659</v>
      </c>
      <c r="B31" s="692">
        <v>518</v>
      </c>
      <c r="C31" s="618">
        <v>2719</v>
      </c>
      <c r="D31" s="780">
        <v>2432</v>
      </c>
      <c r="E31" s="780">
        <v>2084</v>
      </c>
      <c r="F31" s="781">
        <v>785</v>
      </c>
      <c r="G31" s="782">
        <f t="shared" si="5"/>
        <v>724</v>
      </c>
      <c r="H31" s="627">
        <f t="shared" si="6"/>
        <v>423</v>
      </c>
      <c r="I31" s="623"/>
      <c r="J31" s="1572">
        <f t="shared" si="3"/>
        <v>1932</v>
      </c>
      <c r="K31" s="1685">
        <f t="shared" si="4"/>
        <v>92.706333973128594</v>
      </c>
      <c r="L31" s="602"/>
      <c r="M31" s="675">
        <v>1509</v>
      </c>
      <c r="N31" s="1178">
        <v>1932</v>
      </c>
      <c r="O31" s="1179"/>
    </row>
    <row r="32" spans="1:15" ht="15">
      <c r="A32" s="628" t="s">
        <v>661</v>
      </c>
      <c r="B32" s="692">
        <v>521</v>
      </c>
      <c r="C32" s="618">
        <v>23759</v>
      </c>
      <c r="D32" s="780">
        <v>23975</v>
      </c>
      <c r="E32" s="780">
        <v>25103</v>
      </c>
      <c r="F32" s="781">
        <v>6547</v>
      </c>
      <c r="G32" s="782">
        <f t="shared" si="5"/>
        <v>6780</v>
      </c>
      <c r="H32" s="627">
        <f t="shared" si="6"/>
        <v>6658</v>
      </c>
      <c r="I32" s="623"/>
      <c r="J32" s="1572">
        <f t="shared" si="3"/>
        <v>19985</v>
      </c>
      <c r="K32" s="1685">
        <f t="shared" si="4"/>
        <v>79.611998565908465</v>
      </c>
      <c r="L32" s="602"/>
      <c r="M32" s="675">
        <v>13327</v>
      </c>
      <c r="N32" s="1178">
        <v>19985</v>
      </c>
      <c r="O32" s="1179"/>
    </row>
    <row r="33" spans="1:15" ht="15">
      <c r="A33" s="628" t="s">
        <v>663</v>
      </c>
      <c r="B33" s="692" t="s">
        <v>665</v>
      </c>
      <c r="C33" s="618">
        <v>8799</v>
      </c>
      <c r="D33" s="780">
        <v>8673</v>
      </c>
      <c r="E33" s="780">
        <v>9008</v>
      </c>
      <c r="F33" s="781">
        <v>2363</v>
      </c>
      <c r="G33" s="782">
        <f t="shared" si="5"/>
        <v>2390</v>
      </c>
      <c r="H33" s="627">
        <f t="shared" si="6"/>
        <v>2400</v>
      </c>
      <c r="I33" s="623"/>
      <c r="J33" s="1572">
        <f t="shared" si="3"/>
        <v>7153</v>
      </c>
      <c r="K33" s="1685">
        <f t="shared" si="4"/>
        <v>79.40719360568383</v>
      </c>
      <c r="L33" s="602"/>
      <c r="M33" s="675">
        <v>4753</v>
      </c>
      <c r="N33" s="1178">
        <v>7153</v>
      </c>
      <c r="O33" s="1179"/>
    </row>
    <row r="34" spans="1:15" ht="15">
      <c r="A34" s="628" t="s">
        <v>666</v>
      </c>
      <c r="B34" s="692">
        <v>557</v>
      </c>
      <c r="C34" s="618"/>
      <c r="D34" s="780"/>
      <c r="E34" s="780"/>
      <c r="F34" s="781">
        <v>0</v>
      </c>
      <c r="G34" s="782">
        <f t="shared" si="5"/>
        <v>0</v>
      </c>
      <c r="H34" s="627">
        <f t="shared" si="6"/>
        <v>0</v>
      </c>
      <c r="I34" s="623"/>
      <c r="J34" s="1572">
        <f t="shared" si="3"/>
        <v>0</v>
      </c>
      <c r="K34" s="1685" t="e">
        <f t="shared" si="4"/>
        <v>#DIV/0!</v>
      </c>
      <c r="L34" s="602"/>
      <c r="M34" s="675">
        <v>0</v>
      </c>
      <c r="N34" s="1178">
        <v>0</v>
      </c>
      <c r="O34" s="1179"/>
    </row>
    <row r="35" spans="1:15" ht="15">
      <c r="A35" s="628" t="s">
        <v>668</v>
      </c>
      <c r="B35" s="692">
        <v>551</v>
      </c>
      <c r="C35" s="618">
        <v>209</v>
      </c>
      <c r="D35" s="780">
        <v>213</v>
      </c>
      <c r="E35" s="780">
        <v>225</v>
      </c>
      <c r="F35" s="781">
        <v>56</v>
      </c>
      <c r="G35" s="782">
        <f t="shared" si="5"/>
        <v>59</v>
      </c>
      <c r="H35" s="627">
        <f t="shared" si="6"/>
        <v>62</v>
      </c>
      <c r="I35" s="623"/>
      <c r="J35" s="1572">
        <f t="shared" si="3"/>
        <v>177</v>
      </c>
      <c r="K35" s="1685">
        <f t="shared" si="4"/>
        <v>78.666666666666657</v>
      </c>
      <c r="L35" s="602"/>
      <c r="M35" s="675">
        <v>115</v>
      </c>
      <c r="N35" s="1178">
        <v>177</v>
      </c>
      <c r="O35" s="1179"/>
    </row>
    <row r="36" spans="1:15" ht="15.75" thickBot="1">
      <c r="A36" s="592" t="s">
        <v>670</v>
      </c>
      <c r="B36" s="694" t="s">
        <v>671</v>
      </c>
      <c r="C36" s="695">
        <v>1577</v>
      </c>
      <c r="D36" s="794">
        <v>2620</v>
      </c>
      <c r="E36" s="794">
        <v>2320</v>
      </c>
      <c r="F36" s="795">
        <v>514</v>
      </c>
      <c r="G36" s="787">
        <f t="shared" si="5"/>
        <v>412</v>
      </c>
      <c r="H36" s="627">
        <f t="shared" si="6"/>
        <v>1094</v>
      </c>
      <c r="I36" s="623"/>
      <c r="J36" s="1686">
        <f t="shared" si="3"/>
        <v>2020</v>
      </c>
      <c r="K36" s="1687">
        <f t="shared" si="4"/>
        <v>87.068965517241381</v>
      </c>
      <c r="L36" s="602"/>
      <c r="M36" s="773">
        <v>926</v>
      </c>
      <c r="N36" s="1188">
        <v>2020</v>
      </c>
      <c r="O36" s="1189"/>
    </row>
    <row r="37" spans="1:15" ht="15.75" thickBot="1">
      <c r="A37" s="700" t="s">
        <v>672</v>
      </c>
      <c r="B37" s="701"/>
      <c r="C37" s="798">
        <f t="shared" ref="C37:I37" si="7">SUM(C27:C36)</f>
        <v>44465</v>
      </c>
      <c r="D37" s="799">
        <f t="shared" si="7"/>
        <v>45843</v>
      </c>
      <c r="E37" s="799">
        <f t="shared" si="7"/>
        <v>46013</v>
      </c>
      <c r="F37" s="706">
        <f t="shared" si="7"/>
        <v>12422</v>
      </c>
      <c r="G37" s="798">
        <f t="shared" si="7"/>
        <v>12074</v>
      </c>
      <c r="H37" s="798">
        <f t="shared" si="7"/>
        <v>12534</v>
      </c>
      <c r="I37" s="709">
        <f t="shared" si="7"/>
        <v>0</v>
      </c>
      <c r="J37" s="706">
        <f t="shared" si="3"/>
        <v>37030</v>
      </c>
      <c r="K37" s="722">
        <f t="shared" si="4"/>
        <v>80.477256427531358</v>
      </c>
      <c r="L37" s="602"/>
      <c r="M37" s="706">
        <f>SUM(M27:M36)</f>
        <v>24496</v>
      </c>
      <c r="N37" s="706">
        <f t="shared" ref="N37:O37" si="8">SUM(N27:N36)</f>
        <v>37030</v>
      </c>
      <c r="O37" s="706">
        <f t="shared" si="8"/>
        <v>0</v>
      </c>
    </row>
    <row r="38" spans="1:15" ht="15">
      <c r="A38" s="616" t="s">
        <v>674</v>
      </c>
      <c r="B38" s="685">
        <v>601</v>
      </c>
      <c r="C38" s="707"/>
      <c r="D38" s="790"/>
      <c r="E38" s="790"/>
      <c r="F38" s="776">
        <v>0</v>
      </c>
      <c r="G38" s="688">
        <f t="shared" si="5"/>
        <v>0</v>
      </c>
      <c r="H38" s="627">
        <f t="shared" si="6"/>
        <v>0</v>
      </c>
      <c r="I38" s="623"/>
      <c r="J38" s="1684">
        <f t="shared" si="3"/>
        <v>0</v>
      </c>
      <c r="K38" s="668" t="e">
        <f t="shared" si="4"/>
        <v>#DIV/0!</v>
      </c>
      <c r="L38" s="602"/>
      <c r="M38" s="689">
        <v>0</v>
      </c>
      <c r="N38" s="1185">
        <v>0</v>
      </c>
      <c r="O38" s="1186"/>
    </row>
    <row r="39" spans="1:15" ht="15">
      <c r="A39" s="628" t="s">
        <v>676</v>
      </c>
      <c r="B39" s="692">
        <v>602</v>
      </c>
      <c r="C39" s="618">
        <v>3899</v>
      </c>
      <c r="D39" s="780">
        <v>3540</v>
      </c>
      <c r="E39" s="780">
        <v>2879</v>
      </c>
      <c r="F39" s="781">
        <v>1085</v>
      </c>
      <c r="G39" s="688">
        <f t="shared" si="5"/>
        <v>1207</v>
      </c>
      <c r="H39" s="627">
        <f t="shared" si="6"/>
        <v>437</v>
      </c>
      <c r="I39" s="623"/>
      <c r="J39" s="1572">
        <f t="shared" si="3"/>
        <v>2729</v>
      </c>
      <c r="K39" s="1685">
        <f t="shared" si="4"/>
        <v>94.789857589440771</v>
      </c>
      <c r="L39" s="602"/>
      <c r="M39" s="675">
        <v>2292</v>
      </c>
      <c r="N39" s="1178">
        <v>2729</v>
      </c>
      <c r="O39" s="1179"/>
    </row>
    <row r="40" spans="1:15" ht="15">
      <c r="A40" s="628" t="s">
        <v>678</v>
      </c>
      <c r="B40" s="692">
        <v>604</v>
      </c>
      <c r="C40" s="618">
        <v>51</v>
      </c>
      <c r="D40" s="780">
        <v>55</v>
      </c>
      <c r="E40" s="780">
        <v>0</v>
      </c>
      <c r="F40" s="781">
        <v>0</v>
      </c>
      <c r="G40" s="688">
        <f t="shared" si="5"/>
        <v>0</v>
      </c>
      <c r="H40" s="627">
        <f t="shared" si="6"/>
        <v>0</v>
      </c>
      <c r="I40" s="623"/>
      <c r="J40" s="1572">
        <f t="shared" si="3"/>
        <v>0</v>
      </c>
      <c r="K40" s="1685" t="e">
        <f t="shared" si="4"/>
        <v>#DIV/0!</v>
      </c>
      <c r="L40" s="602"/>
      <c r="M40" s="675">
        <v>0</v>
      </c>
      <c r="N40" s="1178">
        <v>0</v>
      </c>
      <c r="O40" s="1179"/>
    </row>
    <row r="41" spans="1:15" ht="15">
      <c r="A41" s="628" t="s">
        <v>680</v>
      </c>
      <c r="B41" s="692" t="s">
        <v>682</v>
      </c>
      <c r="C41" s="618">
        <v>39850</v>
      </c>
      <c r="D41" s="780">
        <v>41578</v>
      </c>
      <c r="E41" s="780">
        <v>42588</v>
      </c>
      <c r="F41" s="781">
        <v>11124</v>
      </c>
      <c r="G41" s="688">
        <f t="shared" si="5"/>
        <v>10765</v>
      </c>
      <c r="H41" s="627">
        <f t="shared" si="6"/>
        <v>11866</v>
      </c>
      <c r="I41" s="623"/>
      <c r="J41" s="1572">
        <f t="shared" si="3"/>
        <v>33755</v>
      </c>
      <c r="K41" s="1685">
        <f t="shared" si="4"/>
        <v>79.259415797877338</v>
      </c>
      <c r="L41" s="602"/>
      <c r="M41" s="675">
        <v>21889</v>
      </c>
      <c r="N41" s="1178">
        <v>33755</v>
      </c>
      <c r="O41" s="1179"/>
    </row>
    <row r="42" spans="1:15" ht="15.75" thickBot="1">
      <c r="A42" s="592" t="s">
        <v>683</v>
      </c>
      <c r="B42" s="694" t="s">
        <v>684</v>
      </c>
      <c r="C42" s="633">
        <v>736</v>
      </c>
      <c r="D42" s="794">
        <v>740</v>
      </c>
      <c r="E42" s="794">
        <v>546</v>
      </c>
      <c r="F42" s="795">
        <v>213</v>
      </c>
      <c r="G42" s="688">
        <f t="shared" si="5"/>
        <v>102</v>
      </c>
      <c r="H42" s="655">
        <f t="shared" si="6"/>
        <v>231</v>
      </c>
      <c r="I42" s="623"/>
      <c r="J42" s="1686">
        <f t="shared" si="3"/>
        <v>546</v>
      </c>
      <c r="K42" s="1687">
        <f t="shared" si="4"/>
        <v>100</v>
      </c>
      <c r="L42" s="602"/>
      <c r="M42" s="773">
        <v>315</v>
      </c>
      <c r="N42" s="1188">
        <v>546</v>
      </c>
      <c r="O42" s="1189"/>
    </row>
    <row r="43" spans="1:15" ht="15.75" thickBot="1">
      <c r="A43" s="700" t="s">
        <v>685</v>
      </c>
      <c r="B43" s="701" t="s">
        <v>618</v>
      </c>
      <c r="C43" s="798">
        <f t="shared" ref="C43:I43" si="9">SUM(C38:C42)</f>
        <v>44536</v>
      </c>
      <c r="D43" s="799">
        <f t="shared" si="9"/>
        <v>45913</v>
      </c>
      <c r="E43" s="799">
        <f t="shared" si="9"/>
        <v>46013</v>
      </c>
      <c r="F43" s="706">
        <f t="shared" si="9"/>
        <v>12422</v>
      </c>
      <c r="G43" s="805">
        <f t="shared" si="9"/>
        <v>12074</v>
      </c>
      <c r="H43" s="806">
        <f t="shared" si="9"/>
        <v>12534</v>
      </c>
      <c r="I43" s="805">
        <f t="shared" si="9"/>
        <v>0</v>
      </c>
      <c r="J43" s="1688">
        <f t="shared" si="3"/>
        <v>37030</v>
      </c>
      <c r="K43" s="1689">
        <f t="shared" si="4"/>
        <v>80.477256427531358</v>
      </c>
      <c r="L43" s="602"/>
      <c r="M43" s="706">
        <f>SUM(M38:M42)</f>
        <v>24496</v>
      </c>
      <c r="N43" s="709">
        <f>SUM(N38:N42)</f>
        <v>37030</v>
      </c>
      <c r="O43" s="706">
        <f>SUM(O38:O42)</f>
        <v>0</v>
      </c>
    </row>
    <row r="44" spans="1:15" ht="5.25" customHeight="1" thickBot="1">
      <c r="A44" s="592"/>
      <c r="B44" s="710"/>
      <c r="C44" s="1690"/>
      <c r="D44" s="807"/>
      <c r="E44" s="807"/>
      <c r="F44" s="1193"/>
      <c r="G44" s="1194"/>
      <c r="H44" s="1195"/>
      <c r="I44" s="1194"/>
      <c r="J44" s="1691"/>
      <c r="K44" s="1692"/>
      <c r="L44" s="602"/>
      <c r="M44" s="1693"/>
      <c r="N44" s="717"/>
      <c r="O44" s="717"/>
    </row>
    <row r="45" spans="1:15" ht="15.75" thickBot="1">
      <c r="A45" s="718" t="s">
        <v>687</v>
      </c>
      <c r="B45" s="701" t="s">
        <v>618</v>
      </c>
      <c r="C45" s="706">
        <f t="shared" ref="C45:I45" si="10">C43-C41</f>
        <v>4686</v>
      </c>
      <c r="D45" s="798">
        <f t="shared" si="10"/>
        <v>4335</v>
      </c>
      <c r="E45" s="798">
        <f t="shared" si="10"/>
        <v>3425</v>
      </c>
      <c r="F45" s="706">
        <f t="shared" si="10"/>
        <v>1298</v>
      </c>
      <c r="G45" s="805">
        <f t="shared" si="10"/>
        <v>1309</v>
      </c>
      <c r="H45" s="706">
        <f t="shared" si="10"/>
        <v>668</v>
      </c>
      <c r="I45" s="805">
        <f t="shared" si="10"/>
        <v>0</v>
      </c>
      <c r="J45" s="1694">
        <f t="shared" si="3"/>
        <v>3275</v>
      </c>
      <c r="K45" s="1695">
        <f t="shared" si="4"/>
        <v>95.620437956204384</v>
      </c>
      <c r="L45" s="602"/>
      <c r="M45" s="706">
        <f>M43-M41</f>
        <v>2607</v>
      </c>
      <c r="N45" s="709">
        <f>N43-N41</f>
        <v>3275</v>
      </c>
      <c r="O45" s="706">
        <f>O43-O41</f>
        <v>0</v>
      </c>
    </row>
    <row r="46" spans="1:15" ht="15.75" thickBot="1">
      <c r="A46" s="700" t="s">
        <v>688</v>
      </c>
      <c r="B46" s="701" t="s">
        <v>618</v>
      </c>
      <c r="C46" s="706">
        <f t="shared" ref="C46:I46" si="11">C43-C37</f>
        <v>71</v>
      </c>
      <c r="D46" s="798">
        <f t="shared" si="11"/>
        <v>70</v>
      </c>
      <c r="E46" s="798">
        <f t="shared" si="11"/>
        <v>0</v>
      </c>
      <c r="F46" s="706">
        <f t="shared" si="11"/>
        <v>0</v>
      </c>
      <c r="G46" s="805">
        <f t="shared" si="11"/>
        <v>0</v>
      </c>
      <c r="H46" s="706">
        <f t="shared" si="11"/>
        <v>0</v>
      </c>
      <c r="I46" s="805">
        <f t="shared" si="11"/>
        <v>0</v>
      </c>
      <c r="J46" s="706">
        <f t="shared" si="3"/>
        <v>0</v>
      </c>
      <c r="K46" s="801" t="e">
        <f t="shared" si="4"/>
        <v>#DIV/0!</v>
      </c>
      <c r="L46" s="602"/>
      <c r="M46" s="706">
        <f>M43-M37</f>
        <v>0</v>
      </c>
      <c r="N46" s="709">
        <f>N43-N37</f>
        <v>0</v>
      </c>
      <c r="O46" s="706">
        <f>O43-O37</f>
        <v>0</v>
      </c>
    </row>
    <row r="47" spans="1:15" ht="15.75" thickBot="1">
      <c r="A47" s="720" t="s">
        <v>690</v>
      </c>
      <c r="B47" s="721" t="s">
        <v>618</v>
      </c>
      <c r="C47" s="706">
        <f t="shared" ref="C47:I47" si="12">C46-C41</f>
        <v>-39779</v>
      </c>
      <c r="D47" s="798">
        <f t="shared" si="12"/>
        <v>-41508</v>
      </c>
      <c r="E47" s="798">
        <f t="shared" si="12"/>
        <v>-42588</v>
      </c>
      <c r="F47" s="706">
        <f t="shared" si="12"/>
        <v>-11124</v>
      </c>
      <c r="G47" s="805">
        <f t="shared" si="12"/>
        <v>-10765</v>
      </c>
      <c r="H47" s="706">
        <f t="shared" si="12"/>
        <v>-11866</v>
      </c>
      <c r="I47" s="805">
        <f t="shared" si="12"/>
        <v>0</v>
      </c>
      <c r="J47" s="806">
        <f t="shared" si="3"/>
        <v>-33755</v>
      </c>
      <c r="K47" s="1696">
        <f t="shared" si="4"/>
        <v>79.259415797877338</v>
      </c>
      <c r="L47" s="602"/>
      <c r="M47" s="706">
        <f>M46-M41</f>
        <v>-21889</v>
      </c>
      <c r="N47" s="709">
        <f>N46-N41</f>
        <v>-33755</v>
      </c>
      <c r="O47" s="706">
        <f>O46-O41</f>
        <v>0</v>
      </c>
    </row>
    <row r="50" spans="1:10" ht="14.25">
      <c r="A50" s="723" t="s">
        <v>691</v>
      </c>
    </row>
    <row r="51" spans="1:10" s="726" customFormat="1" ht="14.25">
      <c r="A51" s="724" t="s">
        <v>692</v>
      </c>
      <c r="B51" s="725"/>
      <c r="E51" s="727"/>
      <c r="F51" s="727"/>
      <c r="G51" s="727"/>
      <c r="H51" s="727"/>
      <c r="I51" s="727"/>
      <c r="J51" s="727"/>
    </row>
    <row r="52" spans="1:10" s="726" customFormat="1" ht="14.25">
      <c r="A52" s="728" t="s">
        <v>693</v>
      </c>
      <c r="B52" s="725"/>
      <c r="E52" s="727"/>
      <c r="F52" s="727"/>
      <c r="G52" s="727"/>
      <c r="H52" s="727"/>
      <c r="I52" s="727"/>
      <c r="J52" s="727"/>
    </row>
    <row r="53" spans="1:10" s="730" customFormat="1" ht="14.25">
      <c r="A53" s="728" t="s">
        <v>694</v>
      </c>
      <c r="B53" s="729"/>
      <c r="E53" s="731"/>
      <c r="F53" s="731"/>
      <c r="G53" s="731"/>
      <c r="H53" s="731"/>
      <c r="I53" s="731"/>
      <c r="J53" s="731"/>
    </row>
    <row r="56" spans="1:10">
      <c r="A56" s="557" t="s">
        <v>784</v>
      </c>
    </row>
    <row r="58" spans="1:10">
      <c r="A58" s="557" t="s">
        <v>785</v>
      </c>
    </row>
  </sheetData>
  <mergeCells count="3">
    <mergeCell ref="A1:O1"/>
    <mergeCell ref="C7:O7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zoomScaleNormal="100" workbookViewId="0">
      <selection activeCell="A39" sqref="A39"/>
    </sheetView>
  </sheetViews>
  <sheetFormatPr defaultColWidth="8.7109375" defaultRowHeight="12.75"/>
  <cols>
    <col min="1" max="1" width="37.7109375" style="1421" customWidth="1"/>
    <col min="2" max="2" width="13.5703125" style="547" hidden="1" customWidth="1"/>
    <col min="3" max="3" width="7.28515625" style="548" customWidth="1"/>
    <col min="4" max="5" width="11.5703125" style="547" customWidth="1"/>
    <col min="6" max="6" width="11.5703125" style="549" customWidth="1"/>
    <col min="7" max="7" width="11.42578125" style="549" customWidth="1"/>
    <col min="8" max="8" width="9.85546875" style="549" customWidth="1"/>
    <col min="9" max="9" width="9.140625" style="549" customWidth="1"/>
    <col min="10" max="10" width="9.28515625" style="549" customWidth="1"/>
    <col min="11" max="11" width="9.140625" style="549" customWidth="1"/>
    <col min="12" max="12" width="12" style="547" customWidth="1"/>
    <col min="13" max="13" width="8.7109375" style="547"/>
    <col min="14" max="14" width="11.85546875" style="547" customWidth="1"/>
    <col min="15" max="15" width="12.5703125" style="547" customWidth="1"/>
    <col min="16" max="16" width="11.85546875" style="547" customWidth="1"/>
    <col min="17" max="17" width="12" style="547" customWidth="1"/>
    <col min="18" max="16384" width="8.7109375" style="547"/>
  </cols>
  <sheetData>
    <row r="1" spans="1:16">
      <c r="P1" s="340"/>
    </row>
    <row r="2" spans="1:16" ht="18.75">
      <c r="A2" s="341" t="s">
        <v>698</v>
      </c>
      <c r="G2" s="342"/>
      <c r="H2" s="342"/>
    </row>
    <row r="3" spans="1:16" ht="21.75" customHeight="1">
      <c r="A3" s="343"/>
      <c r="B3" s="541"/>
      <c r="G3" s="342"/>
      <c r="H3" s="342"/>
    </row>
    <row r="4" spans="1:16" ht="6" customHeight="1" thickBot="1">
      <c r="B4" s="1422"/>
      <c r="C4" s="1423"/>
      <c r="D4" s="1422"/>
      <c r="G4" s="342"/>
      <c r="H4" s="342"/>
    </row>
    <row r="5" spans="1:16" ht="24.75" customHeight="1" thickBot="1">
      <c r="A5" s="348" t="s">
        <v>595</v>
      </c>
      <c r="B5" s="349"/>
      <c r="C5" s="1424"/>
      <c r="D5" s="1425" t="s">
        <v>786</v>
      </c>
      <c r="E5" s="1426"/>
      <c r="F5" s="1426"/>
      <c r="G5" s="1426"/>
      <c r="H5" s="1427"/>
      <c r="I5" s="1427"/>
      <c r="J5" s="1427"/>
      <c r="K5" s="1427"/>
      <c r="L5" s="1428"/>
      <c r="P5" s="355"/>
    </row>
    <row r="6" spans="1:16" ht="23.25" customHeight="1" thickBot="1">
      <c r="A6" s="345" t="s">
        <v>597</v>
      </c>
      <c r="G6" s="342"/>
      <c r="H6" s="342"/>
    </row>
    <row r="7" spans="1:16" ht="13.5" thickBot="1">
      <c r="A7" s="356" t="s">
        <v>54</v>
      </c>
      <c r="B7" s="1429"/>
      <c r="C7" s="1430" t="s">
        <v>598</v>
      </c>
      <c r="D7" s="359" t="s">
        <v>7</v>
      </c>
      <c r="E7" s="360" t="s">
        <v>599</v>
      </c>
      <c r="F7" s="361" t="s">
        <v>600</v>
      </c>
      <c r="G7" s="362" t="s">
        <v>601</v>
      </c>
      <c r="H7" s="1431"/>
      <c r="I7" s="1431"/>
      <c r="J7" s="1432"/>
      <c r="K7" s="365" t="s">
        <v>602</v>
      </c>
      <c r="L7" s="366" t="s">
        <v>603</v>
      </c>
      <c r="N7" s="367" t="s">
        <v>604</v>
      </c>
      <c r="O7" s="367" t="s">
        <v>605</v>
      </c>
      <c r="P7" s="367" t="s">
        <v>604</v>
      </c>
    </row>
    <row r="8" spans="1:16" ht="13.5" thickBot="1">
      <c r="A8" s="1433"/>
      <c r="B8" s="1434" t="s">
        <v>606</v>
      </c>
      <c r="C8" s="1435"/>
      <c r="D8" s="371" t="s">
        <v>607</v>
      </c>
      <c r="E8" s="372">
        <v>2018</v>
      </c>
      <c r="F8" s="373">
        <v>2018</v>
      </c>
      <c r="G8" s="374" t="s">
        <v>608</v>
      </c>
      <c r="H8" s="375" t="s">
        <v>609</v>
      </c>
      <c r="I8" s="375" t="s">
        <v>610</v>
      </c>
      <c r="J8" s="376" t="s">
        <v>611</v>
      </c>
      <c r="K8" s="377" t="s">
        <v>612</v>
      </c>
      <c r="L8" s="378" t="s">
        <v>613</v>
      </c>
      <c r="N8" s="379" t="s">
        <v>614</v>
      </c>
      <c r="O8" s="380" t="s">
        <v>615</v>
      </c>
      <c r="P8" s="380" t="s">
        <v>616</v>
      </c>
    </row>
    <row r="9" spans="1:16">
      <c r="A9" s="381" t="s">
        <v>617</v>
      </c>
      <c r="B9" s="1436"/>
      <c r="C9" s="1437"/>
      <c r="D9" s="1438">
        <v>20</v>
      </c>
      <c r="E9" s="1439">
        <v>23</v>
      </c>
      <c r="F9" s="1439">
        <v>23</v>
      </c>
      <c r="G9" s="1440">
        <v>21</v>
      </c>
      <c r="H9" s="1441">
        <f>N9</f>
        <v>21</v>
      </c>
      <c r="I9" s="1441">
        <f>O9</f>
        <v>19</v>
      </c>
      <c r="J9" s="1442"/>
      <c r="K9" s="390" t="s">
        <v>618</v>
      </c>
      <c r="L9" s="391" t="s">
        <v>618</v>
      </c>
      <c r="M9" s="541"/>
      <c r="N9" s="1444">
        <v>21</v>
      </c>
      <c r="O9" s="1438">
        <v>19</v>
      </c>
      <c r="P9" s="1438"/>
    </row>
    <row r="10" spans="1:16" ht="13.5" thickBot="1">
      <c r="A10" s="393" t="s">
        <v>619</v>
      </c>
      <c r="B10" s="1445"/>
      <c r="C10" s="1446"/>
      <c r="D10" s="1447">
        <v>17.196999999999999</v>
      </c>
      <c r="E10" s="1449">
        <v>16</v>
      </c>
      <c r="F10" s="1449">
        <v>16</v>
      </c>
      <c r="G10" s="1450">
        <v>17.895</v>
      </c>
      <c r="H10" s="1451">
        <f t="shared" ref="H10:I21" si="0">N10</f>
        <v>17.405000000000001</v>
      </c>
      <c r="I10" s="1668">
        <f>O10</f>
        <v>16.082000000000001</v>
      </c>
      <c r="J10" s="1669"/>
      <c r="K10" s="402"/>
      <c r="L10" s="403" t="s">
        <v>618</v>
      </c>
      <c r="M10" s="541"/>
      <c r="N10" s="1454">
        <v>17.405000000000001</v>
      </c>
      <c r="O10" s="1447">
        <v>16.082000000000001</v>
      </c>
      <c r="P10" s="1447"/>
    </row>
    <row r="11" spans="1:16">
      <c r="A11" s="406" t="s">
        <v>708</v>
      </c>
      <c r="B11" s="1455" t="s">
        <v>621</v>
      </c>
      <c r="C11" s="1456" t="s">
        <v>709</v>
      </c>
      <c r="D11" s="1457">
        <v>5220</v>
      </c>
      <c r="E11" s="1458" t="s">
        <v>618</v>
      </c>
      <c r="F11" s="1458" t="s">
        <v>618</v>
      </c>
      <c r="G11" s="411">
        <v>5237</v>
      </c>
      <c r="H11" s="1459">
        <f t="shared" si="0"/>
        <v>5250</v>
      </c>
      <c r="I11" s="1460">
        <f>O11</f>
        <v>5269</v>
      </c>
      <c r="J11" s="1461"/>
      <c r="K11" s="415" t="s">
        <v>618</v>
      </c>
      <c r="L11" s="415" t="s">
        <v>618</v>
      </c>
      <c r="M11" s="541"/>
      <c r="N11" s="416">
        <v>5250</v>
      </c>
      <c r="O11" s="1457">
        <v>5269</v>
      </c>
      <c r="P11" s="1457"/>
    </row>
    <row r="12" spans="1:16">
      <c r="A12" s="418" t="s">
        <v>710</v>
      </c>
      <c r="B12" s="458" t="s">
        <v>624</v>
      </c>
      <c r="C12" s="1462" t="s">
        <v>711</v>
      </c>
      <c r="D12" s="1457">
        <v>4981</v>
      </c>
      <c r="E12" s="1463" t="s">
        <v>618</v>
      </c>
      <c r="F12" s="1463" t="s">
        <v>618</v>
      </c>
      <c r="G12" s="411">
        <v>5014</v>
      </c>
      <c r="H12" s="1464">
        <f t="shared" si="0"/>
        <v>5042</v>
      </c>
      <c r="I12" s="1465">
        <f t="shared" si="0"/>
        <v>5077</v>
      </c>
      <c r="J12" s="1466"/>
      <c r="K12" s="415" t="s">
        <v>618</v>
      </c>
      <c r="L12" s="415" t="s">
        <v>618</v>
      </c>
      <c r="M12" s="541"/>
      <c r="N12" s="425">
        <v>5042</v>
      </c>
      <c r="O12" s="1457">
        <v>5077</v>
      </c>
      <c r="P12" s="1457"/>
    </row>
    <row r="13" spans="1:16">
      <c r="A13" s="418" t="s">
        <v>626</v>
      </c>
      <c r="B13" s="458" t="s">
        <v>627</v>
      </c>
      <c r="C13" s="1462" t="s">
        <v>628</v>
      </c>
      <c r="D13" s="1457">
        <v>24</v>
      </c>
      <c r="E13" s="1463" t="s">
        <v>618</v>
      </c>
      <c r="F13" s="1463" t="s">
        <v>618</v>
      </c>
      <c r="G13" s="411">
        <v>47</v>
      </c>
      <c r="H13" s="1464">
        <f t="shared" si="0"/>
        <v>12</v>
      </c>
      <c r="I13" s="1465">
        <f t="shared" si="0"/>
        <v>50</v>
      </c>
      <c r="J13" s="1466"/>
      <c r="K13" s="415" t="s">
        <v>618</v>
      </c>
      <c r="L13" s="415" t="s">
        <v>618</v>
      </c>
      <c r="M13" s="541"/>
      <c r="N13" s="425">
        <v>12</v>
      </c>
      <c r="O13" s="1457">
        <v>50</v>
      </c>
      <c r="P13" s="1457"/>
    </row>
    <row r="14" spans="1:16">
      <c r="A14" s="418" t="s">
        <v>629</v>
      </c>
      <c r="B14" s="458" t="s">
        <v>630</v>
      </c>
      <c r="C14" s="1462" t="s">
        <v>618</v>
      </c>
      <c r="D14" s="1457">
        <v>148</v>
      </c>
      <c r="E14" s="1463" t="s">
        <v>618</v>
      </c>
      <c r="F14" s="1463" t="s">
        <v>618</v>
      </c>
      <c r="G14" s="411">
        <v>3323</v>
      </c>
      <c r="H14" s="1464">
        <f t="shared" si="0"/>
        <v>5120</v>
      </c>
      <c r="I14" s="1465">
        <f t="shared" si="0"/>
        <v>6684</v>
      </c>
      <c r="J14" s="1466"/>
      <c r="K14" s="415" t="s">
        <v>618</v>
      </c>
      <c r="L14" s="415" t="s">
        <v>618</v>
      </c>
      <c r="M14" s="541"/>
      <c r="N14" s="425">
        <v>5120</v>
      </c>
      <c r="O14" s="1457">
        <v>6684</v>
      </c>
      <c r="P14" s="1457"/>
    </row>
    <row r="15" spans="1:16" ht="13.5" thickBot="1">
      <c r="A15" s="428" t="s">
        <v>631</v>
      </c>
      <c r="B15" s="429" t="s">
        <v>632</v>
      </c>
      <c r="C15" s="1467" t="s">
        <v>633</v>
      </c>
      <c r="D15" s="1468">
        <v>1528</v>
      </c>
      <c r="E15" s="1469" t="s">
        <v>618</v>
      </c>
      <c r="F15" s="1469" t="s">
        <v>618</v>
      </c>
      <c r="G15" s="411">
        <v>2418</v>
      </c>
      <c r="H15" s="1470">
        <f t="shared" si="0"/>
        <v>3147</v>
      </c>
      <c r="I15" s="1471">
        <f t="shared" si="0"/>
        <v>2206</v>
      </c>
      <c r="J15" s="1472"/>
      <c r="K15" s="391" t="s">
        <v>618</v>
      </c>
      <c r="L15" s="391" t="s">
        <v>618</v>
      </c>
      <c r="M15" s="541"/>
      <c r="N15" s="493">
        <v>3147</v>
      </c>
      <c r="O15" s="1468">
        <v>2206</v>
      </c>
      <c r="P15" s="1468"/>
    </row>
    <row r="16" spans="1:16" ht="13.5" thickBot="1">
      <c r="A16" s="438" t="s">
        <v>634</v>
      </c>
      <c r="B16" s="439"/>
      <c r="C16" s="440"/>
      <c r="D16" s="1473">
        <f t="shared" ref="D16" si="1">D11-D12+D13+D14+D15</f>
        <v>1939</v>
      </c>
      <c r="E16" s="442" t="s">
        <v>618</v>
      </c>
      <c r="F16" s="442" t="s">
        <v>618</v>
      </c>
      <c r="G16" s="1474">
        <f>G11-G12+G13+G14+G15</f>
        <v>6011</v>
      </c>
      <c r="H16" s="1474">
        <f>H11-H12+H13+H14+H15</f>
        <v>8487</v>
      </c>
      <c r="I16" s="1697">
        <f>I11-I12+I13+I14+I15</f>
        <v>9132</v>
      </c>
      <c r="J16" s="1475">
        <f t="shared" ref="J16" si="2">J11-J12+J13+J14+J15</f>
        <v>0</v>
      </c>
      <c r="K16" s="445" t="s">
        <v>618</v>
      </c>
      <c r="L16" s="445" t="s">
        <v>618</v>
      </c>
      <c r="M16" s="541"/>
      <c r="N16" s="1473">
        <f>N11-N12+N13+N14+N15</f>
        <v>8487</v>
      </c>
      <c r="O16" s="1473">
        <f t="shared" ref="O16:P16" si="3">O11-O12+O13+O14+O15</f>
        <v>9132</v>
      </c>
      <c r="P16" s="1473">
        <f t="shared" si="3"/>
        <v>0</v>
      </c>
    </row>
    <row r="17" spans="1:16">
      <c r="A17" s="428" t="s">
        <v>635</v>
      </c>
      <c r="B17" s="1455" t="s">
        <v>636</v>
      </c>
      <c r="C17" s="1476">
        <v>401</v>
      </c>
      <c r="D17" s="1468">
        <v>117</v>
      </c>
      <c r="E17" s="1458" t="s">
        <v>618</v>
      </c>
      <c r="F17" s="1458" t="s">
        <v>618</v>
      </c>
      <c r="G17" s="447">
        <v>102</v>
      </c>
      <c r="H17" s="1477">
        <f t="shared" si="0"/>
        <v>86</v>
      </c>
      <c r="I17" s="1460">
        <f t="shared" si="0"/>
        <v>71</v>
      </c>
      <c r="J17" s="1461"/>
      <c r="K17" s="391" t="s">
        <v>618</v>
      </c>
      <c r="L17" s="391" t="s">
        <v>618</v>
      </c>
      <c r="M17" s="541"/>
      <c r="N17" s="1478">
        <v>86</v>
      </c>
      <c r="O17" s="1468">
        <v>71</v>
      </c>
      <c r="P17" s="1468"/>
    </row>
    <row r="18" spans="1:16">
      <c r="A18" s="418" t="s">
        <v>637</v>
      </c>
      <c r="B18" s="458" t="s">
        <v>638</v>
      </c>
      <c r="C18" s="1462" t="s">
        <v>639</v>
      </c>
      <c r="D18" s="1457">
        <v>683</v>
      </c>
      <c r="E18" s="1463" t="s">
        <v>618</v>
      </c>
      <c r="F18" s="1463" t="s">
        <v>618</v>
      </c>
      <c r="G18" s="453">
        <v>680</v>
      </c>
      <c r="H18" s="1464">
        <f t="shared" si="0"/>
        <v>815</v>
      </c>
      <c r="I18" s="1465">
        <f t="shared" si="0"/>
        <v>820</v>
      </c>
      <c r="J18" s="1466"/>
      <c r="K18" s="415" t="s">
        <v>618</v>
      </c>
      <c r="L18" s="415" t="s">
        <v>618</v>
      </c>
      <c r="M18" s="541"/>
      <c r="N18" s="425">
        <v>815</v>
      </c>
      <c r="O18" s="1457">
        <v>820</v>
      </c>
      <c r="P18" s="1457"/>
    </row>
    <row r="19" spans="1:16">
      <c r="A19" s="418" t="s">
        <v>640</v>
      </c>
      <c r="B19" s="458" t="s">
        <v>641</v>
      </c>
      <c r="C19" s="1462" t="s">
        <v>618</v>
      </c>
      <c r="D19" s="1457">
        <v>0</v>
      </c>
      <c r="E19" s="1463" t="s">
        <v>618</v>
      </c>
      <c r="F19" s="1463" t="s">
        <v>618</v>
      </c>
      <c r="G19" s="453">
        <v>0</v>
      </c>
      <c r="H19" s="1464">
        <f t="shared" si="0"/>
        <v>0</v>
      </c>
      <c r="I19" s="1465">
        <f t="shared" si="0"/>
        <v>0</v>
      </c>
      <c r="J19" s="1466"/>
      <c r="K19" s="415" t="s">
        <v>618</v>
      </c>
      <c r="L19" s="415" t="s">
        <v>618</v>
      </c>
      <c r="M19" s="541"/>
      <c r="N19" s="425">
        <v>0</v>
      </c>
      <c r="O19" s="1457">
        <v>0</v>
      </c>
      <c r="P19" s="1457"/>
    </row>
    <row r="20" spans="1:16">
      <c r="A20" s="418" t="s">
        <v>642</v>
      </c>
      <c r="B20" s="458" t="s">
        <v>643</v>
      </c>
      <c r="C20" s="1462" t="s">
        <v>618</v>
      </c>
      <c r="D20" s="1457">
        <v>1004</v>
      </c>
      <c r="E20" s="1463" t="s">
        <v>618</v>
      </c>
      <c r="F20" s="1463" t="s">
        <v>618</v>
      </c>
      <c r="G20" s="453">
        <v>5028</v>
      </c>
      <c r="H20" s="1464">
        <f t="shared" si="0"/>
        <v>7414</v>
      </c>
      <c r="I20" s="1465">
        <f t="shared" si="0"/>
        <v>8169</v>
      </c>
      <c r="J20" s="1466"/>
      <c r="K20" s="415" t="s">
        <v>618</v>
      </c>
      <c r="L20" s="415" t="s">
        <v>618</v>
      </c>
      <c r="M20" s="541"/>
      <c r="N20" s="425">
        <v>7414</v>
      </c>
      <c r="O20" s="1457">
        <v>8169</v>
      </c>
      <c r="P20" s="1457"/>
    </row>
    <row r="21" spans="1:16" ht="13.5" thickBot="1">
      <c r="A21" s="393" t="s">
        <v>644</v>
      </c>
      <c r="B21" s="459" t="s">
        <v>645</v>
      </c>
      <c r="C21" s="1479" t="s">
        <v>618</v>
      </c>
      <c r="D21" s="1480">
        <v>0</v>
      </c>
      <c r="E21" s="1469" t="s">
        <v>618</v>
      </c>
      <c r="F21" s="1469" t="s">
        <v>618</v>
      </c>
      <c r="G21" s="462">
        <v>0</v>
      </c>
      <c r="H21" s="1470">
        <f t="shared" si="0"/>
        <v>0</v>
      </c>
      <c r="I21" s="1471">
        <f t="shared" si="0"/>
        <v>0</v>
      </c>
      <c r="J21" s="1472"/>
      <c r="K21" s="465" t="s">
        <v>618</v>
      </c>
      <c r="L21" s="465" t="s">
        <v>618</v>
      </c>
      <c r="M21" s="541"/>
      <c r="N21" s="1481"/>
      <c r="O21" s="1480">
        <v>0</v>
      </c>
      <c r="P21" s="1480"/>
    </row>
    <row r="22" spans="1:16" ht="15">
      <c r="A22" s="406" t="s">
        <v>646</v>
      </c>
      <c r="B22" s="1455" t="s">
        <v>647</v>
      </c>
      <c r="C22" s="468" t="s">
        <v>618</v>
      </c>
      <c r="D22" s="1482">
        <v>8930</v>
      </c>
      <c r="E22" s="1483">
        <v>8600</v>
      </c>
      <c r="F22" s="1483">
        <v>9600</v>
      </c>
      <c r="G22" s="471">
        <v>2246</v>
      </c>
      <c r="H22" s="1460">
        <f>N22-G22</f>
        <v>2571</v>
      </c>
      <c r="I22" s="1460">
        <f>O22-N22</f>
        <v>2508</v>
      </c>
      <c r="J22" s="1460"/>
      <c r="K22" s="499">
        <f t="shared" ref="K22:K45" si="4">SUM(G22:J22)</f>
        <v>7325</v>
      </c>
      <c r="L22" s="475">
        <f t="shared" ref="L22:L45" si="5">(K22/F22)*100</f>
        <v>76.302083333333343</v>
      </c>
      <c r="M22" s="541"/>
      <c r="N22" s="416">
        <v>4817</v>
      </c>
      <c r="O22" s="1484">
        <v>7325</v>
      </c>
      <c r="P22" s="1482"/>
    </row>
    <row r="23" spans="1:16" ht="15">
      <c r="A23" s="418" t="s">
        <v>648</v>
      </c>
      <c r="B23" s="458" t="s">
        <v>649</v>
      </c>
      <c r="C23" s="477" t="s">
        <v>618</v>
      </c>
      <c r="D23" s="1485">
        <v>0</v>
      </c>
      <c r="E23" s="1486">
        <v>0</v>
      </c>
      <c r="F23" s="1486">
        <v>0</v>
      </c>
      <c r="G23" s="480">
        <v>0</v>
      </c>
      <c r="H23" s="1465">
        <f t="shared" ref="H23:H40" si="6">N23-G23</f>
        <v>0</v>
      </c>
      <c r="I23" s="1487">
        <f t="shared" ref="I23:I40" si="7">O23-N23</f>
        <v>0</v>
      </c>
      <c r="J23" s="1487"/>
      <c r="K23" s="504">
        <f t="shared" si="4"/>
        <v>0</v>
      </c>
      <c r="L23" s="483" t="e">
        <f t="shared" si="5"/>
        <v>#DIV/0!</v>
      </c>
      <c r="M23" s="541"/>
      <c r="N23" s="425">
        <v>0</v>
      </c>
      <c r="O23" s="1488"/>
      <c r="P23" s="1485"/>
    </row>
    <row r="24" spans="1:16" ht="15.75" thickBot="1">
      <c r="A24" s="393" t="s">
        <v>650</v>
      </c>
      <c r="B24" s="459" t="s">
        <v>649</v>
      </c>
      <c r="C24" s="485">
        <v>672</v>
      </c>
      <c r="D24" s="1489">
        <v>1700</v>
      </c>
      <c r="E24" s="1490">
        <v>1700</v>
      </c>
      <c r="F24" s="1490">
        <v>1700</v>
      </c>
      <c r="G24" s="488">
        <v>300</v>
      </c>
      <c r="H24" s="1471">
        <f t="shared" si="6"/>
        <v>420</v>
      </c>
      <c r="I24" s="1491">
        <f t="shared" si="7"/>
        <v>540</v>
      </c>
      <c r="J24" s="1491"/>
      <c r="K24" s="513">
        <f t="shared" si="4"/>
        <v>1260</v>
      </c>
      <c r="L24" s="492">
        <f t="shared" si="5"/>
        <v>74.117647058823536</v>
      </c>
      <c r="M24" s="541"/>
      <c r="N24" s="493">
        <v>720</v>
      </c>
      <c r="O24" s="1492">
        <v>1260</v>
      </c>
      <c r="P24" s="1489"/>
    </row>
    <row r="25" spans="1:16" ht="15">
      <c r="A25" s="406" t="s">
        <v>651</v>
      </c>
      <c r="B25" s="1455" t="s">
        <v>652</v>
      </c>
      <c r="C25" s="495">
        <v>501</v>
      </c>
      <c r="D25" s="1493">
        <v>1058</v>
      </c>
      <c r="E25" s="1494">
        <v>1122</v>
      </c>
      <c r="F25" s="1494">
        <v>1122</v>
      </c>
      <c r="G25" s="1495">
        <v>235</v>
      </c>
      <c r="H25" s="1460">
        <f t="shared" si="6"/>
        <v>358</v>
      </c>
      <c r="I25" s="1460">
        <f t="shared" si="7"/>
        <v>156</v>
      </c>
      <c r="J25" s="1496"/>
      <c r="K25" s="499">
        <f t="shared" si="4"/>
        <v>749</v>
      </c>
      <c r="L25" s="475">
        <f t="shared" si="5"/>
        <v>66.755793226381471</v>
      </c>
      <c r="M25" s="541"/>
      <c r="N25" s="1478">
        <v>593</v>
      </c>
      <c r="O25" s="1497">
        <v>749</v>
      </c>
      <c r="P25" s="1493"/>
    </row>
    <row r="26" spans="1:16" ht="15">
      <c r="A26" s="418" t="s">
        <v>653</v>
      </c>
      <c r="B26" s="458" t="s">
        <v>654</v>
      </c>
      <c r="C26" s="501">
        <v>502</v>
      </c>
      <c r="D26" s="1485">
        <v>326</v>
      </c>
      <c r="E26" s="1486">
        <v>350</v>
      </c>
      <c r="F26" s="1486">
        <v>350</v>
      </c>
      <c r="G26" s="480">
        <v>85</v>
      </c>
      <c r="H26" s="1465">
        <f t="shared" si="6"/>
        <v>85</v>
      </c>
      <c r="I26" s="1487">
        <f t="shared" si="7"/>
        <v>57</v>
      </c>
      <c r="J26" s="1496"/>
      <c r="K26" s="504">
        <f t="shared" si="4"/>
        <v>227</v>
      </c>
      <c r="L26" s="483">
        <f t="shared" si="5"/>
        <v>64.857142857142861</v>
      </c>
      <c r="M26" s="541"/>
      <c r="N26" s="425">
        <v>170</v>
      </c>
      <c r="O26" s="1488">
        <v>227</v>
      </c>
      <c r="P26" s="1485"/>
    </row>
    <row r="27" spans="1:16" ht="15">
      <c r="A27" s="418" t="s">
        <v>655</v>
      </c>
      <c r="B27" s="458" t="s">
        <v>656</v>
      </c>
      <c r="C27" s="501">
        <v>504</v>
      </c>
      <c r="D27" s="1485">
        <v>0</v>
      </c>
      <c r="E27" s="1486">
        <v>0</v>
      </c>
      <c r="F27" s="1486">
        <v>0</v>
      </c>
      <c r="G27" s="480">
        <v>0</v>
      </c>
      <c r="H27" s="1465">
        <f t="shared" si="6"/>
        <v>0</v>
      </c>
      <c r="I27" s="1487">
        <f t="shared" si="7"/>
        <v>0</v>
      </c>
      <c r="J27" s="1496"/>
      <c r="K27" s="504">
        <f t="shared" si="4"/>
        <v>0</v>
      </c>
      <c r="L27" s="483" t="e">
        <f t="shared" si="5"/>
        <v>#DIV/0!</v>
      </c>
      <c r="M27" s="541"/>
      <c r="N27" s="425">
        <v>0</v>
      </c>
      <c r="O27" s="1488">
        <v>0</v>
      </c>
      <c r="P27" s="1485"/>
    </row>
    <row r="28" spans="1:16" ht="15">
      <c r="A28" s="418" t="s">
        <v>657</v>
      </c>
      <c r="B28" s="458" t="s">
        <v>658</v>
      </c>
      <c r="C28" s="501">
        <v>511</v>
      </c>
      <c r="D28" s="1485">
        <v>309</v>
      </c>
      <c r="E28" s="1486">
        <v>680</v>
      </c>
      <c r="F28" s="1486">
        <v>680</v>
      </c>
      <c r="G28" s="480">
        <v>8</v>
      </c>
      <c r="H28" s="1465">
        <f t="shared" si="6"/>
        <v>3</v>
      </c>
      <c r="I28" s="1487">
        <f t="shared" si="7"/>
        <v>333</v>
      </c>
      <c r="J28" s="1496"/>
      <c r="K28" s="504">
        <f t="shared" si="4"/>
        <v>344</v>
      </c>
      <c r="L28" s="483">
        <f t="shared" si="5"/>
        <v>50.588235294117645</v>
      </c>
      <c r="M28" s="541"/>
      <c r="N28" s="425">
        <v>11</v>
      </c>
      <c r="O28" s="1488">
        <v>344</v>
      </c>
      <c r="P28" s="1485"/>
    </row>
    <row r="29" spans="1:16" ht="15">
      <c r="A29" s="418" t="s">
        <v>659</v>
      </c>
      <c r="B29" s="458" t="s">
        <v>660</v>
      </c>
      <c r="C29" s="501">
        <v>518</v>
      </c>
      <c r="D29" s="1485">
        <v>441</v>
      </c>
      <c r="E29" s="1486">
        <v>560</v>
      </c>
      <c r="F29" s="1486">
        <v>560</v>
      </c>
      <c r="G29" s="480">
        <v>92</v>
      </c>
      <c r="H29" s="1465">
        <f t="shared" si="6"/>
        <v>177</v>
      </c>
      <c r="I29" s="1487">
        <f t="shared" si="7"/>
        <v>160</v>
      </c>
      <c r="J29" s="1496"/>
      <c r="K29" s="504">
        <f t="shared" si="4"/>
        <v>429</v>
      </c>
      <c r="L29" s="483">
        <f t="shared" si="5"/>
        <v>76.607142857142861</v>
      </c>
      <c r="M29" s="541"/>
      <c r="N29" s="425">
        <v>269</v>
      </c>
      <c r="O29" s="1488">
        <v>429</v>
      </c>
      <c r="P29" s="1485"/>
    </row>
    <row r="30" spans="1:16" ht="15">
      <c r="A30" s="418" t="s">
        <v>661</v>
      </c>
      <c r="B30" s="506" t="s">
        <v>662</v>
      </c>
      <c r="C30" s="501">
        <v>521</v>
      </c>
      <c r="D30" s="1485">
        <v>5189</v>
      </c>
      <c r="E30" s="1486">
        <v>4740</v>
      </c>
      <c r="F30" s="1486">
        <v>5487</v>
      </c>
      <c r="G30" s="480">
        <v>1425</v>
      </c>
      <c r="H30" s="1465">
        <f t="shared" si="6"/>
        <v>1486</v>
      </c>
      <c r="I30" s="1487">
        <f t="shared" si="7"/>
        <v>1446</v>
      </c>
      <c r="J30" s="1496"/>
      <c r="K30" s="504">
        <f t="shared" si="4"/>
        <v>4357</v>
      </c>
      <c r="L30" s="483">
        <f t="shared" si="5"/>
        <v>79.40586841625661</v>
      </c>
      <c r="M30" s="541"/>
      <c r="N30" s="425">
        <v>2911</v>
      </c>
      <c r="O30" s="1488">
        <v>4357</v>
      </c>
      <c r="P30" s="1485"/>
    </row>
    <row r="31" spans="1:16" ht="15">
      <c r="A31" s="418" t="s">
        <v>663</v>
      </c>
      <c r="B31" s="506" t="s">
        <v>664</v>
      </c>
      <c r="C31" s="501" t="s">
        <v>665</v>
      </c>
      <c r="D31" s="1485">
        <v>1879</v>
      </c>
      <c r="E31" s="1486">
        <v>1710</v>
      </c>
      <c r="F31" s="1486">
        <v>1963</v>
      </c>
      <c r="G31" s="480">
        <v>514</v>
      </c>
      <c r="H31" s="1465">
        <f t="shared" si="6"/>
        <v>531</v>
      </c>
      <c r="I31" s="1487">
        <f t="shared" si="7"/>
        <v>529</v>
      </c>
      <c r="J31" s="1496"/>
      <c r="K31" s="504">
        <f t="shared" si="4"/>
        <v>1574</v>
      </c>
      <c r="L31" s="483">
        <f t="shared" si="5"/>
        <v>80.183392766174222</v>
      </c>
      <c r="M31" s="541"/>
      <c r="N31" s="425">
        <v>1045</v>
      </c>
      <c r="O31" s="1488">
        <v>1574</v>
      </c>
      <c r="P31" s="1485"/>
    </row>
    <row r="32" spans="1:16" ht="15">
      <c r="A32" s="418" t="s">
        <v>666</v>
      </c>
      <c r="B32" s="458" t="s">
        <v>667</v>
      </c>
      <c r="C32" s="501">
        <v>557</v>
      </c>
      <c r="D32" s="1485">
        <v>0</v>
      </c>
      <c r="E32" s="1486">
        <v>0</v>
      </c>
      <c r="F32" s="1486">
        <v>0</v>
      </c>
      <c r="G32" s="480">
        <v>0</v>
      </c>
      <c r="H32" s="1465">
        <f t="shared" si="6"/>
        <v>0</v>
      </c>
      <c r="I32" s="1487">
        <f t="shared" si="7"/>
        <v>0</v>
      </c>
      <c r="J32" s="1496"/>
      <c r="K32" s="504">
        <f t="shared" si="4"/>
        <v>0</v>
      </c>
      <c r="L32" s="483" t="e">
        <f t="shared" si="5"/>
        <v>#DIV/0!</v>
      </c>
      <c r="M32" s="541"/>
      <c r="N32" s="425">
        <v>0</v>
      </c>
      <c r="O32" s="1488">
        <v>0</v>
      </c>
      <c r="P32" s="1485"/>
    </row>
    <row r="33" spans="1:16" ht="15">
      <c r="A33" s="418" t="s">
        <v>668</v>
      </c>
      <c r="B33" s="458" t="s">
        <v>669</v>
      </c>
      <c r="C33" s="501">
        <v>551</v>
      </c>
      <c r="D33" s="1485">
        <v>60</v>
      </c>
      <c r="E33" s="1486">
        <v>51</v>
      </c>
      <c r="F33" s="1486">
        <v>61</v>
      </c>
      <c r="G33" s="480">
        <v>15</v>
      </c>
      <c r="H33" s="1465">
        <f t="shared" si="6"/>
        <v>15</v>
      </c>
      <c r="I33" s="1487">
        <f t="shared" si="7"/>
        <v>16</v>
      </c>
      <c r="J33" s="1496"/>
      <c r="K33" s="504">
        <f t="shared" si="4"/>
        <v>46</v>
      </c>
      <c r="L33" s="483">
        <f t="shared" si="5"/>
        <v>75.409836065573771</v>
      </c>
      <c r="M33" s="541"/>
      <c r="N33" s="425">
        <v>30</v>
      </c>
      <c r="O33" s="1488">
        <v>46</v>
      </c>
      <c r="P33" s="1485"/>
    </row>
    <row r="34" spans="1:16" ht="15.75" thickBot="1">
      <c r="A34" s="507" t="s">
        <v>670</v>
      </c>
      <c r="B34" s="429"/>
      <c r="C34" s="509" t="s">
        <v>671</v>
      </c>
      <c r="D34" s="1498">
        <v>422</v>
      </c>
      <c r="E34" s="1499">
        <v>167</v>
      </c>
      <c r="F34" s="1499">
        <v>157</v>
      </c>
      <c r="G34" s="1500">
        <v>18</v>
      </c>
      <c r="H34" s="1465">
        <f t="shared" si="6"/>
        <v>19</v>
      </c>
      <c r="I34" s="1487">
        <f t="shared" si="7"/>
        <v>20</v>
      </c>
      <c r="J34" s="1496"/>
      <c r="K34" s="513">
        <f t="shared" si="4"/>
        <v>57</v>
      </c>
      <c r="L34" s="492">
        <f t="shared" si="5"/>
        <v>36.30573248407643</v>
      </c>
      <c r="M34" s="541"/>
      <c r="N34" s="1481">
        <v>37</v>
      </c>
      <c r="O34" s="1501">
        <v>57</v>
      </c>
      <c r="P34" s="1498"/>
    </row>
    <row r="35" spans="1:16" ht="15.75" thickBot="1">
      <c r="A35" s="515" t="s">
        <v>672</v>
      </c>
      <c r="B35" s="516" t="s">
        <v>673</v>
      </c>
      <c r="C35" s="517"/>
      <c r="D35" s="518">
        <f>SUM(D25:D34)</f>
        <v>9684</v>
      </c>
      <c r="E35" s="519">
        <f t="shared" ref="E35:J35" si="8">SUM(E25:E34)</f>
        <v>9380</v>
      </c>
      <c r="F35" s="519">
        <f t="shared" si="8"/>
        <v>10380</v>
      </c>
      <c r="G35" s="519">
        <f t="shared" si="8"/>
        <v>2392</v>
      </c>
      <c r="H35" s="1502">
        <f t="shared" si="8"/>
        <v>2674</v>
      </c>
      <c r="I35" s="1502">
        <f t="shared" si="8"/>
        <v>2717</v>
      </c>
      <c r="J35" s="518">
        <f t="shared" si="8"/>
        <v>0</v>
      </c>
      <c r="K35" s="518">
        <f t="shared" si="4"/>
        <v>7783</v>
      </c>
      <c r="L35" s="521">
        <f t="shared" si="5"/>
        <v>74.98073217726396</v>
      </c>
      <c r="M35" s="541"/>
      <c r="N35" s="518">
        <f>SUM(N25:N34)</f>
        <v>5066</v>
      </c>
      <c r="O35" s="518">
        <f t="shared" ref="O35:P35" si="9">SUM(O25:O34)</f>
        <v>7783</v>
      </c>
      <c r="P35" s="518">
        <f t="shared" si="9"/>
        <v>0</v>
      </c>
    </row>
    <row r="36" spans="1:16" ht="15">
      <c r="A36" s="523" t="s">
        <v>674</v>
      </c>
      <c r="B36" s="1455" t="s">
        <v>675</v>
      </c>
      <c r="C36" s="495">
        <v>601</v>
      </c>
      <c r="D36" s="1493">
        <v>0</v>
      </c>
      <c r="E36" s="1494">
        <v>0</v>
      </c>
      <c r="F36" s="1494">
        <v>0</v>
      </c>
      <c r="G36" s="471">
        <v>0</v>
      </c>
      <c r="H36" s="1465">
        <f t="shared" si="6"/>
        <v>0</v>
      </c>
      <c r="I36" s="1487">
        <f t="shared" si="7"/>
        <v>0</v>
      </c>
      <c r="J36" s="1496"/>
      <c r="K36" s="499">
        <f t="shared" si="4"/>
        <v>0</v>
      </c>
      <c r="L36" s="475" t="e">
        <f t="shared" si="5"/>
        <v>#DIV/0!</v>
      </c>
      <c r="M36" s="541"/>
      <c r="N36" s="1478">
        <v>0</v>
      </c>
      <c r="O36" s="1497">
        <v>0</v>
      </c>
      <c r="P36" s="1493"/>
    </row>
    <row r="37" spans="1:16" ht="15">
      <c r="A37" s="526" t="s">
        <v>676</v>
      </c>
      <c r="B37" s="458" t="s">
        <v>677</v>
      </c>
      <c r="C37" s="501">
        <v>602</v>
      </c>
      <c r="D37" s="1485">
        <v>692</v>
      </c>
      <c r="E37" s="1486">
        <v>690</v>
      </c>
      <c r="F37" s="1486">
        <v>690</v>
      </c>
      <c r="G37" s="480">
        <v>192</v>
      </c>
      <c r="H37" s="1465">
        <f t="shared" si="6"/>
        <v>193</v>
      </c>
      <c r="I37" s="1487">
        <f t="shared" si="7"/>
        <v>56</v>
      </c>
      <c r="J37" s="1496"/>
      <c r="K37" s="504">
        <f t="shared" si="4"/>
        <v>441</v>
      </c>
      <c r="L37" s="483">
        <f t="shared" si="5"/>
        <v>63.913043478260867</v>
      </c>
      <c r="M37" s="541"/>
      <c r="N37" s="425">
        <v>385</v>
      </c>
      <c r="O37" s="1488">
        <v>441</v>
      </c>
      <c r="P37" s="1485"/>
    </row>
    <row r="38" spans="1:16" ht="15">
      <c r="A38" s="526" t="s">
        <v>678</v>
      </c>
      <c r="B38" s="458" t="s">
        <v>679</v>
      </c>
      <c r="C38" s="501">
        <v>604</v>
      </c>
      <c r="D38" s="1485">
        <v>0</v>
      </c>
      <c r="E38" s="1486">
        <v>0</v>
      </c>
      <c r="F38" s="1486">
        <v>0</v>
      </c>
      <c r="G38" s="480">
        <v>0</v>
      </c>
      <c r="H38" s="1465">
        <f t="shared" si="6"/>
        <v>0</v>
      </c>
      <c r="I38" s="1487">
        <f t="shared" si="7"/>
        <v>0</v>
      </c>
      <c r="J38" s="1496"/>
      <c r="K38" s="504">
        <f t="shared" si="4"/>
        <v>0</v>
      </c>
      <c r="L38" s="483" t="e">
        <f t="shared" si="5"/>
        <v>#DIV/0!</v>
      </c>
      <c r="M38" s="541"/>
      <c r="N38" s="425">
        <v>0</v>
      </c>
      <c r="O38" s="1488">
        <v>0</v>
      </c>
      <c r="P38" s="1485"/>
    </row>
    <row r="39" spans="1:16" ht="15">
      <c r="A39" s="526" t="s">
        <v>680</v>
      </c>
      <c r="B39" s="458" t="s">
        <v>681</v>
      </c>
      <c r="C39" s="501" t="s">
        <v>682</v>
      </c>
      <c r="D39" s="1485">
        <v>8930</v>
      </c>
      <c r="E39" s="1486">
        <v>8600</v>
      </c>
      <c r="F39" s="1486">
        <v>9600</v>
      </c>
      <c r="G39" s="480">
        <v>2246</v>
      </c>
      <c r="H39" s="1465">
        <f t="shared" si="6"/>
        <v>2571</v>
      </c>
      <c r="I39" s="1487">
        <f t="shared" si="7"/>
        <v>2508</v>
      </c>
      <c r="J39" s="1496"/>
      <c r="K39" s="504">
        <f t="shared" si="4"/>
        <v>7325</v>
      </c>
      <c r="L39" s="483">
        <f t="shared" si="5"/>
        <v>76.302083333333343</v>
      </c>
      <c r="M39" s="541"/>
      <c r="N39" s="425">
        <v>4817</v>
      </c>
      <c r="O39" s="1488">
        <v>7325</v>
      </c>
      <c r="P39" s="1485"/>
    </row>
    <row r="40" spans="1:16" ht="15.75" thickBot="1">
      <c r="A40" s="527" t="s">
        <v>683</v>
      </c>
      <c r="B40" s="429"/>
      <c r="C40" s="509" t="s">
        <v>684</v>
      </c>
      <c r="D40" s="1498">
        <v>197</v>
      </c>
      <c r="E40" s="1499">
        <v>90</v>
      </c>
      <c r="F40" s="1499">
        <v>90</v>
      </c>
      <c r="G40" s="1500">
        <v>20</v>
      </c>
      <c r="H40" s="1471">
        <f t="shared" si="6"/>
        <v>16</v>
      </c>
      <c r="I40" s="1491">
        <f t="shared" si="7"/>
        <v>53</v>
      </c>
      <c r="J40" s="1496"/>
      <c r="K40" s="513">
        <f t="shared" si="4"/>
        <v>89</v>
      </c>
      <c r="L40" s="528">
        <f t="shared" si="5"/>
        <v>98.888888888888886</v>
      </c>
      <c r="M40" s="541"/>
      <c r="N40" s="1481">
        <v>36</v>
      </c>
      <c r="O40" s="1501">
        <v>89</v>
      </c>
      <c r="P40" s="1498"/>
    </row>
    <row r="41" spans="1:16" ht="15.75" thickBot="1">
      <c r="A41" s="515" t="s">
        <v>685</v>
      </c>
      <c r="B41" s="516" t="s">
        <v>686</v>
      </c>
      <c r="C41" s="517" t="s">
        <v>618</v>
      </c>
      <c r="D41" s="540">
        <f t="shared" ref="D41:J41" si="10">SUM(D36:D40)</f>
        <v>9819</v>
      </c>
      <c r="E41" s="519">
        <f t="shared" si="10"/>
        <v>9380</v>
      </c>
      <c r="F41" s="519">
        <f t="shared" si="10"/>
        <v>10380</v>
      </c>
      <c r="G41" s="518">
        <f t="shared" si="10"/>
        <v>2458</v>
      </c>
      <c r="H41" s="1503">
        <f t="shared" si="10"/>
        <v>2780</v>
      </c>
      <c r="I41" s="518">
        <f t="shared" si="10"/>
        <v>2617</v>
      </c>
      <c r="J41" s="529">
        <f t="shared" si="10"/>
        <v>0</v>
      </c>
      <c r="K41" s="518">
        <f t="shared" si="4"/>
        <v>7855</v>
      </c>
      <c r="L41" s="521">
        <f t="shared" si="5"/>
        <v>75.67437379576107</v>
      </c>
      <c r="M41" s="541"/>
      <c r="N41" s="518">
        <f>SUM(N36:N40)</f>
        <v>5238</v>
      </c>
      <c r="O41" s="522">
        <f>SUM(O36:O40)</f>
        <v>7855</v>
      </c>
      <c r="P41" s="518">
        <f>SUM(P36:P40)</f>
        <v>0</v>
      </c>
    </row>
    <row r="42" spans="1:16" ht="5.25" customHeight="1" thickBot="1">
      <c r="A42" s="527"/>
      <c r="B42" s="1504"/>
      <c r="C42" s="531"/>
      <c r="D42" s="1505"/>
      <c r="E42" s="533"/>
      <c r="F42" s="533"/>
      <c r="G42" s="1506"/>
      <c r="H42" s="1507"/>
      <c r="I42" s="1508"/>
      <c r="J42" s="1507"/>
      <c r="K42" s="537"/>
      <c r="L42" s="475"/>
      <c r="M42" s="541"/>
      <c r="N42" s="1509"/>
      <c r="O42" s="532"/>
      <c r="P42" s="532"/>
    </row>
    <row r="43" spans="1:16" ht="15.75" thickBot="1">
      <c r="A43" s="539" t="s">
        <v>687</v>
      </c>
      <c r="B43" s="516" t="s">
        <v>649</v>
      </c>
      <c r="C43" s="517" t="s">
        <v>618</v>
      </c>
      <c r="D43" s="518">
        <f t="shared" ref="D43:J43" si="11">D41-D39</f>
        <v>889</v>
      </c>
      <c r="E43" s="540">
        <f t="shared" si="11"/>
        <v>780</v>
      </c>
      <c r="F43" s="540">
        <f t="shared" si="11"/>
        <v>780</v>
      </c>
      <c r="G43" s="518">
        <f t="shared" si="11"/>
        <v>212</v>
      </c>
      <c r="H43" s="520">
        <f t="shared" si="11"/>
        <v>209</v>
      </c>
      <c r="I43" s="518">
        <f t="shared" si="11"/>
        <v>109</v>
      </c>
      <c r="J43" s="522">
        <f t="shared" si="11"/>
        <v>0</v>
      </c>
      <c r="K43" s="537">
        <f t="shared" si="4"/>
        <v>530</v>
      </c>
      <c r="L43" s="475">
        <f t="shared" si="5"/>
        <v>67.948717948717956</v>
      </c>
      <c r="M43" s="541"/>
      <c r="N43" s="518">
        <f>N41-N39</f>
        <v>421</v>
      </c>
      <c r="O43" s="522">
        <f>O41-O39</f>
        <v>530</v>
      </c>
      <c r="P43" s="518">
        <f>P41-P39</f>
        <v>0</v>
      </c>
    </row>
    <row r="44" spans="1:16" ht="15.75" thickBot="1">
      <c r="A44" s="515" t="s">
        <v>688</v>
      </c>
      <c r="B44" s="516" t="s">
        <v>689</v>
      </c>
      <c r="C44" s="517" t="s">
        <v>618</v>
      </c>
      <c r="D44" s="518">
        <f t="shared" ref="D44:J44" si="12">D41-D35</f>
        <v>135</v>
      </c>
      <c r="E44" s="540">
        <f t="shared" si="12"/>
        <v>0</v>
      </c>
      <c r="F44" s="540">
        <f t="shared" si="12"/>
        <v>0</v>
      </c>
      <c r="G44" s="518">
        <f t="shared" si="12"/>
        <v>66</v>
      </c>
      <c r="H44" s="520">
        <f t="shared" si="12"/>
        <v>106</v>
      </c>
      <c r="I44" s="518">
        <f t="shared" si="12"/>
        <v>-100</v>
      </c>
      <c r="J44" s="522">
        <f t="shared" si="12"/>
        <v>0</v>
      </c>
      <c r="K44" s="537">
        <f t="shared" si="4"/>
        <v>72</v>
      </c>
      <c r="L44" s="475" t="e">
        <f t="shared" si="5"/>
        <v>#DIV/0!</v>
      </c>
      <c r="M44" s="541"/>
      <c r="N44" s="518">
        <f>N41-N35</f>
        <v>172</v>
      </c>
      <c r="O44" s="522">
        <f>O41-O35</f>
        <v>72</v>
      </c>
      <c r="P44" s="518">
        <f>P41-P35</f>
        <v>0</v>
      </c>
    </row>
    <row r="45" spans="1:16" ht="15.75" thickBot="1">
      <c r="A45" s="542" t="s">
        <v>690</v>
      </c>
      <c r="B45" s="543" t="s">
        <v>649</v>
      </c>
      <c r="C45" s="544" t="s">
        <v>618</v>
      </c>
      <c r="D45" s="518">
        <f t="shared" ref="D45:J45" si="13">D44-D39</f>
        <v>-8795</v>
      </c>
      <c r="E45" s="540">
        <f t="shared" si="13"/>
        <v>-8600</v>
      </c>
      <c r="F45" s="540">
        <f t="shared" si="13"/>
        <v>-9600</v>
      </c>
      <c r="G45" s="518">
        <f t="shared" si="13"/>
        <v>-2180</v>
      </c>
      <c r="H45" s="520">
        <f t="shared" si="13"/>
        <v>-2465</v>
      </c>
      <c r="I45" s="518">
        <f t="shared" si="13"/>
        <v>-2608</v>
      </c>
      <c r="J45" s="522">
        <f t="shared" si="13"/>
        <v>0</v>
      </c>
      <c r="K45" s="537">
        <f t="shared" si="4"/>
        <v>-7253</v>
      </c>
      <c r="L45" s="521">
        <f t="shared" si="5"/>
        <v>75.552083333333329</v>
      </c>
      <c r="M45" s="541"/>
      <c r="N45" s="518">
        <f>N44-N39</f>
        <v>-4645</v>
      </c>
      <c r="O45" s="522">
        <f>O44-O39</f>
        <v>-7253</v>
      </c>
      <c r="P45" s="518">
        <f>P44-P39</f>
        <v>0</v>
      </c>
    </row>
    <row r="47" spans="1:16" ht="14.25">
      <c r="A47" s="545" t="s">
        <v>691</v>
      </c>
    </row>
    <row r="48" spans="1:16" ht="14.25">
      <c r="A48" s="546" t="s">
        <v>692</v>
      </c>
    </row>
    <row r="49" spans="1:11" ht="14.25">
      <c r="A49" s="550" t="s">
        <v>693</v>
      </c>
    </row>
    <row r="50" spans="1:11" s="551" customFormat="1" ht="14.25">
      <c r="A50" s="550" t="s">
        <v>694</v>
      </c>
      <c r="C50" s="552"/>
      <c r="F50" s="553"/>
      <c r="G50" s="553"/>
      <c r="H50" s="553"/>
      <c r="I50" s="553"/>
      <c r="J50" s="553"/>
      <c r="K50" s="553"/>
    </row>
    <row r="51" spans="1:11" s="551" customFormat="1" ht="14.25">
      <c r="A51" s="550"/>
      <c r="C51" s="552"/>
      <c r="F51" s="553"/>
      <c r="G51" s="553"/>
      <c r="H51" s="553"/>
      <c r="I51" s="553"/>
      <c r="J51" s="553"/>
      <c r="K51" s="553"/>
    </row>
    <row r="53" spans="1:11">
      <c r="A53" s="1421" t="s">
        <v>745</v>
      </c>
    </row>
    <row r="55" spans="1:11">
      <c r="A55" s="1421" t="s">
        <v>787</v>
      </c>
    </row>
  </sheetData>
  <mergeCells count="4">
    <mergeCell ref="D5:L5"/>
    <mergeCell ref="A7:A8"/>
    <mergeCell ref="C7:C8"/>
    <mergeCell ref="G7:J7"/>
  </mergeCells>
  <pageMargins left="1.0629921259842521" right="0.31496062992125984" top="0.39370078740157483" bottom="0.31496062992125984" header="0.51181102362204722" footer="0.51181102362204722"/>
  <pageSetup paperSize="9" scale="6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topLeftCell="A6" workbookViewId="0">
      <selection activeCell="C40" sqref="C40"/>
    </sheetView>
  </sheetViews>
  <sheetFormatPr defaultRowHeight="15"/>
  <cols>
    <col min="1" max="1" width="35.5703125" style="1155" customWidth="1"/>
    <col min="2" max="2" width="9.140625" style="1155"/>
    <col min="3" max="3" width="10.28515625" style="1155" customWidth="1"/>
    <col min="4" max="16384" width="9.140625" style="1155"/>
  </cols>
  <sheetData>
    <row r="1" spans="1:16" ht="23.25">
      <c r="A1" s="554"/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6" t="s">
        <v>697</v>
      </c>
    </row>
    <row r="2" spans="1:16">
      <c r="A2" s="557"/>
      <c r="B2" s="558"/>
      <c r="C2" s="557"/>
      <c r="D2" s="557"/>
      <c r="E2" s="559"/>
      <c r="F2" s="559"/>
      <c r="G2" s="559"/>
      <c r="H2" s="559"/>
      <c r="I2" s="559"/>
      <c r="J2" s="559"/>
      <c r="K2" s="557"/>
      <c r="L2" s="557"/>
      <c r="M2" s="557"/>
      <c r="N2" s="557"/>
      <c r="O2" s="560"/>
      <c r="P2" s="557"/>
    </row>
    <row r="3" spans="1:16" ht="18.75">
      <c r="A3" s="737" t="s">
        <v>698</v>
      </c>
      <c r="B3" s="558"/>
      <c r="C3" s="557"/>
      <c r="D3" s="557"/>
      <c r="E3" s="559"/>
      <c r="F3" s="562"/>
      <c r="G3" s="562"/>
      <c r="H3" s="559"/>
      <c r="I3" s="559"/>
      <c r="J3" s="559"/>
      <c r="K3" s="557"/>
      <c r="L3" s="557"/>
      <c r="M3" s="557"/>
      <c r="N3" s="557"/>
      <c r="O3" s="557"/>
      <c r="P3" s="557"/>
    </row>
    <row r="4" spans="1:16" ht="18">
      <c r="A4" s="563"/>
      <c r="B4" s="558"/>
      <c r="C4" s="557"/>
      <c r="D4" s="557"/>
      <c r="E4" s="559"/>
      <c r="F4" s="562"/>
      <c r="G4" s="562"/>
      <c r="H4" s="559"/>
      <c r="I4" s="559"/>
      <c r="J4" s="559"/>
      <c r="K4" s="557"/>
      <c r="L4" s="557"/>
      <c r="M4" s="557"/>
      <c r="N4" s="557"/>
      <c r="O4" s="557"/>
      <c r="P4" s="557"/>
    </row>
    <row r="5" spans="1:16">
      <c r="A5" s="564"/>
      <c r="B5" s="558"/>
      <c r="C5" s="557"/>
      <c r="D5" s="557"/>
      <c r="E5" s="559"/>
      <c r="F5" s="562"/>
      <c r="G5" s="562"/>
      <c r="H5" s="559"/>
      <c r="I5" s="559"/>
      <c r="J5" s="559"/>
      <c r="K5" s="557"/>
      <c r="L5" s="557"/>
      <c r="M5" s="557"/>
      <c r="N5" s="557"/>
      <c r="O5" s="557"/>
      <c r="P5" s="557"/>
    </row>
    <row r="6" spans="1:16">
      <c r="A6" s="557"/>
      <c r="B6" s="565"/>
      <c r="C6" s="566"/>
      <c r="D6" s="557"/>
      <c r="E6" s="559"/>
      <c r="F6" s="562"/>
      <c r="G6" s="562"/>
      <c r="H6" s="559"/>
      <c r="I6" s="559"/>
      <c r="J6" s="559"/>
      <c r="K6" s="557"/>
      <c r="L6" s="557"/>
      <c r="M6" s="557"/>
      <c r="N6" s="557"/>
      <c r="O6" s="557"/>
      <c r="P6" s="557"/>
    </row>
    <row r="7" spans="1:16" ht="18">
      <c r="A7" s="740" t="s">
        <v>595</v>
      </c>
      <c r="B7" s="568"/>
      <c r="C7" s="741" t="s">
        <v>788</v>
      </c>
      <c r="D7" s="741"/>
      <c r="E7" s="741"/>
      <c r="F7" s="741"/>
      <c r="G7" s="742"/>
      <c r="H7" s="742"/>
      <c r="I7" s="742"/>
      <c r="J7" s="742"/>
      <c r="K7" s="742"/>
      <c r="L7" s="742"/>
      <c r="M7" s="742"/>
      <c r="N7" s="742"/>
      <c r="O7" s="742"/>
      <c r="P7" s="557"/>
    </row>
    <row r="8" spans="1:16" ht="15.75" thickBot="1">
      <c r="A8" s="564" t="s">
        <v>597</v>
      </c>
      <c r="B8" s="558"/>
      <c r="C8" s="557"/>
      <c r="D8" s="557"/>
      <c r="E8" s="559"/>
      <c r="F8" s="562"/>
      <c r="G8" s="562"/>
      <c r="H8" s="559"/>
      <c r="I8" s="559"/>
      <c r="J8" s="559"/>
      <c r="K8" s="557"/>
      <c r="L8" s="557"/>
      <c r="M8" s="557"/>
      <c r="N8" s="557"/>
      <c r="O8" s="557"/>
      <c r="P8" s="557"/>
    </row>
    <row r="9" spans="1:16" ht="15.75" thickBot="1">
      <c r="A9" s="570"/>
      <c r="B9" s="571"/>
      <c r="C9" s="572" t="s">
        <v>7</v>
      </c>
      <c r="D9" s="573" t="s">
        <v>599</v>
      </c>
      <c r="E9" s="574" t="s">
        <v>600</v>
      </c>
      <c r="F9" s="575" t="s">
        <v>601</v>
      </c>
      <c r="G9" s="576"/>
      <c r="H9" s="576"/>
      <c r="I9" s="577"/>
      <c r="J9" s="578" t="s">
        <v>700</v>
      </c>
      <c r="K9" s="579" t="s">
        <v>603</v>
      </c>
      <c r="L9" s="557"/>
      <c r="M9" s="571" t="s">
        <v>604</v>
      </c>
      <c r="N9" s="571" t="s">
        <v>605</v>
      </c>
      <c r="O9" s="571" t="s">
        <v>604</v>
      </c>
      <c r="P9" s="557"/>
    </row>
    <row r="10" spans="1:16" ht="15.75" thickBot="1">
      <c r="A10" s="580" t="s">
        <v>54</v>
      </c>
      <c r="B10" s="581" t="s">
        <v>701</v>
      </c>
      <c r="C10" s="582" t="s">
        <v>702</v>
      </c>
      <c r="D10" s="583">
        <v>2018</v>
      </c>
      <c r="E10" s="584">
        <v>2018</v>
      </c>
      <c r="F10" s="585" t="s">
        <v>608</v>
      </c>
      <c r="G10" s="1635" t="s">
        <v>609</v>
      </c>
      <c r="H10" s="1635" t="s">
        <v>610</v>
      </c>
      <c r="I10" s="820" t="s">
        <v>611</v>
      </c>
      <c r="J10" s="589" t="s">
        <v>612</v>
      </c>
      <c r="K10" s="590" t="s">
        <v>613</v>
      </c>
      <c r="L10" s="557"/>
      <c r="M10" s="591" t="s">
        <v>703</v>
      </c>
      <c r="N10" s="581" t="s">
        <v>704</v>
      </c>
      <c r="O10" s="581" t="s">
        <v>705</v>
      </c>
      <c r="P10" s="557"/>
    </row>
    <row r="11" spans="1:16">
      <c r="A11" s="592" t="s">
        <v>706</v>
      </c>
      <c r="B11" s="593"/>
      <c r="C11" s="594">
        <v>39</v>
      </c>
      <c r="D11" s="595">
        <v>44</v>
      </c>
      <c r="E11" s="595">
        <v>39</v>
      </c>
      <c r="F11" s="1638">
        <v>39</v>
      </c>
      <c r="G11" s="1682">
        <f t="shared" ref="G11:H23" si="0">M11</f>
        <v>39</v>
      </c>
      <c r="H11" s="604">
        <f t="shared" si="0"/>
        <v>40</v>
      </c>
      <c r="I11" s="599"/>
      <c r="J11" s="600" t="s">
        <v>618</v>
      </c>
      <c r="K11" s="601" t="s">
        <v>618</v>
      </c>
      <c r="L11" s="602"/>
      <c r="M11" s="603">
        <v>39</v>
      </c>
      <c r="N11" s="1165">
        <v>40</v>
      </c>
      <c r="O11" s="1165"/>
      <c r="P11" s="557"/>
    </row>
    <row r="12" spans="1:16" ht="15.75" thickBot="1">
      <c r="A12" s="605" t="s">
        <v>707</v>
      </c>
      <c r="B12" s="606"/>
      <c r="C12" s="607">
        <v>33</v>
      </c>
      <c r="D12" s="608">
        <v>34</v>
      </c>
      <c r="E12" s="608">
        <v>33</v>
      </c>
      <c r="F12" s="1642">
        <v>33</v>
      </c>
      <c r="G12" s="1698">
        <f t="shared" si="0"/>
        <v>33</v>
      </c>
      <c r="H12" s="610">
        <f t="shared" si="0"/>
        <v>34</v>
      </c>
      <c r="I12" s="611"/>
      <c r="J12" s="612"/>
      <c r="K12" s="613" t="s">
        <v>618</v>
      </c>
      <c r="L12" s="602"/>
      <c r="M12" s="614">
        <v>33</v>
      </c>
      <c r="N12" s="1167">
        <v>34</v>
      </c>
      <c r="O12" s="1167"/>
      <c r="P12" s="557"/>
    </row>
    <row r="13" spans="1:16">
      <c r="A13" s="616" t="s">
        <v>708</v>
      </c>
      <c r="B13" s="617" t="s">
        <v>709</v>
      </c>
      <c r="C13" s="618">
        <v>6644</v>
      </c>
      <c r="D13" s="761" t="s">
        <v>618</v>
      </c>
      <c r="E13" s="761" t="s">
        <v>618</v>
      </c>
      <c r="F13" s="691">
        <v>6686</v>
      </c>
      <c r="G13" s="623">
        <f t="shared" si="0"/>
        <v>6686</v>
      </c>
      <c r="H13" s="621">
        <f t="shared" si="0"/>
        <v>6741</v>
      </c>
      <c r="I13" s="623"/>
      <c r="J13" s="624" t="s">
        <v>618</v>
      </c>
      <c r="K13" s="625" t="s">
        <v>618</v>
      </c>
      <c r="L13" s="602"/>
      <c r="M13" s="669">
        <v>6686</v>
      </c>
      <c r="N13" s="1168">
        <v>6741</v>
      </c>
      <c r="O13" s="1168"/>
      <c r="P13" s="557"/>
    </row>
    <row r="14" spans="1:16">
      <c r="A14" s="628" t="s">
        <v>710</v>
      </c>
      <c r="B14" s="617" t="s">
        <v>711</v>
      </c>
      <c r="C14" s="618">
        <v>6330</v>
      </c>
      <c r="D14" s="764" t="s">
        <v>618</v>
      </c>
      <c r="E14" s="764" t="s">
        <v>618</v>
      </c>
      <c r="F14" s="676">
        <v>6388</v>
      </c>
      <c r="G14" s="623">
        <f t="shared" si="0"/>
        <v>6404</v>
      </c>
      <c r="H14" s="627">
        <f t="shared" si="0"/>
        <v>6475</v>
      </c>
      <c r="I14" s="623"/>
      <c r="J14" s="624" t="s">
        <v>618</v>
      </c>
      <c r="K14" s="625" t="s">
        <v>618</v>
      </c>
      <c r="L14" s="602"/>
      <c r="M14" s="675">
        <v>6404</v>
      </c>
      <c r="N14" s="1168">
        <v>6475</v>
      </c>
      <c r="O14" s="1168"/>
      <c r="P14" s="557"/>
    </row>
    <row r="15" spans="1:16">
      <c r="A15" s="628" t="s">
        <v>626</v>
      </c>
      <c r="B15" s="617" t="s">
        <v>628</v>
      </c>
      <c r="C15" s="618"/>
      <c r="D15" s="764" t="s">
        <v>618</v>
      </c>
      <c r="E15" s="764" t="s">
        <v>618</v>
      </c>
      <c r="F15" s="676"/>
      <c r="G15" s="623">
        <f t="shared" si="0"/>
        <v>0</v>
      </c>
      <c r="H15" s="627">
        <f t="shared" si="0"/>
        <v>0</v>
      </c>
      <c r="I15" s="623"/>
      <c r="J15" s="624" t="s">
        <v>618</v>
      </c>
      <c r="K15" s="625" t="s">
        <v>618</v>
      </c>
      <c r="L15" s="602"/>
      <c r="M15" s="675"/>
      <c r="N15" s="1168"/>
      <c r="O15" s="1168"/>
      <c r="P15" s="557"/>
    </row>
    <row r="16" spans="1:16">
      <c r="A16" s="628" t="s">
        <v>629</v>
      </c>
      <c r="B16" s="617" t="s">
        <v>618</v>
      </c>
      <c r="C16" s="618">
        <v>68</v>
      </c>
      <c r="D16" s="764" t="s">
        <v>618</v>
      </c>
      <c r="E16" s="764" t="s">
        <v>618</v>
      </c>
      <c r="F16" s="676">
        <v>510</v>
      </c>
      <c r="G16" s="623">
        <f t="shared" si="0"/>
        <v>331</v>
      </c>
      <c r="H16" s="627">
        <f t="shared" si="0"/>
        <v>193</v>
      </c>
      <c r="I16" s="623"/>
      <c r="J16" s="624" t="s">
        <v>618</v>
      </c>
      <c r="K16" s="625" t="s">
        <v>618</v>
      </c>
      <c r="L16" s="602"/>
      <c r="M16" s="675">
        <v>331</v>
      </c>
      <c r="N16" s="1168">
        <v>193</v>
      </c>
      <c r="O16" s="1168"/>
      <c r="P16" s="557"/>
    </row>
    <row r="17" spans="1:16" ht="15.75" thickBot="1">
      <c r="A17" s="592" t="s">
        <v>631</v>
      </c>
      <c r="B17" s="632" t="s">
        <v>633</v>
      </c>
      <c r="C17" s="633">
        <v>3278</v>
      </c>
      <c r="D17" s="766" t="s">
        <v>618</v>
      </c>
      <c r="E17" s="766" t="s">
        <v>618</v>
      </c>
      <c r="F17" s="1699">
        <v>4230</v>
      </c>
      <c r="G17" s="623">
        <f t="shared" si="0"/>
        <v>5549</v>
      </c>
      <c r="H17" s="627">
        <f t="shared" si="0"/>
        <v>4451</v>
      </c>
      <c r="I17" s="637"/>
      <c r="J17" s="638" t="s">
        <v>618</v>
      </c>
      <c r="K17" s="601" t="s">
        <v>618</v>
      </c>
      <c r="L17" s="602"/>
      <c r="M17" s="683">
        <v>5549</v>
      </c>
      <c r="N17" s="1170">
        <v>4451</v>
      </c>
      <c r="O17" s="1170"/>
      <c r="P17" s="557"/>
    </row>
    <row r="18" spans="1:16" ht="15.75" thickBot="1">
      <c r="A18" s="640" t="s">
        <v>634</v>
      </c>
      <c r="B18" s="641"/>
      <c r="C18" s="769">
        <f>C13-C14+C15+C16+C17</f>
        <v>3660</v>
      </c>
      <c r="D18" s="643" t="s">
        <v>618</v>
      </c>
      <c r="E18" s="643" t="s">
        <v>618</v>
      </c>
      <c r="F18" s="643">
        <f>F13-F14+F15+F16+F17</f>
        <v>5038</v>
      </c>
      <c r="G18" s="643">
        <f t="shared" ref="G18:I18" si="1">G13-G14+G15+G16+G17</f>
        <v>6162</v>
      </c>
      <c r="H18" s="643">
        <f t="shared" si="1"/>
        <v>4910</v>
      </c>
      <c r="I18" s="643">
        <f t="shared" si="1"/>
        <v>0</v>
      </c>
      <c r="J18" s="644" t="s">
        <v>618</v>
      </c>
      <c r="K18" s="645" t="s">
        <v>618</v>
      </c>
      <c r="L18" s="602"/>
      <c r="M18" s="646">
        <f>M13-M14+M15+M16+M17</f>
        <v>6162</v>
      </c>
      <c r="N18" s="646">
        <f t="shared" ref="N18:O18" si="2">N13-N14+N15+N16+N17</f>
        <v>4910</v>
      </c>
      <c r="O18" s="646">
        <f t="shared" si="2"/>
        <v>0</v>
      </c>
      <c r="P18" s="557"/>
    </row>
    <row r="19" spans="1:16">
      <c r="A19" s="592" t="s">
        <v>635</v>
      </c>
      <c r="B19" s="632">
        <v>401</v>
      </c>
      <c r="C19" s="633">
        <v>314</v>
      </c>
      <c r="D19" s="761" t="s">
        <v>618</v>
      </c>
      <c r="E19" s="761" t="s">
        <v>618</v>
      </c>
      <c r="F19" s="1699">
        <v>298</v>
      </c>
      <c r="G19" s="623">
        <f t="shared" si="0"/>
        <v>282</v>
      </c>
      <c r="H19" s="627">
        <f t="shared" si="0"/>
        <v>266</v>
      </c>
      <c r="I19" s="688"/>
      <c r="J19" s="638" t="s">
        <v>618</v>
      </c>
      <c r="K19" s="601" t="s">
        <v>618</v>
      </c>
      <c r="L19" s="602"/>
      <c r="M19" s="689">
        <v>282</v>
      </c>
      <c r="N19" s="1170">
        <v>266</v>
      </c>
      <c r="O19" s="1170"/>
      <c r="P19" s="557"/>
    </row>
    <row r="20" spans="1:16">
      <c r="A20" s="628" t="s">
        <v>637</v>
      </c>
      <c r="B20" s="617" t="s">
        <v>639</v>
      </c>
      <c r="C20" s="618">
        <v>461</v>
      </c>
      <c r="D20" s="764" t="s">
        <v>618</v>
      </c>
      <c r="E20" s="764" t="s">
        <v>618</v>
      </c>
      <c r="F20" s="676">
        <v>506</v>
      </c>
      <c r="G20" s="623">
        <f t="shared" si="0"/>
        <v>548</v>
      </c>
      <c r="H20" s="627">
        <f t="shared" si="0"/>
        <v>548</v>
      </c>
      <c r="I20" s="623"/>
      <c r="J20" s="624" t="s">
        <v>618</v>
      </c>
      <c r="K20" s="625" t="s">
        <v>618</v>
      </c>
      <c r="L20" s="602"/>
      <c r="M20" s="675">
        <v>548</v>
      </c>
      <c r="N20" s="1168">
        <v>548</v>
      </c>
      <c r="O20" s="1168"/>
      <c r="P20" s="557"/>
    </row>
    <row r="21" spans="1:16">
      <c r="A21" s="628" t="s">
        <v>640</v>
      </c>
      <c r="B21" s="617" t="s">
        <v>618</v>
      </c>
      <c r="C21" s="618"/>
      <c r="D21" s="764" t="s">
        <v>618</v>
      </c>
      <c r="E21" s="764" t="s">
        <v>618</v>
      </c>
      <c r="F21" s="676"/>
      <c r="G21" s="623">
        <f t="shared" si="0"/>
        <v>0</v>
      </c>
      <c r="H21" s="627">
        <f t="shared" si="0"/>
        <v>0</v>
      </c>
      <c r="I21" s="623"/>
      <c r="J21" s="624" t="s">
        <v>618</v>
      </c>
      <c r="K21" s="625" t="s">
        <v>618</v>
      </c>
      <c r="L21" s="602"/>
      <c r="M21" s="675"/>
      <c r="N21" s="1168"/>
      <c r="O21" s="1168"/>
      <c r="P21" s="557"/>
    </row>
    <row r="22" spans="1:16">
      <c r="A22" s="628" t="s">
        <v>642</v>
      </c>
      <c r="B22" s="617" t="s">
        <v>618</v>
      </c>
      <c r="C22" s="618">
        <v>2876</v>
      </c>
      <c r="D22" s="764" t="s">
        <v>618</v>
      </c>
      <c r="E22" s="764" t="s">
        <v>618</v>
      </c>
      <c r="F22" s="676">
        <v>3977</v>
      </c>
      <c r="G22" s="623">
        <f t="shared" si="0"/>
        <v>4711</v>
      </c>
      <c r="H22" s="627">
        <f t="shared" si="0"/>
        <v>3774</v>
      </c>
      <c r="I22" s="623"/>
      <c r="J22" s="624" t="s">
        <v>618</v>
      </c>
      <c r="K22" s="625" t="s">
        <v>618</v>
      </c>
      <c r="L22" s="602"/>
      <c r="M22" s="675">
        <v>4711</v>
      </c>
      <c r="N22" s="1168">
        <v>3774</v>
      </c>
      <c r="O22" s="1168"/>
      <c r="P22" s="557"/>
    </row>
    <row r="23" spans="1:16" ht="15.75" thickBot="1">
      <c r="A23" s="605" t="s">
        <v>644</v>
      </c>
      <c r="B23" s="653" t="s">
        <v>618</v>
      </c>
      <c r="C23" s="618"/>
      <c r="D23" s="766" t="s">
        <v>618</v>
      </c>
      <c r="E23" s="766" t="s">
        <v>618</v>
      </c>
      <c r="F23" s="699"/>
      <c r="G23" s="637">
        <f t="shared" si="0"/>
        <v>0</v>
      </c>
      <c r="H23" s="636">
        <f t="shared" si="0"/>
        <v>0</v>
      </c>
      <c r="I23" s="637"/>
      <c r="J23" s="658" t="s">
        <v>618</v>
      </c>
      <c r="K23" s="659" t="s">
        <v>618</v>
      </c>
      <c r="L23" s="602"/>
      <c r="M23" s="773"/>
      <c r="N23" s="1173"/>
      <c r="O23" s="1173"/>
      <c r="P23" s="557"/>
    </row>
    <row r="24" spans="1:16" ht="15.75" thickBot="1">
      <c r="A24" s="616" t="s">
        <v>646</v>
      </c>
      <c r="B24" s="661" t="s">
        <v>618</v>
      </c>
      <c r="C24" s="662">
        <v>16650</v>
      </c>
      <c r="D24" s="775">
        <v>16600</v>
      </c>
      <c r="E24" s="775">
        <v>16927</v>
      </c>
      <c r="F24" s="1174">
        <v>4090</v>
      </c>
      <c r="G24" s="665">
        <f>M24-F24</f>
        <v>4215</v>
      </c>
      <c r="H24" s="621">
        <f>N24-M24</f>
        <v>4185</v>
      </c>
      <c r="I24" s="666"/>
      <c r="J24" s="777">
        <f t="shared" ref="J24:J47" si="3">SUM(F24:I24)</f>
        <v>12490</v>
      </c>
      <c r="K24" s="668">
        <f t="shared" ref="K24:K47" si="4">(J24/E24)*100</f>
        <v>73.7874401843209</v>
      </c>
      <c r="L24" s="602"/>
      <c r="M24" s="669">
        <v>8305</v>
      </c>
      <c r="N24" s="1175">
        <v>12490</v>
      </c>
      <c r="O24" s="1176"/>
      <c r="P24" s="557"/>
    </row>
    <row r="25" spans="1:16" ht="15.75" thickBot="1">
      <c r="A25" s="628" t="s">
        <v>648</v>
      </c>
      <c r="B25" s="671" t="s">
        <v>618</v>
      </c>
      <c r="C25" s="618">
        <v>50</v>
      </c>
      <c r="D25" s="780"/>
      <c r="E25" s="780"/>
      <c r="F25" s="1177"/>
      <c r="G25" s="674">
        <f t="shared" ref="G25:G42" si="5">M25-F25</f>
        <v>0</v>
      </c>
      <c r="H25" s="627">
        <f t="shared" ref="H25:H42" si="6">N25-M25</f>
        <v>0</v>
      </c>
      <c r="I25" s="622"/>
      <c r="J25" s="777">
        <f t="shared" si="3"/>
        <v>0</v>
      </c>
      <c r="K25" s="668" t="e">
        <f t="shared" si="4"/>
        <v>#DIV/0!</v>
      </c>
      <c r="L25" s="602"/>
      <c r="M25" s="675"/>
      <c r="N25" s="1178"/>
      <c r="O25" s="1179"/>
      <c r="P25" s="557"/>
    </row>
    <row r="26" spans="1:16" ht="15.75" thickBot="1">
      <c r="A26" s="605" t="s">
        <v>650</v>
      </c>
      <c r="B26" s="677">
        <v>672</v>
      </c>
      <c r="C26" s="678">
        <v>550</v>
      </c>
      <c r="D26" s="785">
        <v>600</v>
      </c>
      <c r="E26" s="785">
        <v>600</v>
      </c>
      <c r="F26" s="1180">
        <v>150</v>
      </c>
      <c r="G26" s="681">
        <f t="shared" si="5"/>
        <v>150</v>
      </c>
      <c r="H26" s="655">
        <f t="shared" si="6"/>
        <v>150</v>
      </c>
      <c r="I26" s="682"/>
      <c r="J26" s="777">
        <f t="shared" si="3"/>
        <v>450</v>
      </c>
      <c r="K26" s="668">
        <f t="shared" si="4"/>
        <v>75</v>
      </c>
      <c r="L26" s="602"/>
      <c r="M26" s="683">
        <v>300</v>
      </c>
      <c r="N26" s="1182">
        <v>450</v>
      </c>
      <c r="O26" s="1183"/>
      <c r="P26" s="557"/>
    </row>
    <row r="27" spans="1:16" ht="15.75" thickBot="1">
      <c r="A27" s="616" t="s">
        <v>651</v>
      </c>
      <c r="B27" s="685">
        <v>501</v>
      </c>
      <c r="C27" s="618">
        <v>308</v>
      </c>
      <c r="D27" s="790">
        <v>377</v>
      </c>
      <c r="E27" s="790">
        <v>392</v>
      </c>
      <c r="F27" s="1184">
        <v>85</v>
      </c>
      <c r="G27" s="665">
        <f t="shared" si="5"/>
        <v>93</v>
      </c>
      <c r="H27" s="621">
        <f t="shared" si="6"/>
        <v>76</v>
      </c>
      <c r="I27" s="688"/>
      <c r="J27" s="777">
        <f t="shared" si="3"/>
        <v>254</v>
      </c>
      <c r="K27" s="668">
        <f t="shared" si="4"/>
        <v>64.795918367346943</v>
      </c>
      <c r="L27" s="602"/>
      <c r="M27" s="689">
        <v>178</v>
      </c>
      <c r="N27" s="1185">
        <v>254</v>
      </c>
      <c r="O27" s="1186"/>
      <c r="P27" s="557"/>
    </row>
    <row r="28" spans="1:16" ht="15.75" thickBot="1">
      <c r="A28" s="628" t="s">
        <v>653</v>
      </c>
      <c r="B28" s="692">
        <v>502</v>
      </c>
      <c r="C28" s="618">
        <v>379</v>
      </c>
      <c r="D28" s="780">
        <v>385</v>
      </c>
      <c r="E28" s="780">
        <v>385</v>
      </c>
      <c r="F28" s="1177">
        <v>110</v>
      </c>
      <c r="G28" s="674">
        <f t="shared" si="5"/>
        <v>77</v>
      </c>
      <c r="H28" s="627">
        <f t="shared" si="6"/>
        <v>74</v>
      </c>
      <c r="I28" s="623"/>
      <c r="J28" s="777">
        <f t="shared" si="3"/>
        <v>261</v>
      </c>
      <c r="K28" s="668">
        <f t="shared" si="4"/>
        <v>67.79220779220779</v>
      </c>
      <c r="L28" s="602"/>
      <c r="M28" s="675">
        <v>187</v>
      </c>
      <c r="N28" s="1178">
        <v>261</v>
      </c>
      <c r="O28" s="1179"/>
      <c r="P28" s="557"/>
    </row>
    <row r="29" spans="1:16" ht="15.75" thickBot="1">
      <c r="A29" s="628" t="s">
        <v>655</v>
      </c>
      <c r="B29" s="692">
        <v>504</v>
      </c>
      <c r="C29" s="618"/>
      <c r="D29" s="780"/>
      <c r="E29" s="780"/>
      <c r="F29" s="1177"/>
      <c r="G29" s="674">
        <f t="shared" si="5"/>
        <v>0</v>
      </c>
      <c r="H29" s="627">
        <f t="shared" si="6"/>
        <v>0</v>
      </c>
      <c r="I29" s="623"/>
      <c r="J29" s="777">
        <f t="shared" si="3"/>
        <v>0</v>
      </c>
      <c r="K29" s="668" t="e">
        <f t="shared" si="4"/>
        <v>#DIV/0!</v>
      </c>
      <c r="L29" s="602"/>
      <c r="M29" s="675"/>
      <c r="N29" s="1178"/>
      <c r="O29" s="1179"/>
      <c r="P29" s="557"/>
    </row>
    <row r="30" spans="1:16" ht="15.75" thickBot="1">
      <c r="A30" s="628" t="s">
        <v>657</v>
      </c>
      <c r="B30" s="692">
        <v>511</v>
      </c>
      <c r="C30" s="618">
        <v>385</v>
      </c>
      <c r="D30" s="780">
        <v>339</v>
      </c>
      <c r="E30" s="780">
        <v>379</v>
      </c>
      <c r="F30" s="1177">
        <v>29</v>
      </c>
      <c r="G30" s="674">
        <f t="shared" si="5"/>
        <v>28</v>
      </c>
      <c r="H30" s="627">
        <f t="shared" si="6"/>
        <v>214</v>
      </c>
      <c r="I30" s="623"/>
      <c r="J30" s="777">
        <f t="shared" si="3"/>
        <v>271</v>
      </c>
      <c r="K30" s="668">
        <f t="shared" si="4"/>
        <v>71.503957783641155</v>
      </c>
      <c r="L30" s="602"/>
      <c r="M30" s="675">
        <v>57</v>
      </c>
      <c r="N30" s="1178">
        <v>271</v>
      </c>
      <c r="O30" s="1179"/>
      <c r="P30" s="557"/>
    </row>
    <row r="31" spans="1:16" ht="15.75" thickBot="1">
      <c r="A31" s="628" t="s">
        <v>659</v>
      </c>
      <c r="B31" s="692">
        <v>518</v>
      </c>
      <c r="C31" s="618">
        <v>530</v>
      </c>
      <c r="D31" s="780">
        <v>500</v>
      </c>
      <c r="E31" s="780">
        <v>519</v>
      </c>
      <c r="F31" s="1177">
        <v>174</v>
      </c>
      <c r="G31" s="674">
        <f t="shared" si="5"/>
        <v>116</v>
      </c>
      <c r="H31" s="627">
        <f t="shared" si="6"/>
        <v>85</v>
      </c>
      <c r="I31" s="623"/>
      <c r="J31" s="777">
        <f t="shared" si="3"/>
        <v>375</v>
      </c>
      <c r="K31" s="668">
        <f t="shared" si="4"/>
        <v>72.25433526011561</v>
      </c>
      <c r="L31" s="602"/>
      <c r="M31" s="675">
        <v>290</v>
      </c>
      <c r="N31" s="1178">
        <v>375</v>
      </c>
      <c r="O31" s="1179"/>
      <c r="P31" s="557"/>
    </row>
    <row r="32" spans="1:16" ht="15.75" thickBot="1">
      <c r="A32" s="628" t="s">
        <v>661</v>
      </c>
      <c r="B32" s="692">
        <v>521</v>
      </c>
      <c r="C32" s="618">
        <v>11494</v>
      </c>
      <c r="D32" s="780">
        <v>12114</v>
      </c>
      <c r="E32" s="780">
        <v>12196</v>
      </c>
      <c r="F32" s="1177">
        <v>2933</v>
      </c>
      <c r="G32" s="674">
        <f t="shared" si="5"/>
        <v>2998</v>
      </c>
      <c r="H32" s="627">
        <f t="shared" si="6"/>
        <v>3047</v>
      </c>
      <c r="I32" s="623"/>
      <c r="J32" s="777">
        <f t="shared" si="3"/>
        <v>8978</v>
      </c>
      <c r="K32" s="668">
        <f t="shared" si="4"/>
        <v>73.614299770416523</v>
      </c>
      <c r="L32" s="602"/>
      <c r="M32" s="675">
        <v>5931</v>
      </c>
      <c r="N32" s="1178">
        <v>8978</v>
      </c>
      <c r="O32" s="1179"/>
      <c r="P32" s="557"/>
    </row>
    <row r="33" spans="1:16" ht="15.75" thickBot="1">
      <c r="A33" s="628" t="s">
        <v>663</v>
      </c>
      <c r="B33" s="692" t="s">
        <v>665</v>
      </c>
      <c r="C33" s="618">
        <v>4233</v>
      </c>
      <c r="D33" s="780">
        <v>4453</v>
      </c>
      <c r="E33" s="780">
        <v>4570</v>
      </c>
      <c r="F33" s="1177">
        <v>1071</v>
      </c>
      <c r="G33" s="674">
        <f t="shared" si="5"/>
        <v>1112</v>
      </c>
      <c r="H33" s="627">
        <f t="shared" si="6"/>
        <v>1122</v>
      </c>
      <c r="I33" s="623"/>
      <c r="J33" s="777">
        <f t="shared" si="3"/>
        <v>3305</v>
      </c>
      <c r="K33" s="668">
        <f t="shared" si="4"/>
        <v>72.319474835886211</v>
      </c>
      <c r="L33" s="602"/>
      <c r="M33" s="675">
        <v>2183</v>
      </c>
      <c r="N33" s="1178">
        <v>3305</v>
      </c>
      <c r="O33" s="1179"/>
      <c r="P33" s="557"/>
    </row>
    <row r="34" spans="1:16" ht="15.75" thickBot="1">
      <c r="A34" s="628" t="s">
        <v>666</v>
      </c>
      <c r="B34" s="692">
        <v>557</v>
      </c>
      <c r="C34" s="618"/>
      <c r="D34" s="780"/>
      <c r="E34" s="780"/>
      <c r="F34" s="1177"/>
      <c r="G34" s="674">
        <f t="shared" si="5"/>
        <v>0</v>
      </c>
      <c r="H34" s="627">
        <f t="shared" si="6"/>
        <v>0</v>
      </c>
      <c r="I34" s="623"/>
      <c r="J34" s="777">
        <f t="shared" si="3"/>
        <v>0</v>
      </c>
      <c r="K34" s="668" t="e">
        <f t="shared" si="4"/>
        <v>#DIV/0!</v>
      </c>
      <c r="L34" s="602"/>
      <c r="M34" s="675"/>
      <c r="N34" s="1178"/>
      <c r="O34" s="1179"/>
      <c r="P34" s="557"/>
    </row>
    <row r="35" spans="1:16" ht="15.75" thickBot="1">
      <c r="A35" s="628" t="s">
        <v>668</v>
      </c>
      <c r="B35" s="692">
        <v>551</v>
      </c>
      <c r="C35" s="618">
        <v>60</v>
      </c>
      <c r="D35" s="780">
        <v>64</v>
      </c>
      <c r="E35" s="780">
        <v>64</v>
      </c>
      <c r="F35" s="1177">
        <v>16</v>
      </c>
      <c r="G35" s="674">
        <f t="shared" si="5"/>
        <v>16</v>
      </c>
      <c r="H35" s="627">
        <f t="shared" si="6"/>
        <v>16</v>
      </c>
      <c r="I35" s="623"/>
      <c r="J35" s="777">
        <f t="shared" si="3"/>
        <v>48</v>
      </c>
      <c r="K35" s="668">
        <f t="shared" si="4"/>
        <v>75</v>
      </c>
      <c r="L35" s="602"/>
      <c r="M35" s="675">
        <v>32</v>
      </c>
      <c r="N35" s="1178">
        <v>48</v>
      </c>
      <c r="O35" s="1179"/>
      <c r="P35" s="557"/>
    </row>
    <row r="36" spans="1:16" ht="15.75" thickBot="1">
      <c r="A36" s="592" t="s">
        <v>670</v>
      </c>
      <c r="B36" s="694" t="s">
        <v>671</v>
      </c>
      <c r="C36" s="695">
        <v>405</v>
      </c>
      <c r="D36" s="794">
        <v>409</v>
      </c>
      <c r="E36" s="794">
        <v>410</v>
      </c>
      <c r="F36" s="1187">
        <v>57</v>
      </c>
      <c r="G36" s="1181">
        <f t="shared" si="5"/>
        <v>21</v>
      </c>
      <c r="H36" s="627">
        <f t="shared" si="6"/>
        <v>56</v>
      </c>
      <c r="I36" s="623"/>
      <c r="J36" s="777">
        <f t="shared" si="3"/>
        <v>134</v>
      </c>
      <c r="K36" s="668">
        <f t="shared" si="4"/>
        <v>32.682926829268297</v>
      </c>
      <c r="L36" s="602"/>
      <c r="M36" s="773">
        <v>78</v>
      </c>
      <c r="N36" s="1188">
        <v>134</v>
      </c>
      <c r="O36" s="1189"/>
      <c r="P36" s="557"/>
    </row>
    <row r="37" spans="1:16" ht="15.75" thickBot="1">
      <c r="A37" s="700" t="s">
        <v>672</v>
      </c>
      <c r="B37" s="701"/>
      <c r="C37" s="798">
        <f t="shared" ref="C37:I37" si="7">SUM(C27:C36)</f>
        <v>17794</v>
      </c>
      <c r="D37" s="799">
        <f t="shared" si="7"/>
        <v>18641</v>
      </c>
      <c r="E37" s="799">
        <f t="shared" si="7"/>
        <v>18915</v>
      </c>
      <c r="F37" s="798">
        <f t="shared" si="7"/>
        <v>4475</v>
      </c>
      <c r="G37" s="798">
        <f t="shared" si="7"/>
        <v>4461</v>
      </c>
      <c r="H37" s="798">
        <f t="shared" si="7"/>
        <v>4690</v>
      </c>
      <c r="I37" s="800">
        <f t="shared" si="7"/>
        <v>0</v>
      </c>
      <c r="J37" s="777">
        <f t="shared" si="3"/>
        <v>13626</v>
      </c>
      <c r="K37" s="668">
        <f t="shared" si="4"/>
        <v>72.038065027755749</v>
      </c>
      <c r="L37" s="602"/>
      <c r="M37" s="706">
        <f>SUM(M27:M36)</f>
        <v>8936</v>
      </c>
      <c r="N37" s="706">
        <f t="shared" ref="N37:O37" si="8">SUM(N27:N36)</f>
        <v>13626</v>
      </c>
      <c r="O37" s="706">
        <f t="shared" si="8"/>
        <v>0</v>
      </c>
      <c r="P37" s="557"/>
    </row>
    <row r="38" spans="1:16" ht="15.75" thickBot="1">
      <c r="A38" s="616" t="s">
        <v>674</v>
      </c>
      <c r="B38" s="685">
        <v>601</v>
      </c>
      <c r="C38" s="707"/>
      <c r="D38" s="790"/>
      <c r="E38" s="790"/>
      <c r="F38" s="1174"/>
      <c r="G38" s="782">
        <f t="shared" si="5"/>
        <v>0</v>
      </c>
      <c r="H38" s="627">
        <f t="shared" si="6"/>
        <v>0</v>
      </c>
      <c r="I38" s="623"/>
      <c r="J38" s="777">
        <f t="shared" si="3"/>
        <v>0</v>
      </c>
      <c r="K38" s="668" t="e">
        <f t="shared" si="4"/>
        <v>#DIV/0!</v>
      </c>
      <c r="L38" s="602"/>
      <c r="M38" s="689"/>
      <c r="N38" s="1185"/>
      <c r="O38" s="1186"/>
      <c r="P38" s="557"/>
    </row>
    <row r="39" spans="1:16" ht="15.75" thickBot="1">
      <c r="A39" s="628" t="s">
        <v>676</v>
      </c>
      <c r="B39" s="692">
        <v>602</v>
      </c>
      <c r="C39" s="618">
        <v>2033</v>
      </c>
      <c r="D39" s="780">
        <v>2021</v>
      </c>
      <c r="E39" s="780">
        <v>1938</v>
      </c>
      <c r="F39" s="1177">
        <v>614</v>
      </c>
      <c r="G39" s="674">
        <f t="shared" si="5"/>
        <v>594</v>
      </c>
      <c r="H39" s="627">
        <f t="shared" si="6"/>
        <v>206</v>
      </c>
      <c r="I39" s="623"/>
      <c r="J39" s="777">
        <f t="shared" si="3"/>
        <v>1414</v>
      </c>
      <c r="K39" s="668">
        <f t="shared" si="4"/>
        <v>72.961816305469554</v>
      </c>
      <c r="L39" s="602"/>
      <c r="M39" s="675">
        <v>1208</v>
      </c>
      <c r="N39" s="1178">
        <v>1414</v>
      </c>
      <c r="O39" s="1179"/>
      <c r="P39" s="557"/>
    </row>
    <row r="40" spans="1:16" ht="15.75" thickBot="1">
      <c r="A40" s="628" t="s">
        <v>678</v>
      </c>
      <c r="B40" s="692">
        <v>604</v>
      </c>
      <c r="C40" s="618"/>
      <c r="D40" s="780"/>
      <c r="E40" s="780"/>
      <c r="F40" s="1177"/>
      <c r="G40" s="674">
        <f t="shared" si="5"/>
        <v>0</v>
      </c>
      <c r="H40" s="627">
        <f t="shared" si="6"/>
        <v>0</v>
      </c>
      <c r="I40" s="623"/>
      <c r="J40" s="777">
        <f t="shared" si="3"/>
        <v>0</v>
      </c>
      <c r="K40" s="668" t="e">
        <f t="shared" si="4"/>
        <v>#DIV/0!</v>
      </c>
      <c r="L40" s="602"/>
      <c r="M40" s="675"/>
      <c r="N40" s="1178"/>
      <c r="O40" s="1179"/>
      <c r="P40" s="557"/>
    </row>
    <row r="41" spans="1:16" ht="15.75" thickBot="1">
      <c r="A41" s="628" t="s">
        <v>680</v>
      </c>
      <c r="B41" s="692" t="s">
        <v>682</v>
      </c>
      <c r="C41" s="618">
        <v>15600</v>
      </c>
      <c r="D41" s="780">
        <v>16600</v>
      </c>
      <c r="E41" s="780">
        <v>16927</v>
      </c>
      <c r="F41" s="1177">
        <v>4090</v>
      </c>
      <c r="G41" s="674">
        <f t="shared" si="5"/>
        <v>4215</v>
      </c>
      <c r="H41" s="627">
        <f t="shared" si="6"/>
        <v>4185</v>
      </c>
      <c r="I41" s="623"/>
      <c r="J41" s="777">
        <f t="shared" si="3"/>
        <v>12490</v>
      </c>
      <c r="K41" s="668">
        <f t="shared" si="4"/>
        <v>73.7874401843209</v>
      </c>
      <c r="L41" s="602"/>
      <c r="M41" s="675">
        <v>8305</v>
      </c>
      <c r="N41" s="1178">
        <v>12490</v>
      </c>
      <c r="O41" s="1179"/>
      <c r="P41" s="557"/>
    </row>
    <row r="42" spans="1:16" ht="15.75" thickBot="1">
      <c r="A42" s="592" t="s">
        <v>683</v>
      </c>
      <c r="B42" s="694" t="s">
        <v>684</v>
      </c>
      <c r="C42" s="633">
        <v>170</v>
      </c>
      <c r="D42" s="794">
        <v>20</v>
      </c>
      <c r="E42" s="794">
        <v>50</v>
      </c>
      <c r="F42" s="1187">
        <v>19</v>
      </c>
      <c r="G42" s="681">
        <f t="shared" si="5"/>
        <v>25</v>
      </c>
      <c r="H42" s="655">
        <f t="shared" si="6"/>
        <v>0</v>
      </c>
      <c r="I42" s="623"/>
      <c r="J42" s="777">
        <f t="shared" si="3"/>
        <v>44</v>
      </c>
      <c r="K42" s="668">
        <f t="shared" si="4"/>
        <v>88</v>
      </c>
      <c r="L42" s="602"/>
      <c r="M42" s="773">
        <v>44</v>
      </c>
      <c r="N42" s="1188">
        <v>44</v>
      </c>
      <c r="O42" s="1189"/>
      <c r="P42" s="557"/>
    </row>
    <row r="43" spans="1:16" ht="15.75" thickBot="1">
      <c r="A43" s="700" t="s">
        <v>685</v>
      </c>
      <c r="B43" s="701" t="s">
        <v>618</v>
      </c>
      <c r="C43" s="798">
        <f t="shared" ref="C43:I43" si="9">SUM(C38:C42)</f>
        <v>17803</v>
      </c>
      <c r="D43" s="799">
        <f t="shared" si="9"/>
        <v>18641</v>
      </c>
      <c r="E43" s="799">
        <f t="shared" si="9"/>
        <v>18915</v>
      </c>
      <c r="F43" s="706">
        <f t="shared" si="9"/>
        <v>4723</v>
      </c>
      <c r="G43" s="1191">
        <f t="shared" si="9"/>
        <v>4834</v>
      </c>
      <c r="H43" s="806">
        <f t="shared" si="9"/>
        <v>4391</v>
      </c>
      <c r="I43" s="800">
        <f t="shared" si="9"/>
        <v>0</v>
      </c>
      <c r="J43" s="777">
        <f t="shared" si="3"/>
        <v>13948</v>
      </c>
      <c r="K43" s="668">
        <f t="shared" si="4"/>
        <v>73.740417657943439</v>
      </c>
      <c r="L43" s="602"/>
      <c r="M43" s="706">
        <f>SUM(M38:M42)</f>
        <v>9557</v>
      </c>
      <c r="N43" s="709">
        <f>SUM(N38:N42)</f>
        <v>13948</v>
      </c>
      <c r="O43" s="706">
        <f>SUM(O38:O42)</f>
        <v>0</v>
      </c>
      <c r="P43" s="557"/>
    </row>
    <row r="44" spans="1:16" ht="9" customHeight="1" thickBot="1">
      <c r="A44" s="592"/>
      <c r="B44" s="710"/>
      <c r="C44" s="1192"/>
      <c r="D44" s="807"/>
      <c r="E44" s="807"/>
      <c r="F44" s="1193"/>
      <c r="G44" s="1194"/>
      <c r="H44" s="1195"/>
      <c r="I44" s="1194"/>
      <c r="J44" s="777"/>
      <c r="K44" s="668"/>
      <c r="L44" s="602"/>
      <c r="M44" s="716"/>
      <c r="N44" s="717"/>
      <c r="O44" s="717"/>
      <c r="P44" s="557"/>
    </row>
    <row r="45" spans="1:16" ht="15.75" thickBot="1">
      <c r="A45" s="718" t="s">
        <v>687</v>
      </c>
      <c r="B45" s="701" t="s">
        <v>618</v>
      </c>
      <c r="C45" s="706">
        <f t="shared" ref="C45:I45" si="10">C43-C41</f>
        <v>2203</v>
      </c>
      <c r="D45" s="798">
        <f t="shared" si="10"/>
        <v>2041</v>
      </c>
      <c r="E45" s="798">
        <f t="shared" si="10"/>
        <v>1988</v>
      </c>
      <c r="F45" s="706">
        <f t="shared" si="10"/>
        <v>633</v>
      </c>
      <c r="G45" s="805">
        <f t="shared" si="10"/>
        <v>619</v>
      </c>
      <c r="H45" s="706">
        <f t="shared" si="10"/>
        <v>206</v>
      </c>
      <c r="I45" s="709">
        <f t="shared" si="10"/>
        <v>0</v>
      </c>
      <c r="J45" s="777">
        <f t="shared" si="3"/>
        <v>1458</v>
      </c>
      <c r="K45" s="668">
        <f t="shared" si="4"/>
        <v>73.34004024144869</v>
      </c>
      <c r="L45" s="602"/>
      <c r="M45" s="706">
        <f>M43-M41</f>
        <v>1252</v>
      </c>
      <c r="N45" s="709">
        <f>N43-N41</f>
        <v>1458</v>
      </c>
      <c r="O45" s="706">
        <f>O43-O41</f>
        <v>0</v>
      </c>
      <c r="P45" s="557"/>
    </row>
    <row r="46" spans="1:16" ht="15.75" thickBot="1">
      <c r="A46" s="700" t="s">
        <v>688</v>
      </c>
      <c r="B46" s="701" t="s">
        <v>618</v>
      </c>
      <c r="C46" s="706">
        <f t="shared" ref="C46:I46" si="11">C43-C37</f>
        <v>9</v>
      </c>
      <c r="D46" s="798">
        <f t="shared" si="11"/>
        <v>0</v>
      </c>
      <c r="E46" s="798">
        <f t="shared" si="11"/>
        <v>0</v>
      </c>
      <c r="F46" s="706">
        <f t="shared" si="11"/>
        <v>248</v>
      </c>
      <c r="G46" s="805">
        <f t="shared" si="11"/>
        <v>373</v>
      </c>
      <c r="H46" s="706">
        <f t="shared" si="11"/>
        <v>-299</v>
      </c>
      <c r="I46" s="709">
        <f t="shared" si="11"/>
        <v>0</v>
      </c>
      <c r="J46" s="777">
        <f t="shared" si="3"/>
        <v>322</v>
      </c>
      <c r="K46" s="668" t="e">
        <f t="shared" si="4"/>
        <v>#DIV/0!</v>
      </c>
      <c r="L46" s="602"/>
      <c r="M46" s="706">
        <f>M43-M37</f>
        <v>621</v>
      </c>
      <c r="N46" s="709">
        <f>N43-N37</f>
        <v>322</v>
      </c>
      <c r="O46" s="706">
        <f>O43-O37</f>
        <v>0</v>
      </c>
      <c r="P46" s="557"/>
    </row>
    <row r="47" spans="1:16" ht="15.75" thickBot="1">
      <c r="A47" s="720" t="s">
        <v>690</v>
      </c>
      <c r="B47" s="721" t="s">
        <v>618</v>
      </c>
      <c r="C47" s="706">
        <f t="shared" ref="C47:I47" si="12">C46-C41</f>
        <v>-15591</v>
      </c>
      <c r="D47" s="798">
        <f t="shared" si="12"/>
        <v>-16600</v>
      </c>
      <c r="E47" s="798">
        <f t="shared" si="12"/>
        <v>-16927</v>
      </c>
      <c r="F47" s="706">
        <f t="shared" si="12"/>
        <v>-3842</v>
      </c>
      <c r="G47" s="805">
        <f t="shared" si="12"/>
        <v>-3842</v>
      </c>
      <c r="H47" s="706">
        <f t="shared" si="12"/>
        <v>-4484</v>
      </c>
      <c r="I47" s="709">
        <f t="shared" si="12"/>
        <v>0</v>
      </c>
      <c r="J47" s="706">
        <f t="shared" si="3"/>
        <v>-12168</v>
      </c>
      <c r="K47" s="722">
        <f t="shared" si="4"/>
        <v>71.885153896142256</v>
      </c>
      <c r="L47" s="602"/>
      <c r="M47" s="706">
        <f>M46-M41</f>
        <v>-7684</v>
      </c>
      <c r="N47" s="709">
        <f>N46-N41</f>
        <v>-12168</v>
      </c>
      <c r="O47" s="706">
        <f>O46-O41</f>
        <v>0</v>
      </c>
      <c r="P47" s="557"/>
    </row>
    <row r="48" spans="1:16">
      <c r="A48" s="557"/>
      <c r="B48" s="558"/>
      <c r="C48" s="557"/>
      <c r="D48" s="557"/>
      <c r="E48" s="559"/>
      <c r="F48" s="559"/>
      <c r="G48" s="559"/>
      <c r="H48" s="559"/>
      <c r="I48" s="559"/>
      <c r="J48" s="559"/>
      <c r="K48" s="557"/>
      <c r="L48" s="557"/>
      <c r="M48" s="557"/>
      <c r="N48" s="557"/>
      <c r="O48" s="557"/>
      <c r="P48" s="557"/>
    </row>
    <row r="49" spans="1:16">
      <c r="A49" s="557"/>
      <c r="B49" s="558"/>
      <c r="C49" s="557"/>
      <c r="D49" s="557"/>
      <c r="E49" s="559"/>
      <c r="F49" s="559"/>
      <c r="G49" s="559"/>
      <c r="H49" s="559"/>
      <c r="I49" s="559"/>
      <c r="J49" s="559"/>
      <c r="K49" s="557"/>
      <c r="L49" s="557"/>
      <c r="M49" s="557"/>
      <c r="N49" s="557"/>
      <c r="O49" s="557"/>
      <c r="P49" s="557"/>
    </row>
    <row r="50" spans="1:16">
      <c r="A50" s="723" t="s">
        <v>691</v>
      </c>
      <c r="B50" s="558"/>
      <c r="C50" s="557"/>
      <c r="D50" s="557"/>
      <c r="E50" s="559"/>
      <c r="F50" s="559"/>
      <c r="G50" s="559"/>
      <c r="H50" s="559"/>
      <c r="I50" s="559"/>
      <c r="J50" s="559"/>
      <c r="K50" s="557"/>
      <c r="L50" s="557"/>
      <c r="M50" s="557"/>
      <c r="N50" s="557"/>
      <c r="O50" s="557"/>
      <c r="P50" s="557"/>
    </row>
    <row r="51" spans="1:16">
      <c r="A51" s="724" t="s">
        <v>692</v>
      </c>
      <c r="B51" s="725"/>
      <c r="C51" s="726"/>
      <c r="D51" s="726"/>
      <c r="E51" s="727"/>
      <c r="F51" s="727"/>
      <c r="G51" s="727"/>
      <c r="H51" s="727"/>
      <c r="I51" s="727"/>
      <c r="J51" s="727"/>
      <c r="K51" s="726"/>
      <c r="L51" s="726"/>
      <c r="M51" s="726"/>
      <c r="N51" s="726"/>
      <c r="O51" s="726"/>
      <c r="P51" s="726"/>
    </row>
    <row r="52" spans="1:16">
      <c r="A52" s="728" t="s">
        <v>693</v>
      </c>
      <c r="B52" s="725"/>
      <c r="C52" s="726"/>
      <c r="D52" s="726"/>
      <c r="E52" s="727"/>
      <c r="F52" s="727"/>
      <c r="G52" s="727"/>
      <c r="H52" s="727"/>
      <c r="I52" s="727"/>
      <c r="J52" s="727"/>
      <c r="K52" s="726"/>
      <c r="L52" s="726"/>
      <c r="M52" s="726"/>
      <c r="N52" s="726"/>
      <c r="O52" s="726"/>
      <c r="P52" s="726"/>
    </row>
    <row r="53" spans="1:16">
      <c r="A53" s="728" t="s">
        <v>694</v>
      </c>
      <c r="B53" s="729"/>
      <c r="C53" s="730"/>
      <c r="D53" s="730"/>
      <c r="E53" s="731"/>
      <c r="F53" s="731"/>
      <c r="G53" s="731"/>
      <c r="H53" s="731"/>
      <c r="I53" s="731"/>
      <c r="J53" s="731"/>
      <c r="K53" s="730"/>
      <c r="L53" s="730"/>
      <c r="M53" s="730"/>
      <c r="N53" s="730"/>
      <c r="O53" s="730"/>
      <c r="P53" s="730"/>
    </row>
    <row r="54" spans="1:16">
      <c r="A54" s="557"/>
      <c r="B54" s="558"/>
      <c r="C54" s="557"/>
      <c r="D54" s="557"/>
      <c r="E54" s="559"/>
      <c r="F54" s="559"/>
      <c r="G54" s="559"/>
      <c r="H54" s="559"/>
      <c r="I54" s="559"/>
      <c r="J54" s="559"/>
      <c r="K54" s="557"/>
      <c r="L54" s="557"/>
      <c r="M54" s="557"/>
      <c r="N54" s="557"/>
      <c r="O54" s="557"/>
      <c r="P54" s="557"/>
    </row>
    <row r="55" spans="1:16">
      <c r="A55" s="1665"/>
      <c r="B55" s="558"/>
      <c r="C55" s="557"/>
      <c r="D55" s="557"/>
      <c r="E55" s="559"/>
      <c r="F55" s="559"/>
      <c r="G55" s="559"/>
      <c r="H55" s="559"/>
      <c r="I55" s="559"/>
      <c r="J55" s="559"/>
      <c r="K55" s="557"/>
      <c r="L55" s="557"/>
      <c r="M55" s="557"/>
      <c r="N55" s="557"/>
      <c r="O55" s="557"/>
      <c r="P55" s="557"/>
    </row>
    <row r="56" spans="1:16">
      <c r="A56" s="557" t="s">
        <v>733</v>
      </c>
      <c r="B56" s="558"/>
      <c r="C56" s="557"/>
      <c r="D56" s="557"/>
      <c r="E56" s="559"/>
      <c r="F56" s="559"/>
      <c r="G56" s="559"/>
      <c r="H56" s="559"/>
      <c r="I56" s="559"/>
      <c r="J56" s="559"/>
      <c r="K56" s="557"/>
      <c r="L56" s="557"/>
      <c r="M56" s="557"/>
      <c r="N56" s="557"/>
      <c r="O56" s="557"/>
      <c r="P56" s="557"/>
    </row>
    <row r="57" spans="1:16">
      <c r="A57" s="557"/>
      <c r="B57" s="558"/>
      <c r="C57" s="557"/>
      <c r="D57" s="557"/>
      <c r="E57" s="559"/>
      <c r="F57" s="559"/>
      <c r="G57" s="559"/>
      <c r="H57" s="559"/>
      <c r="I57" s="559"/>
      <c r="J57" s="559"/>
      <c r="K57" s="557"/>
      <c r="L57" s="557"/>
      <c r="M57" s="557"/>
      <c r="N57" s="557"/>
      <c r="O57" s="557"/>
      <c r="P57" s="557"/>
    </row>
    <row r="58" spans="1:16">
      <c r="A58" s="557" t="s">
        <v>789</v>
      </c>
      <c r="B58" s="558"/>
      <c r="C58" s="557"/>
      <c r="D58" s="557"/>
      <c r="E58" s="559"/>
      <c r="F58" s="559"/>
      <c r="G58" s="559"/>
      <c r="H58" s="559"/>
      <c r="I58" s="559"/>
      <c r="J58" s="559"/>
      <c r="K58" s="557"/>
      <c r="L58" s="557"/>
      <c r="M58" s="557"/>
      <c r="N58" s="557"/>
      <c r="O58" s="557"/>
      <c r="P58" s="557"/>
    </row>
    <row r="59" spans="1:16">
      <c r="A59" s="557"/>
      <c r="B59" s="558"/>
      <c r="C59" s="557"/>
      <c r="D59" s="557"/>
      <c r="E59" s="559"/>
      <c r="F59" s="559"/>
      <c r="G59" s="559"/>
      <c r="H59" s="559"/>
      <c r="I59" s="559"/>
      <c r="J59" s="559"/>
      <c r="K59" s="557"/>
      <c r="L59" s="557"/>
      <c r="M59" s="557"/>
      <c r="N59" s="557"/>
      <c r="O59" s="557"/>
      <c r="P59" s="557"/>
    </row>
  </sheetData>
  <mergeCells count="3">
    <mergeCell ref="A1:O1"/>
    <mergeCell ref="C7:O7"/>
    <mergeCell ref="F9:I9"/>
  </mergeCells>
  <pageMargins left="0.70866141732283472" right="0.70866141732283472" top="0.78740157480314965" bottom="0.78740157480314965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27"/>
  <sheetViews>
    <sheetView zoomScale="96" zoomScaleNormal="96" zoomScaleSheetLayoutView="100" workbookViewId="0">
      <pane xSplit="5" ySplit="3" topLeftCell="F4" activePane="bottomRight" state="frozen"/>
      <selection pane="topRight" activeCell="F1" sqref="F1"/>
      <selection pane="bottomLeft" activeCell="A7" sqref="A7"/>
      <selection pane="bottomRight" activeCell="J305" sqref="J305"/>
    </sheetView>
  </sheetViews>
  <sheetFormatPr defaultColWidth="9.140625" defaultRowHeight="12.75"/>
  <cols>
    <col min="1" max="1" width="10.7109375" style="177" customWidth="1"/>
    <col min="2" max="2" width="10.140625" style="177" customWidth="1"/>
    <col min="3" max="3" width="79.7109375" style="177" customWidth="1"/>
    <col min="4" max="4" width="14.28515625" style="177" customWidth="1"/>
    <col min="5" max="5" width="14.85546875" style="177" customWidth="1"/>
    <col min="6" max="6" width="15.85546875" style="177" customWidth="1"/>
    <col min="7" max="7" width="11.28515625" style="177" customWidth="1"/>
    <col min="8" max="8" width="9.140625" style="177"/>
    <col min="9" max="9" width="10.140625" style="177" bestFit="1" customWidth="1"/>
    <col min="10" max="16384" width="9.140625" style="177"/>
  </cols>
  <sheetData>
    <row r="1" spans="1:7" ht="21" customHeight="1">
      <c r="A1" s="172" t="s">
        <v>193</v>
      </c>
      <c r="B1" s="167"/>
      <c r="C1" s="174"/>
      <c r="D1" s="175"/>
      <c r="E1" s="176"/>
      <c r="F1" s="176"/>
      <c r="G1" s="176"/>
    </row>
    <row r="2" spans="1:7" ht="15.75" customHeight="1">
      <c r="A2" s="172"/>
      <c r="B2" s="167"/>
      <c r="C2" s="178"/>
      <c r="E2" s="179"/>
      <c r="F2" s="179"/>
    </row>
    <row r="3" spans="1:7" s="184" customFormat="1" ht="24" customHeight="1">
      <c r="A3" s="180" t="s">
        <v>473</v>
      </c>
      <c r="B3" s="180"/>
      <c r="C3" s="180"/>
      <c r="D3" s="181"/>
      <c r="E3" s="182"/>
      <c r="F3" s="182"/>
      <c r="G3" s="183"/>
    </row>
    <row r="4" spans="1:7" s="42" customFormat="1" ht="12.75" hidden="1" customHeight="1">
      <c r="A4" s="46"/>
      <c r="B4" s="48"/>
      <c r="C4" s="185"/>
      <c r="D4" s="186"/>
      <c r="E4" s="186"/>
      <c r="F4" s="186"/>
      <c r="G4" s="186"/>
    </row>
    <row r="5" spans="1:7" s="42" customFormat="1" ht="12.75" hidden="1" customHeight="1">
      <c r="A5" s="46"/>
      <c r="B5" s="48"/>
      <c r="C5" s="185"/>
      <c r="D5" s="186"/>
      <c r="E5" s="186"/>
      <c r="F5" s="186"/>
      <c r="G5" s="186"/>
    </row>
    <row r="6" spans="1:7" s="42" customFormat="1" ht="15.75" customHeight="1" thickBot="1">
      <c r="B6" s="187"/>
    </row>
    <row r="7" spans="1:7" s="42" customFormat="1" ht="15.75">
      <c r="A7" s="188" t="s">
        <v>56</v>
      </c>
      <c r="B7" s="189" t="s">
        <v>55</v>
      </c>
      <c r="C7" s="188" t="s">
        <v>53</v>
      </c>
      <c r="D7" s="188" t="s">
        <v>52</v>
      </c>
      <c r="E7" s="188" t="s">
        <v>52</v>
      </c>
      <c r="F7" s="92" t="s">
        <v>7</v>
      </c>
      <c r="G7" s="188" t="s">
        <v>194</v>
      </c>
    </row>
    <row r="8" spans="1:7" s="42" customFormat="1" ht="15.75" customHeight="1" thickBot="1">
      <c r="A8" s="190"/>
      <c r="B8" s="191"/>
      <c r="C8" s="192"/>
      <c r="D8" s="193" t="s">
        <v>50</v>
      </c>
      <c r="E8" s="193" t="s">
        <v>49</v>
      </c>
      <c r="F8" s="89" t="s">
        <v>472</v>
      </c>
      <c r="G8" s="193" t="s">
        <v>195</v>
      </c>
    </row>
    <row r="9" spans="1:7" s="42" customFormat="1" ht="16.5" customHeight="1" thickTop="1">
      <c r="A9" s="194">
        <v>20</v>
      </c>
      <c r="B9" s="195"/>
      <c r="C9" s="113" t="s">
        <v>196</v>
      </c>
      <c r="D9" s="132"/>
      <c r="E9" s="131"/>
      <c r="F9" s="127"/>
      <c r="G9" s="132"/>
    </row>
    <row r="10" spans="1:7" s="42" customFormat="1" ht="16.5" customHeight="1">
      <c r="A10" s="194"/>
      <c r="B10" s="195"/>
      <c r="C10" s="113"/>
      <c r="D10" s="132"/>
      <c r="E10" s="131"/>
      <c r="F10" s="127"/>
      <c r="G10" s="132"/>
    </row>
    <row r="11" spans="1:7" s="42" customFormat="1" ht="15" customHeight="1">
      <c r="A11" s="138"/>
      <c r="B11" s="196"/>
      <c r="C11" s="113" t="s">
        <v>197</v>
      </c>
      <c r="D11" s="130"/>
      <c r="E11" s="129"/>
      <c r="F11" s="197"/>
      <c r="G11" s="130"/>
    </row>
    <row r="12" spans="1:7" s="42" customFormat="1" ht="15">
      <c r="A12" s="134"/>
      <c r="B12" s="198">
        <v>2143</v>
      </c>
      <c r="C12" s="135" t="s">
        <v>198</v>
      </c>
      <c r="D12" s="122">
        <v>50</v>
      </c>
      <c r="E12" s="68">
        <v>50</v>
      </c>
      <c r="F12" s="67">
        <v>19.100000000000001</v>
      </c>
      <c r="G12" s="130">
        <f>(F12/E12)*100</f>
        <v>38.200000000000003</v>
      </c>
    </row>
    <row r="13" spans="1:7" s="42" customFormat="1" ht="15">
      <c r="A13" s="134"/>
      <c r="B13" s="198">
        <v>2212</v>
      </c>
      <c r="C13" s="135" t="s">
        <v>199</v>
      </c>
      <c r="D13" s="122">
        <v>50505</v>
      </c>
      <c r="E13" s="68">
        <v>57245</v>
      </c>
      <c r="F13" s="67">
        <v>42905.8</v>
      </c>
      <c r="G13" s="130">
        <f t="shared" ref="G13:G58" si="0">(F13/E13)*100</f>
        <v>74.951174775089541</v>
      </c>
    </row>
    <row r="14" spans="1:7" s="42" customFormat="1" ht="15" customHeight="1">
      <c r="A14" s="134"/>
      <c r="B14" s="198">
        <v>2219</v>
      </c>
      <c r="C14" s="135" t="s">
        <v>200</v>
      </c>
      <c r="D14" s="122">
        <v>50484</v>
      </c>
      <c r="E14" s="68">
        <v>78725.7</v>
      </c>
      <c r="F14" s="67">
        <v>52381.3</v>
      </c>
      <c r="G14" s="130">
        <f t="shared" si="0"/>
        <v>66.536467760845568</v>
      </c>
    </row>
    <row r="15" spans="1:7" s="42" customFormat="1" ht="15">
      <c r="A15" s="134"/>
      <c r="B15" s="198">
        <v>2221</v>
      </c>
      <c r="C15" s="135" t="s">
        <v>201</v>
      </c>
      <c r="D15" s="122">
        <v>100</v>
      </c>
      <c r="E15" s="68">
        <v>608.4</v>
      </c>
      <c r="F15" s="67">
        <v>508.3</v>
      </c>
      <c r="G15" s="130">
        <f t="shared" si="0"/>
        <v>83.547008547008545</v>
      </c>
    </row>
    <row r="16" spans="1:7" s="42" customFormat="1" ht="15" hidden="1">
      <c r="A16" s="134"/>
      <c r="B16" s="198">
        <v>2229</v>
      </c>
      <c r="C16" s="135" t="s">
        <v>202</v>
      </c>
      <c r="D16" s="122">
        <v>0</v>
      </c>
      <c r="E16" s="68">
        <v>0</v>
      </c>
      <c r="F16" s="67">
        <v>0</v>
      </c>
      <c r="G16" s="130" t="e">
        <f t="shared" si="0"/>
        <v>#DIV/0!</v>
      </c>
    </row>
    <row r="17" spans="1:7" s="42" customFormat="1" ht="15" hidden="1">
      <c r="A17" s="134"/>
      <c r="B17" s="198">
        <v>2241</v>
      </c>
      <c r="C17" s="135" t="s">
        <v>203</v>
      </c>
      <c r="D17" s="122">
        <v>0</v>
      </c>
      <c r="E17" s="68">
        <v>0</v>
      </c>
      <c r="F17" s="67">
        <v>0</v>
      </c>
      <c r="G17" s="130" t="e">
        <f t="shared" si="0"/>
        <v>#DIV/0!</v>
      </c>
    </row>
    <row r="18" spans="1:7" s="44" customFormat="1" ht="15.75" hidden="1">
      <c r="A18" s="134"/>
      <c r="B18" s="198">
        <v>2249</v>
      </c>
      <c r="C18" s="135" t="s">
        <v>204</v>
      </c>
      <c r="D18" s="122">
        <v>0</v>
      </c>
      <c r="E18" s="68">
        <v>0</v>
      </c>
      <c r="F18" s="67">
        <v>0</v>
      </c>
      <c r="G18" s="130" t="e">
        <f t="shared" si="0"/>
        <v>#DIV/0!</v>
      </c>
    </row>
    <row r="19" spans="1:7" s="42" customFormat="1" ht="15" hidden="1">
      <c r="A19" s="134"/>
      <c r="B19" s="198">
        <v>2310</v>
      </c>
      <c r="C19" s="135" t="s">
        <v>205</v>
      </c>
      <c r="D19" s="122">
        <v>0</v>
      </c>
      <c r="E19" s="68">
        <v>0</v>
      </c>
      <c r="F19" s="67">
        <v>0</v>
      </c>
      <c r="G19" s="130" t="e">
        <f t="shared" si="0"/>
        <v>#DIV/0!</v>
      </c>
    </row>
    <row r="20" spans="1:7" s="42" customFormat="1" ht="15" hidden="1">
      <c r="A20" s="134"/>
      <c r="B20" s="198">
        <v>2321</v>
      </c>
      <c r="C20" s="135" t="s">
        <v>400</v>
      </c>
      <c r="D20" s="122">
        <v>0</v>
      </c>
      <c r="E20" s="68">
        <v>0</v>
      </c>
      <c r="F20" s="67">
        <v>0</v>
      </c>
      <c r="G20" s="130" t="e">
        <f t="shared" si="0"/>
        <v>#DIV/0!</v>
      </c>
    </row>
    <row r="21" spans="1:7" s="44" customFormat="1" ht="15.75" hidden="1">
      <c r="A21" s="134"/>
      <c r="B21" s="198">
        <v>2331</v>
      </c>
      <c r="C21" s="135" t="s">
        <v>206</v>
      </c>
      <c r="D21" s="122">
        <v>0</v>
      </c>
      <c r="E21" s="68">
        <v>0</v>
      </c>
      <c r="F21" s="67">
        <v>0</v>
      </c>
      <c r="G21" s="130" t="e">
        <f t="shared" si="0"/>
        <v>#DIV/0!</v>
      </c>
    </row>
    <row r="22" spans="1:7" s="42" customFormat="1" ht="15">
      <c r="A22" s="134"/>
      <c r="B22" s="198">
        <v>2333</v>
      </c>
      <c r="C22" s="135" t="s">
        <v>507</v>
      </c>
      <c r="D22" s="122">
        <v>0</v>
      </c>
      <c r="E22" s="68">
        <v>157.30000000000001</v>
      </c>
      <c r="F22" s="67">
        <v>157.30000000000001</v>
      </c>
      <c r="G22" s="130">
        <f t="shared" si="0"/>
        <v>100</v>
      </c>
    </row>
    <row r="23" spans="1:7" s="42" customFormat="1" ht="15">
      <c r="A23" s="134"/>
      <c r="B23" s="198">
        <v>3111</v>
      </c>
      <c r="C23" s="199" t="s">
        <v>508</v>
      </c>
      <c r="D23" s="122">
        <v>770</v>
      </c>
      <c r="E23" s="68">
        <v>2073.9</v>
      </c>
      <c r="F23" s="67">
        <v>802</v>
      </c>
      <c r="G23" s="130">
        <f t="shared" si="0"/>
        <v>38.671102753266787</v>
      </c>
    </row>
    <row r="24" spans="1:7" s="42" customFormat="1" ht="15">
      <c r="A24" s="134"/>
      <c r="B24" s="198">
        <v>3113</v>
      </c>
      <c r="C24" s="199" t="s">
        <v>207</v>
      </c>
      <c r="D24" s="122">
        <v>1300</v>
      </c>
      <c r="E24" s="68">
        <v>3567.4</v>
      </c>
      <c r="F24" s="67">
        <v>2067.6</v>
      </c>
      <c r="G24" s="130">
        <f t="shared" si="0"/>
        <v>57.958176823456853</v>
      </c>
    </row>
    <row r="25" spans="1:7" s="44" customFormat="1" ht="15.75" hidden="1">
      <c r="A25" s="134"/>
      <c r="B25" s="198">
        <v>3231</v>
      </c>
      <c r="C25" s="135" t="s">
        <v>208</v>
      </c>
      <c r="D25" s="122">
        <v>0</v>
      </c>
      <c r="E25" s="68">
        <v>0</v>
      </c>
      <c r="F25" s="67">
        <v>0</v>
      </c>
      <c r="G25" s="130" t="e">
        <f t="shared" si="0"/>
        <v>#DIV/0!</v>
      </c>
    </row>
    <row r="26" spans="1:7" s="44" customFormat="1" ht="15.75">
      <c r="A26" s="134"/>
      <c r="B26" s="198">
        <v>3313</v>
      </c>
      <c r="C26" s="135" t="s">
        <v>209</v>
      </c>
      <c r="D26" s="122">
        <v>3000</v>
      </c>
      <c r="E26" s="68">
        <v>3637.5</v>
      </c>
      <c r="F26" s="67">
        <v>1142.4000000000001</v>
      </c>
      <c r="G26" s="130">
        <f t="shared" si="0"/>
        <v>31.406185567010315</v>
      </c>
    </row>
    <row r="27" spans="1:7" s="42" customFormat="1" ht="15" hidden="1">
      <c r="A27" s="164"/>
      <c r="B27" s="198">
        <v>3314</v>
      </c>
      <c r="C27" s="199" t="s">
        <v>210</v>
      </c>
      <c r="D27" s="122">
        <v>0</v>
      </c>
      <c r="E27" s="68">
        <v>0</v>
      </c>
      <c r="F27" s="67">
        <v>0</v>
      </c>
      <c r="G27" s="130" t="e">
        <f t="shared" si="0"/>
        <v>#DIV/0!</v>
      </c>
    </row>
    <row r="28" spans="1:7" s="44" customFormat="1" ht="15.75" hidden="1">
      <c r="A28" s="134"/>
      <c r="B28" s="198">
        <v>3319</v>
      </c>
      <c r="C28" s="199" t="s">
        <v>211</v>
      </c>
      <c r="D28" s="122">
        <v>0</v>
      </c>
      <c r="E28" s="68">
        <v>0</v>
      </c>
      <c r="F28" s="67">
        <v>0</v>
      </c>
      <c r="G28" s="130" t="e">
        <f t="shared" si="0"/>
        <v>#DIV/0!</v>
      </c>
    </row>
    <row r="29" spans="1:7" s="42" customFormat="1" ht="15">
      <c r="A29" s="134"/>
      <c r="B29" s="198">
        <v>3322</v>
      </c>
      <c r="C29" s="199" t="s">
        <v>212</v>
      </c>
      <c r="D29" s="122">
        <v>1200</v>
      </c>
      <c r="E29" s="68">
        <v>2237.6999999999998</v>
      </c>
      <c r="F29" s="67">
        <v>116.4</v>
      </c>
      <c r="G29" s="130">
        <f t="shared" si="0"/>
        <v>5.2017696742190651</v>
      </c>
    </row>
    <row r="30" spans="1:7" s="42" customFormat="1" ht="15">
      <c r="A30" s="134"/>
      <c r="B30" s="198">
        <v>3326</v>
      </c>
      <c r="C30" s="199" t="s">
        <v>213</v>
      </c>
      <c r="D30" s="122">
        <v>564</v>
      </c>
      <c r="E30" s="68">
        <v>803.5</v>
      </c>
      <c r="F30" s="67">
        <v>1.3</v>
      </c>
      <c r="G30" s="130">
        <f t="shared" si="0"/>
        <v>0.16179215930304916</v>
      </c>
    </row>
    <row r="31" spans="1:7" s="44" customFormat="1" ht="15.75">
      <c r="A31" s="134"/>
      <c r="B31" s="198">
        <v>3392</v>
      </c>
      <c r="C31" s="135" t="s">
        <v>401</v>
      </c>
      <c r="D31" s="122">
        <v>2000</v>
      </c>
      <c r="E31" s="68">
        <v>4021.2</v>
      </c>
      <c r="F31" s="67">
        <v>1923</v>
      </c>
      <c r="G31" s="130">
        <f t="shared" si="0"/>
        <v>47.821545807221725</v>
      </c>
    </row>
    <row r="32" spans="1:7" s="42" customFormat="1" ht="15">
      <c r="A32" s="134"/>
      <c r="B32" s="198">
        <v>3412</v>
      </c>
      <c r="C32" s="199" t="s">
        <v>214</v>
      </c>
      <c r="D32" s="122">
        <v>8800</v>
      </c>
      <c r="E32" s="68">
        <v>22205.599999999999</v>
      </c>
      <c r="F32" s="67">
        <v>11166.2</v>
      </c>
      <c r="G32" s="130">
        <f t="shared" si="0"/>
        <v>50.285513564145987</v>
      </c>
    </row>
    <row r="33" spans="1:7" s="42" customFormat="1" ht="15">
      <c r="A33" s="134"/>
      <c r="B33" s="198">
        <v>3421</v>
      </c>
      <c r="C33" s="199" t="s">
        <v>215</v>
      </c>
      <c r="D33" s="122">
        <v>245</v>
      </c>
      <c r="E33" s="68">
        <v>444.8</v>
      </c>
      <c r="F33" s="67">
        <v>173.6</v>
      </c>
      <c r="G33" s="130">
        <f t="shared" si="0"/>
        <v>39.028776978417262</v>
      </c>
    </row>
    <row r="34" spans="1:7" s="42" customFormat="1" ht="15">
      <c r="A34" s="134"/>
      <c r="B34" s="198">
        <v>3599</v>
      </c>
      <c r="C34" s="199" t="s">
        <v>263</v>
      </c>
      <c r="D34" s="122">
        <v>0</v>
      </c>
      <c r="E34" s="68">
        <v>14.2</v>
      </c>
      <c r="F34" s="67">
        <v>14.2</v>
      </c>
      <c r="G34" s="130">
        <f t="shared" si="0"/>
        <v>100</v>
      </c>
    </row>
    <row r="35" spans="1:7" s="42" customFormat="1" ht="15">
      <c r="A35" s="134"/>
      <c r="B35" s="198">
        <v>3612</v>
      </c>
      <c r="C35" s="199" t="s">
        <v>216</v>
      </c>
      <c r="D35" s="122">
        <v>150</v>
      </c>
      <c r="E35" s="68">
        <v>181.8</v>
      </c>
      <c r="F35" s="67">
        <v>6.2</v>
      </c>
      <c r="G35" s="130">
        <f t="shared" si="0"/>
        <v>3.4103410341034106</v>
      </c>
    </row>
    <row r="36" spans="1:7" s="42" customFormat="1" ht="15">
      <c r="A36" s="134"/>
      <c r="B36" s="198">
        <v>3613</v>
      </c>
      <c r="C36" s="199" t="s">
        <v>217</v>
      </c>
      <c r="D36" s="122">
        <v>0</v>
      </c>
      <c r="E36" s="68">
        <v>456.3</v>
      </c>
      <c r="F36" s="67">
        <v>456.2</v>
      </c>
      <c r="G36" s="130">
        <f t="shared" si="0"/>
        <v>99.978084593469205</v>
      </c>
    </row>
    <row r="37" spans="1:7" s="42" customFormat="1" ht="15">
      <c r="A37" s="134"/>
      <c r="B37" s="198">
        <v>3631</v>
      </c>
      <c r="C37" s="199" t="s">
        <v>218</v>
      </c>
      <c r="D37" s="122">
        <v>4504</v>
      </c>
      <c r="E37" s="68">
        <v>7892.7</v>
      </c>
      <c r="F37" s="67">
        <v>5619.6</v>
      </c>
      <c r="G37" s="130">
        <f t="shared" si="0"/>
        <v>71.199969592154773</v>
      </c>
    </row>
    <row r="38" spans="1:7" s="44" customFormat="1" ht="15.75">
      <c r="A38" s="134"/>
      <c r="B38" s="198">
        <v>3632</v>
      </c>
      <c r="C38" s="135" t="s">
        <v>219</v>
      </c>
      <c r="D38" s="122">
        <v>51820</v>
      </c>
      <c r="E38" s="68">
        <v>50989</v>
      </c>
      <c r="F38" s="67">
        <v>33053</v>
      </c>
      <c r="G38" s="130">
        <f t="shared" si="0"/>
        <v>64.823785522367572</v>
      </c>
    </row>
    <row r="39" spans="1:7" s="42" customFormat="1" ht="15">
      <c r="A39" s="134"/>
      <c r="B39" s="198">
        <v>3635</v>
      </c>
      <c r="C39" s="199" t="s">
        <v>220</v>
      </c>
      <c r="D39" s="122">
        <v>3734</v>
      </c>
      <c r="E39" s="68">
        <v>1105</v>
      </c>
      <c r="F39" s="67">
        <v>247.6</v>
      </c>
      <c r="G39" s="130">
        <f t="shared" si="0"/>
        <v>22.407239819004523</v>
      </c>
    </row>
    <row r="40" spans="1:7" s="44" customFormat="1" ht="15.75" hidden="1">
      <c r="A40" s="134"/>
      <c r="B40" s="198">
        <v>3639</v>
      </c>
      <c r="C40" s="135" t="s">
        <v>221</v>
      </c>
      <c r="D40" s="122">
        <v>0</v>
      </c>
      <c r="E40" s="68">
        <v>0</v>
      </c>
      <c r="F40" s="67">
        <v>0</v>
      </c>
      <c r="G40" s="130" t="e">
        <f t="shared" si="0"/>
        <v>#DIV/0!</v>
      </c>
    </row>
    <row r="41" spans="1:7" s="42" customFormat="1" ht="15">
      <c r="A41" s="134"/>
      <c r="B41" s="198">
        <v>3699</v>
      </c>
      <c r="C41" s="199" t="s">
        <v>222</v>
      </c>
      <c r="D41" s="122">
        <v>398</v>
      </c>
      <c r="E41" s="68">
        <v>792.4</v>
      </c>
      <c r="F41" s="67">
        <v>482.6</v>
      </c>
      <c r="G41" s="130">
        <f t="shared" si="0"/>
        <v>60.903584048460381</v>
      </c>
    </row>
    <row r="42" spans="1:7" s="42" customFormat="1" ht="15">
      <c r="A42" s="134"/>
      <c r="B42" s="198">
        <v>3722</v>
      </c>
      <c r="C42" s="199" t="s">
        <v>223</v>
      </c>
      <c r="D42" s="122">
        <v>22174</v>
      </c>
      <c r="E42" s="68">
        <v>22459</v>
      </c>
      <c r="F42" s="67">
        <v>16896.599999999999</v>
      </c>
      <c r="G42" s="130">
        <f t="shared" si="0"/>
        <v>75.233091411015621</v>
      </c>
    </row>
    <row r="43" spans="1:7" s="44" customFormat="1" ht="15.75" hidden="1">
      <c r="A43" s="134"/>
      <c r="B43" s="198">
        <v>3725</v>
      </c>
      <c r="C43" s="135" t="s">
        <v>402</v>
      </c>
      <c r="D43" s="122">
        <v>0</v>
      </c>
      <c r="E43" s="68">
        <v>0</v>
      </c>
      <c r="F43" s="67">
        <v>0</v>
      </c>
      <c r="G43" s="130" t="e">
        <f t="shared" si="0"/>
        <v>#DIV/0!</v>
      </c>
    </row>
    <row r="44" spans="1:7" s="44" customFormat="1" ht="15.75">
      <c r="A44" s="134"/>
      <c r="B44" s="198">
        <v>3726</v>
      </c>
      <c r="C44" s="135" t="s">
        <v>224</v>
      </c>
      <c r="D44" s="122">
        <v>0</v>
      </c>
      <c r="E44" s="68">
        <v>2.1</v>
      </c>
      <c r="F44" s="67">
        <v>2</v>
      </c>
      <c r="G44" s="130">
        <f t="shared" si="0"/>
        <v>95.238095238095227</v>
      </c>
    </row>
    <row r="45" spans="1:7" s="44" customFormat="1" ht="15.75">
      <c r="A45" s="134"/>
      <c r="B45" s="198">
        <v>3733</v>
      </c>
      <c r="C45" s="135" t="s">
        <v>225</v>
      </c>
      <c r="D45" s="122">
        <v>40</v>
      </c>
      <c r="E45" s="68">
        <v>40</v>
      </c>
      <c r="F45" s="67">
        <v>23.2</v>
      </c>
      <c r="G45" s="130">
        <f t="shared" si="0"/>
        <v>57.999999999999993</v>
      </c>
    </row>
    <row r="46" spans="1:7" s="44" customFormat="1" ht="15.75">
      <c r="A46" s="134"/>
      <c r="B46" s="198">
        <v>3744</v>
      </c>
      <c r="C46" s="135" t="s">
        <v>226</v>
      </c>
      <c r="D46" s="122">
        <v>1314</v>
      </c>
      <c r="E46" s="68">
        <v>1314</v>
      </c>
      <c r="F46" s="67">
        <v>0</v>
      </c>
      <c r="G46" s="130">
        <f t="shared" si="0"/>
        <v>0</v>
      </c>
    </row>
    <row r="47" spans="1:7" s="44" customFormat="1" ht="15.75">
      <c r="A47" s="134"/>
      <c r="B47" s="198">
        <v>3745</v>
      </c>
      <c r="C47" s="135" t="s">
        <v>227</v>
      </c>
      <c r="D47" s="122">
        <v>23045</v>
      </c>
      <c r="E47" s="68">
        <v>25560.799999999999</v>
      </c>
      <c r="F47" s="67">
        <v>20055.400000000001</v>
      </c>
      <c r="G47" s="130">
        <f t="shared" si="0"/>
        <v>78.46155049920192</v>
      </c>
    </row>
    <row r="48" spans="1:7" s="44" customFormat="1" ht="15.75">
      <c r="A48" s="134"/>
      <c r="B48" s="198">
        <v>4349</v>
      </c>
      <c r="C48" s="135" t="s">
        <v>454</v>
      </c>
      <c r="D48" s="122">
        <v>250</v>
      </c>
      <c r="E48" s="68">
        <v>1116.7</v>
      </c>
      <c r="F48" s="67">
        <v>183.9</v>
      </c>
      <c r="G48" s="130">
        <f t="shared" si="0"/>
        <v>16.468165129399122</v>
      </c>
    </row>
    <row r="49" spans="1:7" s="44" customFormat="1" ht="15.75">
      <c r="A49" s="164"/>
      <c r="B49" s="198">
        <v>4351</v>
      </c>
      <c r="C49" s="199" t="s">
        <v>403</v>
      </c>
      <c r="D49" s="122">
        <v>925</v>
      </c>
      <c r="E49" s="68">
        <v>925</v>
      </c>
      <c r="F49" s="67">
        <v>523</v>
      </c>
      <c r="G49" s="130">
        <f t="shared" si="0"/>
        <v>56.54054054054054</v>
      </c>
    </row>
    <row r="50" spans="1:7" s="44" customFormat="1" ht="15" customHeight="1">
      <c r="A50" s="164"/>
      <c r="B50" s="198">
        <v>4357</v>
      </c>
      <c r="C50" s="199" t="s">
        <v>228</v>
      </c>
      <c r="D50" s="122">
        <v>6933</v>
      </c>
      <c r="E50" s="68">
        <v>14123.6</v>
      </c>
      <c r="F50" s="67">
        <v>8100</v>
      </c>
      <c r="G50" s="130">
        <f t="shared" si="0"/>
        <v>57.350817072134589</v>
      </c>
    </row>
    <row r="51" spans="1:7" s="44" customFormat="1" ht="12.75" hidden="1" customHeight="1">
      <c r="A51" s="134"/>
      <c r="B51" s="198">
        <v>4359</v>
      </c>
      <c r="C51" s="199" t="s">
        <v>430</v>
      </c>
      <c r="D51" s="122">
        <v>0</v>
      </c>
      <c r="E51" s="68">
        <v>0</v>
      </c>
      <c r="F51" s="67">
        <v>0</v>
      </c>
      <c r="G51" s="130" t="e">
        <f t="shared" si="0"/>
        <v>#DIV/0!</v>
      </c>
    </row>
    <row r="52" spans="1:7" s="44" customFormat="1" ht="15.75">
      <c r="A52" s="164"/>
      <c r="B52" s="198">
        <v>4374</v>
      </c>
      <c r="C52" s="199" t="s">
        <v>229</v>
      </c>
      <c r="D52" s="122">
        <v>0</v>
      </c>
      <c r="E52" s="68">
        <v>44</v>
      </c>
      <c r="F52" s="67">
        <v>43.9</v>
      </c>
      <c r="G52" s="130">
        <f t="shared" si="0"/>
        <v>99.772727272727266</v>
      </c>
    </row>
    <row r="53" spans="1:7" s="42" customFormat="1" ht="15">
      <c r="A53" s="164"/>
      <c r="B53" s="198">
        <v>5311</v>
      </c>
      <c r="C53" s="199" t="s">
        <v>230</v>
      </c>
      <c r="D53" s="122">
        <v>1800</v>
      </c>
      <c r="E53" s="68">
        <v>2243.4</v>
      </c>
      <c r="F53" s="67">
        <v>2243.3000000000002</v>
      </c>
      <c r="G53" s="130">
        <f t="shared" si="0"/>
        <v>99.995542480164048</v>
      </c>
    </row>
    <row r="54" spans="1:7" s="42" customFormat="1" ht="16.5" customHeight="1">
      <c r="A54" s="164"/>
      <c r="B54" s="198">
        <v>5512</v>
      </c>
      <c r="C54" s="199" t="s">
        <v>405</v>
      </c>
      <c r="D54" s="122">
        <v>0</v>
      </c>
      <c r="E54" s="68">
        <v>2.2000000000000002</v>
      </c>
      <c r="F54" s="67">
        <v>2.2000000000000002</v>
      </c>
      <c r="G54" s="130">
        <f t="shared" si="0"/>
        <v>100</v>
      </c>
    </row>
    <row r="55" spans="1:7" s="42" customFormat="1" ht="15">
      <c r="A55" s="164"/>
      <c r="B55" s="198">
        <v>6171</v>
      </c>
      <c r="C55" s="199" t="s">
        <v>302</v>
      </c>
      <c r="D55" s="122">
        <v>1500</v>
      </c>
      <c r="E55" s="68">
        <v>3129.1</v>
      </c>
      <c r="F55" s="67">
        <v>1366.9</v>
      </c>
      <c r="G55" s="130">
        <f t="shared" si="0"/>
        <v>43.68348726470871</v>
      </c>
    </row>
    <row r="56" spans="1:7" s="42" customFormat="1" ht="15" hidden="1">
      <c r="A56" s="164"/>
      <c r="B56" s="198">
        <v>6399</v>
      </c>
      <c r="C56" s="199" t="s">
        <v>231</v>
      </c>
      <c r="D56" s="122">
        <v>0</v>
      </c>
      <c r="E56" s="68">
        <v>0</v>
      </c>
      <c r="F56" s="67">
        <v>0</v>
      </c>
      <c r="G56" s="130" t="e">
        <f t="shared" si="0"/>
        <v>#DIV/0!</v>
      </c>
    </row>
    <row r="57" spans="1:7" s="42" customFormat="1" ht="15">
      <c r="A57" s="164"/>
      <c r="B57" s="198">
        <v>6402</v>
      </c>
      <c r="C57" s="199" t="s">
        <v>404</v>
      </c>
      <c r="D57" s="122">
        <v>0</v>
      </c>
      <c r="E57" s="68">
        <v>738.4</v>
      </c>
      <c r="F57" s="67">
        <v>738.4</v>
      </c>
      <c r="G57" s="130">
        <f t="shared" si="0"/>
        <v>100</v>
      </c>
    </row>
    <row r="58" spans="1:7" s="42" customFormat="1" ht="15">
      <c r="A58" s="164"/>
      <c r="B58" s="198">
        <v>6409</v>
      </c>
      <c r="C58" s="199" t="s">
        <v>491</v>
      </c>
      <c r="D58" s="122">
        <v>3000</v>
      </c>
      <c r="E58" s="68">
        <v>0</v>
      </c>
      <c r="F58" s="67">
        <v>0</v>
      </c>
      <c r="G58" s="130" t="e">
        <f t="shared" si="0"/>
        <v>#DIV/0!</v>
      </c>
    </row>
    <row r="59" spans="1:7" s="44" customFormat="1" ht="16.5" thickBot="1">
      <c r="A59" s="134"/>
      <c r="B59" s="198"/>
      <c r="C59" s="135"/>
      <c r="D59" s="130"/>
      <c r="E59" s="129"/>
      <c r="F59" s="197"/>
      <c r="G59" s="130"/>
    </row>
    <row r="60" spans="1:7" s="178" customFormat="1" ht="16.5" hidden="1" customHeight="1">
      <c r="A60" s="123"/>
      <c r="B60" s="204"/>
      <c r="C60" s="136" t="s">
        <v>232</v>
      </c>
      <c r="D60" s="205" t="e">
        <f>SUM(#REF!+#REF!+#REF!+#REF!)</f>
        <v>#REF!</v>
      </c>
      <c r="E60" s="206" t="e">
        <f>SUM(#REF!+92+#REF!+#REF!)</f>
        <v>#REF!</v>
      </c>
      <c r="F60" s="207" t="e">
        <f>SUM(#REF!+#REF!+#REF!+#REF!)</f>
        <v>#REF!</v>
      </c>
      <c r="G60" s="130" t="e">
        <f>(#REF!/E60)*100</f>
        <v>#REF!</v>
      </c>
    </row>
    <row r="61" spans="1:7" s="44" customFormat="1" ht="15.75" hidden="1" customHeight="1">
      <c r="A61" s="134"/>
      <c r="B61" s="198"/>
      <c r="C61" s="135"/>
      <c r="D61" s="130"/>
      <c r="E61" s="129"/>
      <c r="F61" s="197"/>
      <c r="G61" s="130"/>
    </row>
    <row r="62" spans="1:7" s="44" customFormat="1" ht="12.75" hidden="1" customHeight="1" thickBot="1">
      <c r="A62" s="208"/>
      <c r="B62" s="209"/>
      <c r="C62" s="210"/>
      <c r="D62" s="211"/>
      <c r="E62" s="212"/>
      <c r="F62" s="213"/>
      <c r="G62" s="211"/>
    </row>
    <row r="63" spans="1:7" s="42" customFormat="1" ht="18.75" customHeight="1" thickTop="1" thickBot="1">
      <c r="A63" s="214"/>
      <c r="B63" s="215"/>
      <c r="C63" s="216" t="s">
        <v>233</v>
      </c>
      <c r="D63" s="217">
        <f t="shared" ref="D63:F63" si="1">SUM(D12:D59)</f>
        <v>240605</v>
      </c>
      <c r="E63" s="217">
        <f t="shared" si="1"/>
        <v>308907.7</v>
      </c>
      <c r="F63" s="219">
        <f t="shared" si="1"/>
        <v>203422.5</v>
      </c>
      <c r="G63" s="130">
        <f>(F63/E63)*100</f>
        <v>65.852194684690602</v>
      </c>
    </row>
    <row r="64" spans="1:7" s="44" customFormat="1" ht="16.5" customHeight="1">
      <c r="A64" s="185"/>
      <c r="B64" s="220"/>
      <c r="C64" s="185"/>
      <c r="D64" s="186"/>
      <c r="E64" s="221"/>
      <c r="F64" s="176"/>
      <c r="G64" s="176"/>
    </row>
    <row r="65" spans="1:7" s="42" customFormat="1" ht="12.75" hidden="1" customHeight="1">
      <c r="A65" s="46"/>
      <c r="B65" s="48"/>
      <c r="C65" s="185"/>
      <c r="D65" s="186"/>
      <c r="E65" s="186"/>
      <c r="F65" s="186"/>
      <c r="G65" s="186"/>
    </row>
    <row r="66" spans="1:7" s="42" customFormat="1" ht="12.75" hidden="1" customHeight="1">
      <c r="A66" s="46"/>
      <c r="B66" s="48"/>
      <c r="C66" s="185"/>
      <c r="D66" s="186"/>
      <c r="E66" s="186"/>
      <c r="F66" s="186"/>
      <c r="G66" s="186"/>
    </row>
    <row r="67" spans="1:7" s="42" customFormat="1" ht="12.75" hidden="1" customHeight="1">
      <c r="A67" s="46"/>
      <c r="B67" s="48"/>
      <c r="C67" s="185"/>
      <c r="D67" s="186"/>
      <c r="E67" s="186"/>
      <c r="F67" s="186"/>
      <c r="G67" s="186"/>
    </row>
    <row r="68" spans="1:7" s="42" customFormat="1" ht="12.75" hidden="1" customHeight="1">
      <c r="A68" s="46"/>
      <c r="B68" s="48"/>
      <c r="C68" s="185"/>
      <c r="D68" s="186"/>
      <c r="E68" s="186"/>
      <c r="F68" s="186"/>
      <c r="G68" s="186"/>
    </row>
    <row r="69" spans="1:7" s="42" customFormat="1" ht="12.75" hidden="1" customHeight="1">
      <c r="A69" s="46"/>
      <c r="B69" s="48"/>
      <c r="C69" s="185"/>
      <c r="D69" s="186"/>
      <c r="E69" s="186"/>
      <c r="F69" s="186"/>
      <c r="G69" s="186"/>
    </row>
    <row r="70" spans="1:7" s="42" customFormat="1" ht="12.75" hidden="1" customHeight="1">
      <c r="A70" s="46"/>
      <c r="B70" s="48"/>
      <c r="C70" s="185"/>
      <c r="D70" s="186"/>
      <c r="E70" s="186"/>
      <c r="F70" s="186"/>
      <c r="G70" s="186"/>
    </row>
    <row r="71" spans="1:7" s="42" customFormat="1" ht="15.75" customHeight="1" thickBot="1">
      <c r="A71" s="46"/>
      <c r="B71" s="48"/>
      <c r="C71" s="185"/>
      <c r="D71" s="186"/>
      <c r="E71" s="183"/>
      <c r="F71" s="183"/>
      <c r="G71" s="183"/>
    </row>
    <row r="72" spans="1:7" s="42" customFormat="1" ht="15.75">
      <c r="A72" s="188" t="s">
        <v>56</v>
      </c>
      <c r="B72" s="189" t="s">
        <v>55</v>
      </c>
      <c r="C72" s="188" t="s">
        <v>53</v>
      </c>
      <c r="D72" s="188" t="s">
        <v>52</v>
      </c>
      <c r="E72" s="188" t="s">
        <v>52</v>
      </c>
      <c r="F72" s="92" t="s">
        <v>7</v>
      </c>
      <c r="G72" s="188" t="s">
        <v>194</v>
      </c>
    </row>
    <row r="73" spans="1:7" s="42" customFormat="1" ht="15.75" customHeight="1" thickBot="1">
      <c r="A73" s="190"/>
      <c r="B73" s="191"/>
      <c r="C73" s="192"/>
      <c r="D73" s="193" t="s">
        <v>50</v>
      </c>
      <c r="E73" s="193" t="s">
        <v>49</v>
      </c>
      <c r="F73" s="89" t="s">
        <v>472</v>
      </c>
      <c r="G73" s="193" t="s">
        <v>195</v>
      </c>
    </row>
    <row r="74" spans="1:7" s="42" customFormat="1" ht="16.5" customHeight="1" thickTop="1">
      <c r="A74" s="194">
        <v>30</v>
      </c>
      <c r="B74" s="194"/>
      <c r="C74" s="123" t="s">
        <v>165</v>
      </c>
      <c r="D74" s="132"/>
      <c r="E74" s="131"/>
      <c r="F74" s="127"/>
      <c r="G74" s="132"/>
    </row>
    <row r="75" spans="1:7" s="42" customFormat="1" ht="16.5" customHeight="1">
      <c r="A75" s="222"/>
      <c r="B75" s="222"/>
      <c r="C75" s="123"/>
      <c r="D75" s="130"/>
      <c r="E75" s="129"/>
      <c r="F75" s="197"/>
      <c r="G75" s="130"/>
    </row>
    <row r="76" spans="1:7" s="42" customFormat="1" ht="15">
      <c r="A76" s="134"/>
      <c r="B76" s="201">
        <v>3341</v>
      </c>
      <c r="C76" s="46" t="s">
        <v>234</v>
      </c>
      <c r="D76" s="122">
        <v>30</v>
      </c>
      <c r="E76" s="68">
        <v>30</v>
      </c>
      <c r="F76" s="197">
        <v>0</v>
      </c>
      <c r="G76" s="130">
        <f t="shared" ref="G76:G91" si="2">(F76/E76)*100</f>
        <v>0</v>
      </c>
    </row>
    <row r="77" spans="1:7" s="42" customFormat="1" ht="15.75" customHeight="1">
      <c r="A77" s="134"/>
      <c r="B77" s="201">
        <v>3349</v>
      </c>
      <c r="C77" s="135" t="s">
        <v>235</v>
      </c>
      <c r="D77" s="122">
        <v>870</v>
      </c>
      <c r="E77" s="68">
        <v>870</v>
      </c>
      <c r="F77" s="197">
        <v>567.29999999999995</v>
      </c>
      <c r="G77" s="130">
        <f t="shared" si="2"/>
        <v>65.206896551724142</v>
      </c>
    </row>
    <row r="78" spans="1:7" s="42" customFormat="1" ht="15.75" customHeight="1">
      <c r="A78" s="134"/>
      <c r="B78" s="201">
        <v>5212</v>
      </c>
      <c r="C78" s="134" t="s">
        <v>236</v>
      </c>
      <c r="D78" s="122">
        <v>100</v>
      </c>
      <c r="E78" s="68">
        <v>100</v>
      </c>
      <c r="F78" s="197">
        <v>0</v>
      </c>
      <c r="G78" s="130">
        <f t="shared" si="2"/>
        <v>0</v>
      </c>
    </row>
    <row r="79" spans="1:7" s="42" customFormat="1" ht="15.75" customHeight="1">
      <c r="A79" s="134"/>
      <c r="B79" s="201">
        <v>5272</v>
      </c>
      <c r="C79" s="134" t="s">
        <v>237</v>
      </c>
      <c r="D79" s="122">
        <v>150</v>
      </c>
      <c r="E79" s="68">
        <v>150</v>
      </c>
      <c r="F79" s="197">
        <v>0</v>
      </c>
      <c r="G79" s="130">
        <f t="shared" si="2"/>
        <v>0</v>
      </c>
    </row>
    <row r="80" spans="1:7" s="42" customFormat="1" ht="15.75" customHeight="1">
      <c r="A80" s="134"/>
      <c r="B80" s="201">
        <v>5279</v>
      </c>
      <c r="C80" s="134" t="s">
        <v>238</v>
      </c>
      <c r="D80" s="122">
        <v>100</v>
      </c>
      <c r="E80" s="68">
        <v>100</v>
      </c>
      <c r="F80" s="197">
        <v>0</v>
      </c>
      <c r="G80" s="130">
        <f t="shared" si="2"/>
        <v>0</v>
      </c>
    </row>
    <row r="81" spans="1:7" s="42" customFormat="1" ht="15.75" hidden="1" customHeight="1">
      <c r="A81" s="134"/>
      <c r="B81" s="201">
        <v>5311</v>
      </c>
      <c r="C81" s="134" t="s">
        <v>445</v>
      </c>
      <c r="D81" s="122">
        <v>0</v>
      </c>
      <c r="E81" s="68">
        <v>0</v>
      </c>
      <c r="F81" s="197">
        <v>0</v>
      </c>
      <c r="G81" s="130" t="e">
        <f t="shared" si="2"/>
        <v>#DIV/0!</v>
      </c>
    </row>
    <row r="82" spans="1:7" s="42" customFormat="1" ht="15">
      <c r="A82" s="134"/>
      <c r="B82" s="201">
        <v>5512</v>
      </c>
      <c r="C82" s="46" t="s">
        <v>239</v>
      </c>
      <c r="D82" s="122">
        <v>1383</v>
      </c>
      <c r="E82" s="68">
        <v>1652.1</v>
      </c>
      <c r="F82" s="197">
        <v>1016</v>
      </c>
      <c r="G82" s="130">
        <f t="shared" si="2"/>
        <v>61.497488045517834</v>
      </c>
    </row>
    <row r="83" spans="1:7" s="42" customFormat="1" ht="15.75" customHeight="1">
      <c r="A83" s="134"/>
      <c r="B83" s="201">
        <v>6112</v>
      </c>
      <c r="C83" s="135" t="s">
        <v>240</v>
      </c>
      <c r="D83" s="122">
        <v>7731</v>
      </c>
      <c r="E83" s="68">
        <v>7731</v>
      </c>
      <c r="F83" s="197">
        <v>4853.7</v>
      </c>
      <c r="G83" s="130">
        <f t="shared" si="2"/>
        <v>62.782305005820717</v>
      </c>
    </row>
    <row r="84" spans="1:7" s="42" customFormat="1" ht="15.75" hidden="1" customHeight="1">
      <c r="A84" s="134"/>
      <c r="B84" s="201">
        <v>6114</v>
      </c>
      <c r="C84" s="135" t="s">
        <v>241</v>
      </c>
      <c r="D84" s="122">
        <v>0</v>
      </c>
      <c r="E84" s="68">
        <v>0</v>
      </c>
      <c r="F84" s="197">
        <v>0</v>
      </c>
      <c r="G84" s="130" t="e">
        <f t="shared" si="2"/>
        <v>#DIV/0!</v>
      </c>
    </row>
    <row r="85" spans="1:7" s="42" customFormat="1" ht="15.75" hidden="1" customHeight="1">
      <c r="A85" s="134"/>
      <c r="B85" s="201">
        <v>6115</v>
      </c>
      <c r="C85" s="135" t="s">
        <v>242</v>
      </c>
      <c r="D85" s="122">
        <v>0</v>
      </c>
      <c r="E85" s="68">
        <v>0</v>
      </c>
      <c r="F85" s="197">
        <v>0</v>
      </c>
      <c r="G85" s="130" t="e">
        <f t="shared" si="2"/>
        <v>#DIV/0!</v>
      </c>
    </row>
    <row r="86" spans="1:7" s="42" customFormat="1" ht="15.75" hidden="1" customHeight="1">
      <c r="A86" s="134"/>
      <c r="B86" s="201">
        <v>6117</v>
      </c>
      <c r="C86" s="135" t="s">
        <v>243</v>
      </c>
      <c r="D86" s="122">
        <v>0</v>
      </c>
      <c r="E86" s="68">
        <v>0</v>
      </c>
      <c r="F86" s="197">
        <v>0</v>
      </c>
      <c r="G86" s="130" t="e">
        <f t="shared" si="2"/>
        <v>#DIV/0!</v>
      </c>
    </row>
    <row r="87" spans="1:7" s="42" customFormat="1" ht="15.75" customHeight="1">
      <c r="A87" s="134"/>
      <c r="B87" s="201">
        <v>6118</v>
      </c>
      <c r="C87" s="135" t="s">
        <v>244</v>
      </c>
      <c r="D87" s="122">
        <v>0</v>
      </c>
      <c r="E87" s="68">
        <v>577.20000000000005</v>
      </c>
      <c r="F87" s="197">
        <v>508.9</v>
      </c>
      <c r="G87" s="130">
        <f t="shared" si="2"/>
        <v>88.167013167013152</v>
      </c>
    </row>
    <row r="88" spans="1:7" s="42" customFormat="1" ht="15.75" hidden="1" customHeight="1">
      <c r="A88" s="134"/>
      <c r="B88" s="201">
        <v>6149</v>
      </c>
      <c r="C88" s="135" t="s">
        <v>245</v>
      </c>
      <c r="D88" s="122">
        <v>0</v>
      </c>
      <c r="E88" s="68">
        <v>0</v>
      </c>
      <c r="F88" s="197">
        <v>0</v>
      </c>
      <c r="G88" s="130" t="e">
        <f t="shared" si="2"/>
        <v>#DIV/0!</v>
      </c>
    </row>
    <row r="89" spans="1:7" s="42" customFormat="1" ht="17.25" customHeight="1">
      <c r="A89" s="201"/>
      <c r="B89" s="201">
        <v>6171</v>
      </c>
      <c r="C89" s="135" t="s">
        <v>246</v>
      </c>
      <c r="D89" s="122">
        <v>135476</v>
      </c>
      <c r="E89" s="68">
        <v>137643.6</v>
      </c>
      <c r="F89" s="197">
        <v>92013</v>
      </c>
      <c r="G89" s="130">
        <f t="shared" si="2"/>
        <v>66.848731070678184</v>
      </c>
    </row>
    <row r="90" spans="1:7" s="42" customFormat="1" ht="17.25" customHeight="1">
      <c r="A90" s="201"/>
      <c r="B90" s="201">
        <v>6402</v>
      </c>
      <c r="C90" s="135" t="s">
        <v>247</v>
      </c>
      <c r="D90" s="122">
        <v>0</v>
      </c>
      <c r="E90" s="68">
        <v>340.9</v>
      </c>
      <c r="F90" s="197">
        <v>340.7</v>
      </c>
      <c r="G90" s="130">
        <f t="shared" si="2"/>
        <v>99.941331768847178</v>
      </c>
    </row>
    <row r="91" spans="1:7" s="42" customFormat="1" ht="15">
      <c r="A91" s="134"/>
      <c r="B91" s="198">
        <v>6409</v>
      </c>
      <c r="C91" s="134" t="s">
        <v>493</v>
      </c>
      <c r="D91" s="122">
        <v>0</v>
      </c>
      <c r="E91" s="68">
        <v>1.2</v>
      </c>
      <c r="F91" s="67">
        <v>4.5</v>
      </c>
      <c r="G91" s="130">
        <f t="shared" si="2"/>
        <v>375</v>
      </c>
    </row>
    <row r="92" spans="1:7" s="42" customFormat="1" ht="15.75" customHeight="1" thickBot="1">
      <c r="A92" s="225"/>
      <c r="B92" s="226"/>
      <c r="C92" s="227"/>
      <c r="D92" s="223"/>
      <c r="E92" s="224"/>
      <c r="F92" s="228"/>
      <c r="G92" s="223"/>
    </row>
    <row r="93" spans="1:7" s="42" customFormat="1" ht="18.75" customHeight="1" thickTop="1" thickBot="1">
      <c r="A93" s="214"/>
      <c r="B93" s="229"/>
      <c r="C93" s="230" t="s">
        <v>492</v>
      </c>
      <c r="D93" s="217">
        <f t="shared" ref="D93:F93" si="3">SUM(D76:D92)</f>
        <v>145840</v>
      </c>
      <c r="E93" s="218">
        <f t="shared" si="3"/>
        <v>149196</v>
      </c>
      <c r="F93" s="219">
        <f t="shared" si="3"/>
        <v>99304.099999999991</v>
      </c>
      <c r="G93" s="130">
        <f>(F93/E93)*100</f>
        <v>66.55949221158744</v>
      </c>
    </row>
    <row r="94" spans="1:7" s="42" customFormat="1" ht="15.75" customHeight="1">
      <c r="A94" s="46"/>
      <c r="B94" s="48"/>
      <c r="C94" s="185"/>
      <c r="D94" s="186"/>
      <c r="E94" s="231"/>
      <c r="F94" s="186"/>
      <c r="G94" s="186"/>
    </row>
    <row r="95" spans="1:7" s="42" customFormat="1" ht="12.75" hidden="1" customHeight="1">
      <c r="A95" s="46"/>
      <c r="B95" s="48"/>
      <c r="C95" s="185"/>
      <c r="D95" s="186"/>
      <c r="E95" s="186"/>
      <c r="F95" s="186"/>
      <c r="G95" s="186"/>
    </row>
    <row r="96" spans="1:7" s="42" customFormat="1" ht="12.75" hidden="1" customHeight="1">
      <c r="A96" s="46"/>
      <c r="B96" s="48"/>
      <c r="C96" s="185"/>
      <c r="D96" s="186"/>
      <c r="E96" s="186"/>
      <c r="F96" s="186"/>
      <c r="G96" s="186"/>
    </row>
    <row r="97" spans="1:7" s="42" customFormat="1" ht="12.75" hidden="1" customHeight="1">
      <c r="A97" s="46"/>
      <c r="B97" s="48"/>
      <c r="C97" s="185"/>
      <c r="D97" s="186"/>
      <c r="E97" s="186"/>
      <c r="F97" s="186"/>
      <c r="G97" s="186"/>
    </row>
    <row r="98" spans="1:7" s="42" customFormat="1" ht="12.75" hidden="1" customHeight="1">
      <c r="A98" s="46"/>
      <c r="B98" s="48"/>
      <c r="C98" s="185"/>
      <c r="D98" s="186"/>
      <c r="E98" s="186"/>
      <c r="F98" s="186"/>
      <c r="G98" s="186"/>
    </row>
    <row r="99" spans="1:7" s="42" customFormat="1" ht="15.75" customHeight="1" thickBot="1">
      <c r="A99" s="46"/>
      <c r="B99" s="48"/>
      <c r="C99" s="185"/>
      <c r="D99" s="186"/>
      <c r="E99" s="186"/>
      <c r="F99" s="186"/>
      <c r="G99" s="186"/>
    </row>
    <row r="100" spans="1:7" s="42" customFormat="1" ht="15.75">
      <c r="A100" s="188" t="s">
        <v>56</v>
      </c>
      <c r="B100" s="189" t="s">
        <v>55</v>
      </c>
      <c r="C100" s="188" t="s">
        <v>53</v>
      </c>
      <c r="D100" s="188" t="s">
        <v>52</v>
      </c>
      <c r="E100" s="188" t="s">
        <v>52</v>
      </c>
      <c r="F100" s="92" t="s">
        <v>7</v>
      </c>
      <c r="G100" s="188" t="s">
        <v>194</v>
      </c>
    </row>
    <row r="101" spans="1:7" s="42" customFormat="1" ht="15.75" customHeight="1" thickBot="1">
      <c r="A101" s="190"/>
      <c r="B101" s="191"/>
      <c r="C101" s="192"/>
      <c r="D101" s="193" t="s">
        <v>50</v>
      </c>
      <c r="E101" s="193" t="s">
        <v>49</v>
      </c>
      <c r="F101" s="89" t="s">
        <v>472</v>
      </c>
      <c r="G101" s="193" t="s">
        <v>195</v>
      </c>
    </row>
    <row r="102" spans="1:7" s="42" customFormat="1" ht="16.5" thickTop="1">
      <c r="A102" s="194">
        <v>50</v>
      </c>
      <c r="B102" s="195"/>
      <c r="C102" s="200" t="s">
        <v>142</v>
      </c>
      <c r="D102" s="132"/>
      <c r="E102" s="131"/>
      <c r="F102" s="127"/>
      <c r="G102" s="132"/>
    </row>
    <row r="103" spans="1:7" s="42" customFormat="1" ht="14.25" customHeight="1">
      <c r="A103" s="194"/>
      <c r="B103" s="195"/>
      <c r="C103" s="200"/>
      <c r="D103" s="132"/>
      <c r="E103" s="131"/>
      <c r="F103" s="127"/>
      <c r="G103" s="132"/>
    </row>
    <row r="104" spans="1:7" s="42" customFormat="1" ht="15">
      <c r="A104" s="134"/>
      <c r="B104" s="198">
        <v>2143</v>
      </c>
      <c r="C104" s="134" t="s">
        <v>511</v>
      </c>
      <c r="D104" s="122">
        <v>795</v>
      </c>
      <c r="E104" s="68">
        <v>914.5</v>
      </c>
      <c r="F104" s="67">
        <v>532.6</v>
      </c>
      <c r="G104" s="130">
        <f t="shared" ref="G104:G156" si="4">(F104/E104)*100</f>
        <v>58.239475123018046</v>
      </c>
    </row>
    <row r="105" spans="1:7" s="42" customFormat="1" ht="15">
      <c r="A105" s="134"/>
      <c r="B105" s="198">
        <v>3111</v>
      </c>
      <c r="C105" s="134" t="s">
        <v>248</v>
      </c>
      <c r="D105" s="122">
        <v>8250</v>
      </c>
      <c r="E105" s="68">
        <v>9232.7999999999993</v>
      </c>
      <c r="F105" s="67">
        <v>6341.8</v>
      </c>
      <c r="G105" s="130">
        <f t="shared" si="4"/>
        <v>68.687722034485759</v>
      </c>
    </row>
    <row r="106" spans="1:7" s="42" customFormat="1" ht="15">
      <c r="A106" s="134"/>
      <c r="B106" s="198">
        <v>3113</v>
      </c>
      <c r="C106" s="134" t="s">
        <v>249</v>
      </c>
      <c r="D106" s="122">
        <v>30717</v>
      </c>
      <c r="E106" s="68">
        <v>31793.4</v>
      </c>
      <c r="F106" s="67">
        <v>24120.400000000001</v>
      </c>
      <c r="G106" s="130">
        <f t="shared" si="4"/>
        <v>75.866060251498737</v>
      </c>
    </row>
    <row r="107" spans="1:7" s="42" customFormat="1" ht="15" hidden="1">
      <c r="A107" s="134"/>
      <c r="B107" s="198">
        <v>3114</v>
      </c>
      <c r="C107" s="134" t="s">
        <v>250</v>
      </c>
      <c r="D107" s="122">
        <v>0</v>
      </c>
      <c r="E107" s="68">
        <v>0</v>
      </c>
      <c r="F107" s="67">
        <v>0</v>
      </c>
      <c r="G107" s="130" t="e">
        <f t="shared" si="4"/>
        <v>#DIV/0!</v>
      </c>
    </row>
    <row r="108" spans="1:7" s="42" customFormat="1" ht="15" hidden="1">
      <c r="A108" s="134"/>
      <c r="B108" s="198">
        <v>3122</v>
      </c>
      <c r="C108" s="134" t="s">
        <v>251</v>
      </c>
      <c r="D108" s="122">
        <v>0</v>
      </c>
      <c r="E108" s="68">
        <v>0</v>
      </c>
      <c r="F108" s="67">
        <v>0</v>
      </c>
      <c r="G108" s="130" t="e">
        <f t="shared" si="4"/>
        <v>#DIV/0!</v>
      </c>
    </row>
    <row r="109" spans="1:7" s="42" customFormat="1" ht="15" hidden="1">
      <c r="A109" s="134"/>
      <c r="B109" s="198">
        <v>3115</v>
      </c>
      <c r="C109" s="134" t="s">
        <v>455</v>
      </c>
      <c r="D109" s="122">
        <v>0</v>
      </c>
      <c r="E109" s="68">
        <v>0</v>
      </c>
      <c r="F109" s="67">
        <v>0</v>
      </c>
      <c r="G109" s="130" t="e">
        <f t="shared" si="4"/>
        <v>#DIV/0!</v>
      </c>
    </row>
    <row r="110" spans="1:7" s="42" customFormat="1" ht="15">
      <c r="A110" s="134"/>
      <c r="B110" s="198">
        <v>3231</v>
      </c>
      <c r="C110" s="134" t="s">
        <v>252</v>
      </c>
      <c r="D110" s="122">
        <v>600</v>
      </c>
      <c r="E110" s="68">
        <v>600</v>
      </c>
      <c r="F110" s="67">
        <v>450</v>
      </c>
      <c r="G110" s="130">
        <f t="shared" si="4"/>
        <v>75</v>
      </c>
    </row>
    <row r="111" spans="1:7" s="42" customFormat="1" ht="15" hidden="1">
      <c r="A111" s="134"/>
      <c r="B111" s="198">
        <v>3299</v>
      </c>
      <c r="C111" s="134" t="s">
        <v>456</v>
      </c>
      <c r="D111" s="122">
        <v>0</v>
      </c>
      <c r="E111" s="68">
        <v>0</v>
      </c>
      <c r="F111" s="67">
        <v>0</v>
      </c>
      <c r="G111" s="130" t="e">
        <f t="shared" si="4"/>
        <v>#DIV/0!</v>
      </c>
    </row>
    <row r="112" spans="1:7" s="42" customFormat="1" ht="15">
      <c r="A112" s="134"/>
      <c r="B112" s="198">
        <v>3313</v>
      </c>
      <c r="C112" s="134" t="s">
        <v>253</v>
      </c>
      <c r="D112" s="122">
        <v>1200</v>
      </c>
      <c r="E112" s="68">
        <v>1200</v>
      </c>
      <c r="F112" s="67">
        <v>1200</v>
      </c>
      <c r="G112" s="130">
        <f t="shared" si="4"/>
        <v>100</v>
      </c>
    </row>
    <row r="113" spans="1:7" s="42" customFormat="1" ht="15">
      <c r="A113" s="134"/>
      <c r="B113" s="198">
        <v>3314</v>
      </c>
      <c r="C113" s="134" t="s">
        <v>254</v>
      </c>
      <c r="D113" s="122">
        <v>11379</v>
      </c>
      <c r="E113" s="68">
        <v>11482</v>
      </c>
      <c r="F113" s="67">
        <v>8653</v>
      </c>
      <c r="G113" s="130">
        <f t="shared" si="4"/>
        <v>75.361435290019159</v>
      </c>
    </row>
    <row r="114" spans="1:7" s="42" customFormat="1" ht="15">
      <c r="A114" s="134"/>
      <c r="B114" s="198">
        <v>3315</v>
      </c>
      <c r="C114" s="134" t="s">
        <v>255</v>
      </c>
      <c r="D114" s="122">
        <v>17200</v>
      </c>
      <c r="E114" s="68">
        <v>17911</v>
      </c>
      <c r="F114" s="67">
        <v>13716</v>
      </c>
      <c r="G114" s="130">
        <f t="shared" si="4"/>
        <v>76.578638825302889</v>
      </c>
    </row>
    <row r="115" spans="1:7" s="42" customFormat="1" ht="15">
      <c r="A115" s="134"/>
      <c r="B115" s="198">
        <v>3319</v>
      </c>
      <c r="C115" s="134" t="s">
        <v>256</v>
      </c>
      <c r="D115" s="122">
        <v>580</v>
      </c>
      <c r="E115" s="68">
        <v>767.5</v>
      </c>
      <c r="F115" s="67">
        <v>694</v>
      </c>
      <c r="G115" s="130">
        <f t="shared" si="4"/>
        <v>90.423452768729646</v>
      </c>
    </row>
    <row r="116" spans="1:7" s="42" customFormat="1" ht="15">
      <c r="A116" s="134"/>
      <c r="B116" s="198">
        <v>3322</v>
      </c>
      <c r="C116" s="134" t="s">
        <v>257</v>
      </c>
      <c r="D116" s="122">
        <v>20</v>
      </c>
      <c r="E116" s="68">
        <v>20</v>
      </c>
      <c r="F116" s="67">
        <v>0</v>
      </c>
      <c r="G116" s="130">
        <f t="shared" si="4"/>
        <v>0</v>
      </c>
    </row>
    <row r="117" spans="1:7" s="42" customFormat="1" ht="15">
      <c r="A117" s="134"/>
      <c r="B117" s="198">
        <v>3326</v>
      </c>
      <c r="C117" s="134" t="s">
        <v>258</v>
      </c>
      <c r="D117" s="122">
        <v>20</v>
      </c>
      <c r="E117" s="68">
        <v>20</v>
      </c>
      <c r="F117" s="67">
        <v>0</v>
      </c>
      <c r="G117" s="130">
        <f t="shared" si="4"/>
        <v>0</v>
      </c>
    </row>
    <row r="118" spans="1:7" s="42" customFormat="1" ht="15">
      <c r="A118" s="134"/>
      <c r="B118" s="198">
        <v>3330</v>
      </c>
      <c r="C118" s="134" t="s">
        <v>259</v>
      </c>
      <c r="D118" s="122">
        <v>140</v>
      </c>
      <c r="E118" s="68">
        <v>105</v>
      </c>
      <c r="F118" s="67">
        <v>45</v>
      </c>
      <c r="G118" s="130">
        <f t="shared" si="4"/>
        <v>42.857142857142854</v>
      </c>
    </row>
    <row r="119" spans="1:7" s="42" customFormat="1" ht="15">
      <c r="A119" s="134"/>
      <c r="B119" s="198">
        <v>3392</v>
      </c>
      <c r="C119" s="134" t="s">
        <v>260</v>
      </c>
      <c r="D119" s="122">
        <v>800</v>
      </c>
      <c r="E119" s="68">
        <v>1102</v>
      </c>
      <c r="F119" s="67">
        <v>607.4</v>
      </c>
      <c r="G119" s="130">
        <f t="shared" si="4"/>
        <v>55.117967332123406</v>
      </c>
    </row>
    <row r="120" spans="1:7" s="42" customFormat="1" ht="15">
      <c r="A120" s="134"/>
      <c r="B120" s="198">
        <v>3412</v>
      </c>
      <c r="C120" s="134" t="s">
        <v>416</v>
      </c>
      <c r="D120" s="122">
        <v>18031</v>
      </c>
      <c r="E120" s="68">
        <v>18166.5</v>
      </c>
      <c r="F120" s="67">
        <v>14074.4</v>
      </c>
      <c r="G120" s="130">
        <f t="shared" si="4"/>
        <v>77.474472242864607</v>
      </c>
    </row>
    <row r="121" spans="1:7" s="42" customFormat="1" ht="15">
      <c r="A121" s="134"/>
      <c r="B121" s="198">
        <v>3412</v>
      </c>
      <c r="C121" s="134" t="s">
        <v>412</v>
      </c>
      <c r="D121" s="122">
        <v>150</v>
      </c>
      <c r="E121" s="68">
        <v>150</v>
      </c>
      <c r="F121" s="67">
        <v>69.099999999999994</v>
      </c>
      <c r="G121" s="130">
        <f t="shared" si="4"/>
        <v>46.066666666666663</v>
      </c>
    </row>
    <row r="122" spans="1:7" s="42" customFormat="1" ht="15">
      <c r="A122" s="134"/>
      <c r="B122" s="198">
        <v>3419</v>
      </c>
      <c r="C122" s="134" t="s">
        <v>407</v>
      </c>
      <c r="D122" s="122">
        <v>800</v>
      </c>
      <c r="E122" s="68">
        <v>1268</v>
      </c>
      <c r="F122" s="67">
        <v>1203</v>
      </c>
      <c r="G122" s="130">
        <f t="shared" si="4"/>
        <v>94.873817034700309</v>
      </c>
    </row>
    <row r="123" spans="1:7" s="42" customFormat="1" ht="15">
      <c r="A123" s="134"/>
      <c r="B123" s="198">
        <v>3421</v>
      </c>
      <c r="C123" s="134" t="s">
        <v>406</v>
      </c>
      <c r="D123" s="122">
        <v>14200</v>
      </c>
      <c r="E123" s="68">
        <v>13782</v>
      </c>
      <c r="F123" s="67">
        <v>13691</v>
      </c>
      <c r="G123" s="130">
        <f t="shared" si="4"/>
        <v>99.339718473371065</v>
      </c>
    </row>
    <row r="124" spans="1:7" s="42" customFormat="1" ht="15">
      <c r="A124" s="134"/>
      <c r="B124" s="198">
        <v>3429</v>
      </c>
      <c r="C124" s="134" t="s">
        <v>261</v>
      </c>
      <c r="D124" s="122">
        <v>2000</v>
      </c>
      <c r="E124" s="68">
        <v>2150</v>
      </c>
      <c r="F124" s="67">
        <v>1924</v>
      </c>
      <c r="G124" s="130">
        <f t="shared" si="4"/>
        <v>89.488372093023258</v>
      </c>
    </row>
    <row r="125" spans="1:7" s="42" customFormat="1" ht="15">
      <c r="A125" s="134"/>
      <c r="B125" s="198">
        <v>3541</v>
      </c>
      <c r="C125" s="134" t="s">
        <v>262</v>
      </c>
      <c r="D125" s="122">
        <v>146</v>
      </c>
      <c r="E125" s="68">
        <v>146</v>
      </c>
      <c r="F125" s="67">
        <v>145.30000000000001</v>
      </c>
      <c r="G125" s="130">
        <f t="shared" si="4"/>
        <v>99.520547945205479</v>
      </c>
    </row>
    <row r="126" spans="1:7" s="42" customFormat="1" ht="15">
      <c r="A126" s="134"/>
      <c r="B126" s="198">
        <v>3599</v>
      </c>
      <c r="C126" s="134" t="s">
        <v>263</v>
      </c>
      <c r="D126" s="122">
        <v>5</v>
      </c>
      <c r="E126" s="68">
        <v>5</v>
      </c>
      <c r="F126" s="67">
        <v>2.4</v>
      </c>
      <c r="G126" s="130">
        <f t="shared" si="4"/>
        <v>48</v>
      </c>
    </row>
    <row r="127" spans="1:7" s="42" customFormat="1" ht="15">
      <c r="A127" s="134"/>
      <c r="B127" s="198">
        <v>3639</v>
      </c>
      <c r="C127" s="134" t="s">
        <v>408</v>
      </c>
      <c r="D127" s="122">
        <v>12766</v>
      </c>
      <c r="E127" s="68">
        <v>8975</v>
      </c>
      <c r="F127" s="67">
        <v>7248</v>
      </c>
      <c r="G127" s="130">
        <f t="shared" si="4"/>
        <v>80.757660167130922</v>
      </c>
    </row>
    <row r="128" spans="1:7" s="42" customFormat="1" ht="15" hidden="1">
      <c r="A128" s="134"/>
      <c r="B128" s="198">
        <v>4193</v>
      </c>
      <c r="C128" s="134" t="s">
        <v>264</v>
      </c>
      <c r="D128" s="122">
        <v>0</v>
      </c>
      <c r="E128" s="68">
        <v>0</v>
      </c>
      <c r="F128" s="67">
        <v>0</v>
      </c>
      <c r="G128" s="130" t="e">
        <f t="shared" si="4"/>
        <v>#DIV/0!</v>
      </c>
    </row>
    <row r="129" spans="1:7" s="42" customFormat="1" ht="15">
      <c r="A129" s="232"/>
      <c r="B129" s="198">
        <v>4312</v>
      </c>
      <c r="C129" s="134" t="s">
        <v>409</v>
      </c>
      <c r="D129" s="122">
        <v>4</v>
      </c>
      <c r="E129" s="68">
        <v>38</v>
      </c>
      <c r="F129" s="67">
        <v>5.2</v>
      </c>
      <c r="G129" s="130">
        <f t="shared" si="4"/>
        <v>13.684210526315791</v>
      </c>
    </row>
    <row r="130" spans="1:7" s="42" customFormat="1" ht="15">
      <c r="A130" s="232"/>
      <c r="B130" s="198">
        <v>4319</v>
      </c>
      <c r="C130" s="134" t="s">
        <v>501</v>
      </c>
      <c r="D130" s="122">
        <v>0</v>
      </c>
      <c r="E130" s="68">
        <v>348</v>
      </c>
      <c r="F130" s="67">
        <v>136.80000000000001</v>
      </c>
      <c r="G130" s="130">
        <f t="shared" si="4"/>
        <v>39.310344827586206</v>
      </c>
    </row>
    <row r="131" spans="1:7" s="42" customFormat="1" ht="15">
      <c r="A131" s="232"/>
      <c r="B131" s="198">
        <v>4329</v>
      </c>
      <c r="C131" s="134" t="s">
        <v>265</v>
      </c>
      <c r="D131" s="122">
        <v>40</v>
      </c>
      <c r="E131" s="68">
        <v>40.5</v>
      </c>
      <c r="F131" s="67">
        <v>10.5</v>
      </c>
      <c r="G131" s="130">
        <f t="shared" si="4"/>
        <v>25.925925925925924</v>
      </c>
    </row>
    <row r="132" spans="1:7" s="42" customFormat="1" ht="15" hidden="1">
      <c r="A132" s="134"/>
      <c r="B132" s="198">
        <v>4333</v>
      </c>
      <c r="C132" s="134" t="s">
        <v>266</v>
      </c>
      <c r="D132" s="122">
        <v>0</v>
      </c>
      <c r="E132" s="68">
        <v>0</v>
      </c>
      <c r="F132" s="67">
        <v>0</v>
      </c>
      <c r="G132" s="130" t="e">
        <f t="shared" si="4"/>
        <v>#DIV/0!</v>
      </c>
    </row>
    <row r="133" spans="1:7" s="42" customFormat="1" ht="15" customHeight="1">
      <c r="A133" s="134"/>
      <c r="B133" s="198">
        <v>4339</v>
      </c>
      <c r="C133" s="134" t="s">
        <v>267</v>
      </c>
      <c r="D133" s="122">
        <v>0</v>
      </c>
      <c r="E133" s="68">
        <v>6429.7</v>
      </c>
      <c r="F133" s="67">
        <v>4445.8999999999996</v>
      </c>
      <c r="G133" s="130">
        <f t="shared" si="4"/>
        <v>69.146305426380692</v>
      </c>
    </row>
    <row r="134" spans="1:7" s="42" customFormat="1" ht="15">
      <c r="A134" s="134"/>
      <c r="B134" s="198">
        <v>4342</v>
      </c>
      <c r="C134" s="134" t="s">
        <v>268</v>
      </c>
      <c r="D134" s="122">
        <v>20</v>
      </c>
      <c r="E134" s="68">
        <v>20</v>
      </c>
      <c r="F134" s="67">
        <v>0</v>
      </c>
      <c r="G134" s="130">
        <f t="shared" si="4"/>
        <v>0</v>
      </c>
    </row>
    <row r="135" spans="1:7" s="42" customFormat="1" ht="15">
      <c r="A135" s="134"/>
      <c r="B135" s="198">
        <v>4343</v>
      </c>
      <c r="C135" s="134" t="s">
        <v>269</v>
      </c>
      <c r="D135" s="122">
        <v>50</v>
      </c>
      <c r="E135" s="68">
        <v>16</v>
      </c>
      <c r="F135" s="67">
        <v>0</v>
      </c>
      <c r="G135" s="130">
        <f t="shared" si="4"/>
        <v>0</v>
      </c>
    </row>
    <row r="136" spans="1:7" s="42" customFormat="1" ht="15">
      <c r="A136" s="134"/>
      <c r="B136" s="198">
        <v>4344</v>
      </c>
      <c r="C136" s="134" t="s">
        <v>431</v>
      </c>
      <c r="D136" s="122">
        <v>62</v>
      </c>
      <c r="E136" s="68">
        <v>112.1</v>
      </c>
      <c r="F136" s="67">
        <v>110.7</v>
      </c>
      <c r="G136" s="130">
        <f t="shared" si="4"/>
        <v>98.751115075825169</v>
      </c>
    </row>
    <row r="137" spans="1:7" s="42" customFormat="1" ht="15">
      <c r="A137" s="134"/>
      <c r="B137" s="198">
        <v>4349</v>
      </c>
      <c r="C137" s="134" t="s">
        <v>270</v>
      </c>
      <c r="D137" s="122">
        <v>4500</v>
      </c>
      <c r="E137" s="68">
        <v>2662.1</v>
      </c>
      <c r="F137" s="67">
        <v>1316</v>
      </c>
      <c r="G137" s="130">
        <f t="shared" si="4"/>
        <v>49.434656849855379</v>
      </c>
    </row>
    <row r="138" spans="1:7" s="42" customFormat="1" ht="15">
      <c r="A138" s="232"/>
      <c r="B138" s="233">
        <v>4351</v>
      </c>
      <c r="C138" s="232" t="s">
        <v>271</v>
      </c>
      <c r="D138" s="122">
        <v>2807</v>
      </c>
      <c r="E138" s="68">
        <v>2941.6</v>
      </c>
      <c r="F138" s="67">
        <v>1016.7</v>
      </c>
      <c r="G138" s="130">
        <f t="shared" si="4"/>
        <v>34.562822953494695</v>
      </c>
    </row>
    <row r="139" spans="1:7" s="42" customFormat="1" ht="15">
      <c r="A139" s="232"/>
      <c r="B139" s="233">
        <v>4353</v>
      </c>
      <c r="C139" s="232" t="s">
        <v>494</v>
      </c>
      <c r="D139" s="122">
        <v>1</v>
      </c>
      <c r="E139" s="68">
        <v>1</v>
      </c>
      <c r="F139" s="67">
        <v>0.7</v>
      </c>
      <c r="G139" s="130">
        <f t="shared" si="4"/>
        <v>70</v>
      </c>
    </row>
    <row r="140" spans="1:7" s="42" customFormat="1" ht="15">
      <c r="A140" s="232"/>
      <c r="B140" s="233">
        <v>4356</v>
      </c>
      <c r="C140" s="232" t="s">
        <v>410</v>
      </c>
      <c r="D140" s="122">
        <v>1292</v>
      </c>
      <c r="E140" s="68">
        <v>2190.3000000000002</v>
      </c>
      <c r="F140" s="67">
        <v>1105.7</v>
      </c>
      <c r="G140" s="130">
        <f t="shared" si="4"/>
        <v>50.481669177738212</v>
      </c>
    </row>
    <row r="141" spans="1:7" s="42" customFormat="1" ht="15">
      <c r="A141" s="232"/>
      <c r="B141" s="233">
        <v>4357</v>
      </c>
      <c r="C141" s="232" t="s">
        <v>411</v>
      </c>
      <c r="D141" s="122">
        <v>19331</v>
      </c>
      <c r="E141" s="68">
        <v>50299.1</v>
      </c>
      <c r="F141" s="67">
        <v>41686.400000000001</v>
      </c>
      <c r="G141" s="130">
        <f t="shared" si="4"/>
        <v>82.877029608879681</v>
      </c>
    </row>
    <row r="142" spans="1:7" s="42" customFormat="1" ht="15">
      <c r="A142" s="232"/>
      <c r="B142" s="233">
        <v>4358</v>
      </c>
      <c r="C142" s="232" t="s">
        <v>414</v>
      </c>
      <c r="D142" s="122">
        <v>175</v>
      </c>
      <c r="E142" s="68">
        <v>175</v>
      </c>
      <c r="F142" s="67">
        <v>174.8</v>
      </c>
      <c r="G142" s="130">
        <f t="shared" si="4"/>
        <v>99.885714285714286</v>
      </c>
    </row>
    <row r="143" spans="1:7" s="42" customFormat="1" ht="15">
      <c r="A143" s="232"/>
      <c r="B143" s="233">
        <v>4359</v>
      </c>
      <c r="C143" s="234" t="s">
        <v>413</v>
      </c>
      <c r="D143" s="122">
        <v>2131</v>
      </c>
      <c r="E143" s="68">
        <v>3341.5</v>
      </c>
      <c r="F143" s="67">
        <v>1245.0999999999999</v>
      </c>
      <c r="G143" s="130">
        <f t="shared" si="4"/>
        <v>37.261708813407154</v>
      </c>
    </row>
    <row r="144" spans="1:7" s="42" customFormat="1" ht="15" hidden="1">
      <c r="A144" s="134"/>
      <c r="B144" s="198">
        <v>4371</v>
      </c>
      <c r="C144" s="235" t="s">
        <v>272</v>
      </c>
      <c r="D144" s="122">
        <v>0</v>
      </c>
      <c r="E144" s="68">
        <v>0</v>
      </c>
      <c r="F144" s="67">
        <v>0</v>
      </c>
      <c r="G144" s="130" t="e">
        <f t="shared" si="4"/>
        <v>#DIV/0!</v>
      </c>
    </row>
    <row r="145" spans="1:7" s="42" customFormat="1" ht="15" hidden="1">
      <c r="A145" s="134"/>
      <c r="B145" s="198">
        <v>4374</v>
      </c>
      <c r="C145" s="134" t="s">
        <v>273</v>
      </c>
      <c r="D145" s="122">
        <v>0</v>
      </c>
      <c r="E145" s="68">
        <v>0</v>
      </c>
      <c r="F145" s="67">
        <v>0</v>
      </c>
      <c r="G145" s="130" t="e">
        <f t="shared" si="4"/>
        <v>#DIV/0!</v>
      </c>
    </row>
    <row r="146" spans="1:7" s="42" customFormat="1" ht="15">
      <c r="A146" s="134"/>
      <c r="B146" s="233">
        <v>4371</v>
      </c>
      <c r="C146" s="232" t="s">
        <v>272</v>
      </c>
      <c r="D146" s="122">
        <v>101</v>
      </c>
      <c r="E146" s="68">
        <v>59</v>
      </c>
      <c r="F146" s="67">
        <v>58.9</v>
      </c>
      <c r="G146" s="130">
        <f t="shared" si="4"/>
        <v>99.830508474576277</v>
      </c>
    </row>
    <row r="147" spans="1:7" s="42" customFormat="1" ht="15">
      <c r="A147" s="134"/>
      <c r="B147" s="233">
        <v>4372</v>
      </c>
      <c r="C147" s="232" t="s">
        <v>432</v>
      </c>
      <c r="D147" s="122">
        <v>33</v>
      </c>
      <c r="E147" s="68">
        <v>33</v>
      </c>
      <c r="F147" s="67">
        <v>33</v>
      </c>
      <c r="G147" s="130">
        <f t="shared" si="4"/>
        <v>100</v>
      </c>
    </row>
    <row r="148" spans="1:7" s="42" customFormat="1" ht="15">
      <c r="A148" s="134"/>
      <c r="B148" s="233">
        <v>4374</v>
      </c>
      <c r="C148" s="232" t="s">
        <v>433</v>
      </c>
      <c r="D148" s="122">
        <v>0</v>
      </c>
      <c r="E148" s="68">
        <v>498</v>
      </c>
      <c r="F148" s="67">
        <v>495.2</v>
      </c>
      <c r="G148" s="130">
        <f t="shared" si="4"/>
        <v>99.437751004016064</v>
      </c>
    </row>
    <row r="149" spans="1:7" s="42" customFormat="1" ht="15">
      <c r="A149" s="134"/>
      <c r="B149" s="233">
        <v>4378</v>
      </c>
      <c r="C149" s="232" t="s">
        <v>434</v>
      </c>
      <c r="D149" s="122">
        <v>65</v>
      </c>
      <c r="E149" s="68">
        <v>266.89999999999998</v>
      </c>
      <c r="F149" s="67">
        <v>266.5</v>
      </c>
      <c r="G149" s="130">
        <f t="shared" si="4"/>
        <v>99.85013113525666</v>
      </c>
    </row>
    <row r="150" spans="1:7" s="42" customFormat="1" ht="15">
      <c r="A150" s="232"/>
      <c r="B150" s="233">
        <v>4379</v>
      </c>
      <c r="C150" s="232" t="s">
        <v>415</v>
      </c>
      <c r="D150" s="122">
        <v>259</v>
      </c>
      <c r="E150" s="68">
        <v>887.2</v>
      </c>
      <c r="F150" s="67">
        <v>479.5</v>
      </c>
      <c r="G150" s="130">
        <f t="shared" si="4"/>
        <v>54.046438232642011</v>
      </c>
    </row>
    <row r="151" spans="1:7" s="42" customFormat="1" ht="15">
      <c r="A151" s="232"/>
      <c r="B151" s="233">
        <v>4399</v>
      </c>
      <c r="C151" s="232" t="s">
        <v>274</v>
      </c>
      <c r="D151" s="122">
        <v>55</v>
      </c>
      <c r="E151" s="68">
        <v>1893.6</v>
      </c>
      <c r="F151" s="67">
        <v>1387.8</v>
      </c>
      <c r="G151" s="130">
        <f t="shared" si="4"/>
        <v>73.288973384030413</v>
      </c>
    </row>
    <row r="152" spans="1:7" s="42" customFormat="1" ht="18.75" hidden="1" customHeight="1">
      <c r="A152" s="232"/>
      <c r="B152" s="233">
        <v>6402</v>
      </c>
      <c r="C152" s="232" t="s">
        <v>275</v>
      </c>
      <c r="D152" s="122">
        <v>0</v>
      </c>
      <c r="E152" s="68">
        <v>0</v>
      </c>
      <c r="F152" s="67">
        <v>0</v>
      </c>
      <c r="G152" s="130" t="e">
        <f t="shared" si="4"/>
        <v>#DIV/0!</v>
      </c>
    </row>
    <row r="153" spans="1:7" s="42" customFormat="1" ht="19.5" hidden="1" customHeight="1">
      <c r="A153" s="232"/>
      <c r="B153" s="233">
        <v>6409</v>
      </c>
      <c r="C153" s="232" t="s">
        <v>276</v>
      </c>
      <c r="D153" s="122">
        <v>0</v>
      </c>
      <c r="E153" s="68">
        <v>0</v>
      </c>
      <c r="F153" s="67">
        <v>0</v>
      </c>
      <c r="G153" s="130" t="e">
        <f t="shared" si="4"/>
        <v>#DIV/0!</v>
      </c>
    </row>
    <row r="154" spans="1:7" s="42" customFormat="1" ht="15">
      <c r="A154" s="134"/>
      <c r="B154" s="198">
        <v>6223</v>
      </c>
      <c r="C154" s="134" t="s">
        <v>277</v>
      </c>
      <c r="D154" s="122">
        <v>50</v>
      </c>
      <c r="E154" s="68">
        <v>50</v>
      </c>
      <c r="F154" s="67">
        <v>0</v>
      </c>
      <c r="G154" s="130">
        <f t="shared" si="4"/>
        <v>0</v>
      </c>
    </row>
    <row r="155" spans="1:7" s="42" customFormat="1" ht="18.75" customHeight="1">
      <c r="A155" s="232"/>
      <c r="B155" s="233">
        <v>6402</v>
      </c>
      <c r="C155" s="232" t="s">
        <v>275</v>
      </c>
      <c r="D155" s="122">
        <v>0</v>
      </c>
      <c r="E155" s="68">
        <v>75.2</v>
      </c>
      <c r="F155" s="67">
        <v>75.2</v>
      </c>
      <c r="G155" s="130">
        <f t="shared" si="4"/>
        <v>100</v>
      </c>
    </row>
    <row r="156" spans="1:7" s="42" customFormat="1" ht="15">
      <c r="A156" s="134"/>
      <c r="B156" s="198">
        <v>6409</v>
      </c>
      <c r="C156" s="134" t="s">
        <v>278</v>
      </c>
      <c r="D156" s="122">
        <v>30</v>
      </c>
      <c r="E156" s="68">
        <v>30</v>
      </c>
      <c r="F156" s="67">
        <v>0</v>
      </c>
      <c r="G156" s="130">
        <f t="shared" si="4"/>
        <v>0</v>
      </c>
    </row>
    <row r="157" spans="1:7" s="42" customFormat="1" ht="15" customHeight="1" thickBot="1">
      <c r="A157" s="232"/>
      <c r="B157" s="233"/>
      <c r="C157" s="232"/>
      <c r="D157" s="223"/>
      <c r="E157" s="224"/>
      <c r="F157" s="228" t="s">
        <v>279</v>
      </c>
      <c r="G157" s="130"/>
    </row>
    <row r="158" spans="1:7" s="42" customFormat="1" ht="18.75" customHeight="1" thickTop="1" thickBot="1">
      <c r="A158" s="214"/>
      <c r="B158" s="215"/>
      <c r="C158" s="236" t="s">
        <v>280</v>
      </c>
      <c r="D158" s="217">
        <f t="shared" ref="D158:F158" si="5">SUM(D104:D157)</f>
        <v>150805</v>
      </c>
      <c r="E158" s="218">
        <f t="shared" si="5"/>
        <v>192198.50000000003</v>
      </c>
      <c r="F158" s="219">
        <f t="shared" si="5"/>
        <v>148768</v>
      </c>
      <c r="G158" s="130">
        <f>(F158/E158)*100</f>
        <v>77.403309599190408</v>
      </c>
    </row>
    <row r="159" spans="1:7" s="42" customFormat="1" ht="15.75" customHeight="1">
      <c r="A159" s="46"/>
      <c r="B159" s="48"/>
      <c r="C159" s="185"/>
      <c r="D159" s="237"/>
      <c r="E159" s="237"/>
      <c r="F159" s="237"/>
      <c r="G159" s="237"/>
    </row>
    <row r="160" spans="1:7" s="42" customFormat="1" ht="15.75" customHeight="1">
      <c r="A160" s="46"/>
      <c r="B160" s="48"/>
      <c r="C160" s="185"/>
      <c r="D160" s="186"/>
      <c r="E160" s="186"/>
      <c r="F160" s="186"/>
      <c r="G160" s="186"/>
    </row>
    <row r="161" spans="1:7" s="42" customFormat="1" ht="12.75" hidden="1" customHeight="1">
      <c r="A161" s="46"/>
      <c r="C161" s="48"/>
      <c r="D161" s="186"/>
      <c r="E161" s="186"/>
      <c r="F161" s="186"/>
      <c r="G161" s="186"/>
    </row>
    <row r="162" spans="1:7" s="42" customFormat="1" ht="12.75" hidden="1" customHeight="1">
      <c r="A162" s="46"/>
      <c r="B162" s="48"/>
      <c r="C162" s="185"/>
      <c r="D162" s="186"/>
      <c r="E162" s="186"/>
      <c r="F162" s="186"/>
      <c r="G162" s="186"/>
    </row>
    <row r="163" spans="1:7" s="42" customFormat="1" ht="12.75" hidden="1" customHeight="1">
      <c r="A163" s="46"/>
      <c r="B163" s="48"/>
      <c r="C163" s="185"/>
      <c r="D163" s="186"/>
      <c r="E163" s="186"/>
      <c r="F163" s="186"/>
      <c r="G163" s="186"/>
    </row>
    <row r="164" spans="1:7" s="42" customFormat="1" ht="12.75" hidden="1" customHeight="1">
      <c r="A164" s="46"/>
      <c r="B164" s="48"/>
      <c r="C164" s="185"/>
      <c r="D164" s="186"/>
      <c r="E164" s="186"/>
      <c r="F164" s="186"/>
      <c r="G164" s="186"/>
    </row>
    <row r="165" spans="1:7" s="42" customFormat="1" ht="12.75" hidden="1" customHeight="1">
      <c r="A165" s="46"/>
      <c r="B165" s="48"/>
      <c r="C165" s="185"/>
      <c r="D165" s="186"/>
      <c r="E165" s="186"/>
      <c r="F165" s="186"/>
      <c r="G165" s="186"/>
    </row>
    <row r="166" spans="1:7" s="42" customFormat="1" ht="12.75" hidden="1" customHeight="1">
      <c r="A166" s="46"/>
      <c r="B166" s="48"/>
      <c r="C166" s="185"/>
      <c r="D166" s="186"/>
      <c r="E166" s="186"/>
      <c r="F166" s="186"/>
      <c r="G166" s="186"/>
    </row>
    <row r="167" spans="1:7" s="42" customFormat="1" ht="12.75" hidden="1" customHeight="1">
      <c r="A167" s="46"/>
      <c r="B167" s="48"/>
      <c r="C167" s="185"/>
      <c r="D167" s="186"/>
      <c r="E167" s="176"/>
      <c r="F167" s="176"/>
      <c r="G167" s="176"/>
    </row>
    <row r="168" spans="1:7" s="42" customFormat="1" ht="12.75" hidden="1" customHeight="1">
      <c r="A168" s="46"/>
      <c r="B168" s="48"/>
      <c r="C168" s="185"/>
      <c r="D168" s="186"/>
      <c r="E168" s="186"/>
      <c r="F168" s="186"/>
      <c r="G168" s="186"/>
    </row>
    <row r="169" spans="1:7" s="42" customFormat="1" ht="12.75" hidden="1" customHeight="1">
      <c r="A169" s="46"/>
      <c r="B169" s="48"/>
      <c r="C169" s="185"/>
      <c r="D169" s="186"/>
      <c r="E169" s="186"/>
      <c r="F169" s="186"/>
      <c r="G169" s="186"/>
    </row>
    <row r="170" spans="1:7" s="42" customFormat="1" ht="18" hidden="1" customHeight="1">
      <c r="A170" s="46"/>
      <c r="B170" s="48"/>
      <c r="C170" s="185"/>
      <c r="D170" s="186"/>
      <c r="E170" s="176"/>
      <c r="F170" s="176"/>
      <c r="G170" s="176"/>
    </row>
    <row r="171" spans="1:7" s="42" customFormat="1" ht="15.75" customHeight="1" thickBot="1">
      <c r="A171" s="46"/>
      <c r="B171" s="48"/>
      <c r="C171" s="185"/>
      <c r="D171" s="186"/>
      <c r="E171" s="183"/>
      <c r="F171" s="183"/>
      <c r="G171" s="183"/>
    </row>
    <row r="172" spans="1:7" s="42" customFormat="1" ht="15.75">
      <c r="A172" s="188" t="s">
        <v>56</v>
      </c>
      <c r="B172" s="189" t="s">
        <v>55</v>
      </c>
      <c r="C172" s="188" t="s">
        <v>53</v>
      </c>
      <c r="D172" s="188" t="s">
        <v>52</v>
      </c>
      <c r="E172" s="188" t="s">
        <v>52</v>
      </c>
      <c r="F172" s="92" t="s">
        <v>7</v>
      </c>
      <c r="G172" s="188" t="s">
        <v>194</v>
      </c>
    </row>
    <row r="173" spans="1:7" s="42" customFormat="1" ht="15.75" customHeight="1" thickBot="1">
      <c r="A173" s="190"/>
      <c r="B173" s="191"/>
      <c r="C173" s="192"/>
      <c r="D173" s="193" t="s">
        <v>50</v>
      </c>
      <c r="E173" s="193" t="s">
        <v>49</v>
      </c>
      <c r="F173" s="89" t="s">
        <v>472</v>
      </c>
      <c r="G173" s="193" t="s">
        <v>195</v>
      </c>
    </row>
    <row r="174" spans="1:7" s="42" customFormat="1" ht="16.5" thickTop="1">
      <c r="A174" s="194">
        <v>60</v>
      </c>
      <c r="B174" s="195"/>
      <c r="C174" s="200" t="s">
        <v>118</v>
      </c>
      <c r="D174" s="132"/>
      <c r="E174" s="131"/>
      <c r="F174" s="127"/>
      <c r="G174" s="132"/>
    </row>
    <row r="175" spans="1:7" s="42" customFormat="1" ht="15.75">
      <c r="A175" s="138"/>
      <c r="B175" s="196"/>
      <c r="C175" s="138"/>
      <c r="D175" s="130"/>
      <c r="E175" s="129"/>
      <c r="F175" s="197"/>
      <c r="G175" s="130"/>
    </row>
    <row r="176" spans="1:7" s="42" customFormat="1" ht="15">
      <c r="A176" s="134"/>
      <c r="B176" s="198">
        <v>1014</v>
      </c>
      <c r="C176" s="134" t="s">
        <v>281</v>
      </c>
      <c r="D176" s="122">
        <v>625</v>
      </c>
      <c r="E176" s="68">
        <v>625</v>
      </c>
      <c r="F176" s="67">
        <v>355.7</v>
      </c>
      <c r="G176" s="130">
        <f t="shared" ref="G176:G190" si="6">(F176/E176)*100</f>
        <v>56.911999999999999</v>
      </c>
    </row>
    <row r="177" spans="1:7" s="42" customFormat="1" ht="15" hidden="1" customHeight="1">
      <c r="A177" s="232"/>
      <c r="B177" s="233">
        <v>1031</v>
      </c>
      <c r="C177" s="232" t="s">
        <v>282</v>
      </c>
      <c r="D177" s="122">
        <v>0</v>
      </c>
      <c r="E177" s="68">
        <v>0</v>
      </c>
      <c r="F177" s="67">
        <v>0</v>
      </c>
      <c r="G177" s="130" t="e">
        <f t="shared" si="6"/>
        <v>#DIV/0!</v>
      </c>
    </row>
    <row r="178" spans="1:7" s="42" customFormat="1" ht="15">
      <c r="A178" s="134"/>
      <c r="B178" s="198">
        <v>1036</v>
      </c>
      <c r="C178" s="134" t="s">
        <v>283</v>
      </c>
      <c r="D178" s="122">
        <v>0</v>
      </c>
      <c r="E178" s="68">
        <v>0</v>
      </c>
      <c r="F178" s="67">
        <v>0</v>
      </c>
      <c r="G178" s="130" t="e">
        <f t="shared" si="6"/>
        <v>#DIV/0!</v>
      </c>
    </row>
    <row r="179" spans="1:7" s="42" customFormat="1" ht="15" hidden="1" customHeight="1">
      <c r="A179" s="232"/>
      <c r="B179" s="233">
        <v>1037</v>
      </c>
      <c r="C179" s="232" t="s">
        <v>284</v>
      </c>
      <c r="D179" s="122">
        <v>0</v>
      </c>
      <c r="E179" s="68">
        <v>0</v>
      </c>
      <c r="F179" s="67">
        <v>0</v>
      </c>
      <c r="G179" s="130" t="e">
        <f t="shared" si="6"/>
        <v>#DIV/0!</v>
      </c>
    </row>
    <row r="180" spans="1:7" s="42" customFormat="1" ht="15" hidden="1">
      <c r="A180" s="232"/>
      <c r="B180" s="233">
        <v>1039</v>
      </c>
      <c r="C180" s="232" t="s">
        <v>285</v>
      </c>
      <c r="D180" s="122">
        <v>0</v>
      </c>
      <c r="E180" s="68">
        <v>0</v>
      </c>
      <c r="F180" s="67">
        <v>0</v>
      </c>
      <c r="G180" s="130" t="e">
        <f t="shared" si="6"/>
        <v>#DIV/0!</v>
      </c>
    </row>
    <row r="181" spans="1:7" s="42" customFormat="1" ht="18" hidden="1" customHeight="1">
      <c r="A181" s="134"/>
      <c r="B181" s="198">
        <v>1036</v>
      </c>
      <c r="C181" s="232" t="s">
        <v>283</v>
      </c>
      <c r="D181" s="122">
        <v>0</v>
      </c>
      <c r="E181" s="68">
        <v>0</v>
      </c>
      <c r="F181" s="67">
        <v>0</v>
      </c>
      <c r="G181" s="130" t="e">
        <f t="shared" si="6"/>
        <v>#DIV/0!</v>
      </c>
    </row>
    <row r="182" spans="1:7" s="42" customFormat="1" ht="18" hidden="1" customHeight="1">
      <c r="A182" s="134"/>
      <c r="B182" s="198">
        <v>1037</v>
      </c>
      <c r="C182" s="232" t="s">
        <v>449</v>
      </c>
      <c r="D182" s="122">
        <v>0</v>
      </c>
      <c r="E182" s="68">
        <v>0</v>
      </c>
      <c r="F182" s="67">
        <v>0</v>
      </c>
      <c r="G182" s="130" t="e">
        <f t="shared" si="6"/>
        <v>#DIV/0!</v>
      </c>
    </row>
    <row r="183" spans="1:7" s="42" customFormat="1" ht="15">
      <c r="A183" s="232"/>
      <c r="B183" s="233">
        <v>1070</v>
      </c>
      <c r="C183" s="232" t="s">
        <v>286</v>
      </c>
      <c r="D183" s="122">
        <v>7</v>
      </c>
      <c r="E183" s="68">
        <v>7</v>
      </c>
      <c r="F183" s="67">
        <v>7</v>
      </c>
      <c r="G183" s="130">
        <f t="shared" si="6"/>
        <v>100</v>
      </c>
    </row>
    <row r="184" spans="1:7" s="42" customFormat="1" ht="15" hidden="1">
      <c r="A184" s="232"/>
      <c r="B184" s="233">
        <v>2331</v>
      </c>
      <c r="C184" s="232" t="s">
        <v>287</v>
      </c>
      <c r="D184" s="122">
        <v>0</v>
      </c>
      <c r="E184" s="68">
        <v>0</v>
      </c>
      <c r="F184" s="67">
        <v>0</v>
      </c>
      <c r="G184" s="130" t="e">
        <f t="shared" si="6"/>
        <v>#DIV/0!</v>
      </c>
    </row>
    <row r="185" spans="1:7" s="42" customFormat="1" ht="15">
      <c r="A185" s="134"/>
      <c r="B185" s="201">
        <v>3322</v>
      </c>
      <c r="C185" s="134" t="s">
        <v>417</v>
      </c>
      <c r="D185" s="122">
        <v>30</v>
      </c>
      <c r="E185" s="68">
        <v>30</v>
      </c>
      <c r="F185" s="67">
        <v>0</v>
      </c>
      <c r="G185" s="130">
        <f t="shared" si="6"/>
        <v>0</v>
      </c>
    </row>
    <row r="186" spans="1:7" s="42" customFormat="1" ht="15">
      <c r="A186" s="232"/>
      <c r="B186" s="233">
        <v>3716</v>
      </c>
      <c r="C186" s="232" t="s">
        <v>498</v>
      </c>
      <c r="D186" s="122">
        <v>200</v>
      </c>
      <c r="E186" s="68">
        <v>200</v>
      </c>
      <c r="F186" s="67">
        <v>196</v>
      </c>
      <c r="G186" s="130">
        <f t="shared" si="6"/>
        <v>98</v>
      </c>
    </row>
    <row r="187" spans="1:7" s="42" customFormat="1" ht="15">
      <c r="A187" s="232"/>
      <c r="B187" s="233">
        <v>3739</v>
      </c>
      <c r="C187" s="232" t="s">
        <v>288</v>
      </c>
      <c r="D187" s="122">
        <v>50</v>
      </c>
      <c r="E187" s="68">
        <v>50</v>
      </c>
      <c r="F187" s="67">
        <v>2.4</v>
      </c>
      <c r="G187" s="130">
        <f t="shared" si="6"/>
        <v>4.8</v>
      </c>
    </row>
    <row r="188" spans="1:7" s="42" customFormat="1" ht="15">
      <c r="A188" s="134"/>
      <c r="B188" s="198">
        <v>3749</v>
      </c>
      <c r="C188" s="134" t="s">
        <v>289</v>
      </c>
      <c r="D188" s="122">
        <v>70</v>
      </c>
      <c r="E188" s="68">
        <v>70</v>
      </c>
      <c r="F188" s="67">
        <v>5</v>
      </c>
      <c r="G188" s="130">
        <f t="shared" si="6"/>
        <v>7.1428571428571423</v>
      </c>
    </row>
    <row r="189" spans="1:7" s="42" customFormat="1" ht="15" hidden="1">
      <c r="A189" s="134"/>
      <c r="B189" s="198">
        <v>5272</v>
      </c>
      <c r="C189" s="134" t="s">
        <v>290</v>
      </c>
      <c r="D189" s="122">
        <v>0</v>
      </c>
      <c r="E189" s="68">
        <v>0</v>
      </c>
      <c r="F189" s="67">
        <v>0</v>
      </c>
      <c r="G189" s="130" t="e">
        <f t="shared" si="6"/>
        <v>#DIV/0!</v>
      </c>
    </row>
    <row r="190" spans="1:7" s="42" customFormat="1" ht="15">
      <c r="A190" s="134"/>
      <c r="B190" s="198">
        <v>6171</v>
      </c>
      <c r="C190" s="134" t="s">
        <v>291</v>
      </c>
      <c r="D190" s="122">
        <v>10</v>
      </c>
      <c r="E190" s="68">
        <v>10</v>
      </c>
      <c r="F190" s="67">
        <v>0</v>
      </c>
      <c r="G190" s="130">
        <f t="shared" si="6"/>
        <v>0</v>
      </c>
    </row>
    <row r="191" spans="1:7" s="42" customFormat="1" ht="15.75" thickBot="1">
      <c r="A191" s="238"/>
      <c r="B191" s="239"/>
      <c r="C191" s="238"/>
      <c r="D191" s="223"/>
      <c r="E191" s="224"/>
      <c r="F191" s="228"/>
      <c r="G191" s="223"/>
    </row>
    <row r="192" spans="1:7" s="42" customFormat="1" ht="18.75" customHeight="1" thickTop="1" thickBot="1">
      <c r="A192" s="240"/>
      <c r="B192" s="241"/>
      <c r="C192" s="242" t="s">
        <v>292</v>
      </c>
      <c r="D192" s="217">
        <f>SUM(D174:D191)</f>
        <v>992</v>
      </c>
      <c r="E192" s="218">
        <f>SUM(E175:E191)</f>
        <v>992</v>
      </c>
      <c r="F192" s="219">
        <f t="shared" ref="F192" si="7">SUM(F174:F191)</f>
        <v>566.1</v>
      </c>
      <c r="G192" s="130">
        <f>(F192/E192)*100</f>
        <v>57.06653225806452</v>
      </c>
    </row>
    <row r="193" spans="1:82" s="42" customFormat="1" ht="12.75" customHeight="1">
      <c r="A193" s="46"/>
      <c r="B193" s="48"/>
      <c r="C193" s="185"/>
      <c r="D193" s="186"/>
      <c r="E193" s="186"/>
      <c r="F193" s="186"/>
      <c r="G193" s="186"/>
    </row>
    <row r="194" spans="1:82" s="42" customFormat="1" ht="12.75" customHeight="1" thickBot="1">
      <c r="A194" s="46"/>
      <c r="B194" s="48"/>
      <c r="C194" s="185"/>
      <c r="D194" s="186"/>
      <c r="E194" s="186"/>
      <c r="F194" s="186"/>
      <c r="G194" s="186"/>
    </row>
    <row r="195" spans="1:82" s="42" customFormat="1" ht="15.75">
      <c r="A195" s="188" t="s">
        <v>56</v>
      </c>
      <c r="B195" s="189" t="s">
        <v>55</v>
      </c>
      <c r="C195" s="188" t="s">
        <v>53</v>
      </c>
      <c r="D195" s="188" t="s">
        <v>52</v>
      </c>
      <c r="E195" s="188" t="s">
        <v>52</v>
      </c>
      <c r="F195" s="92" t="s">
        <v>7</v>
      </c>
      <c r="G195" s="188" t="s">
        <v>194</v>
      </c>
    </row>
    <row r="196" spans="1:82" s="42" customFormat="1" ht="15.75" customHeight="1" thickBot="1">
      <c r="A196" s="190"/>
      <c r="B196" s="191"/>
      <c r="C196" s="192"/>
      <c r="D196" s="193" t="s">
        <v>50</v>
      </c>
      <c r="E196" s="193" t="s">
        <v>49</v>
      </c>
      <c r="F196" s="89" t="s">
        <v>472</v>
      </c>
      <c r="G196" s="193" t="s">
        <v>195</v>
      </c>
    </row>
    <row r="197" spans="1:82" s="42" customFormat="1" ht="16.5" thickTop="1">
      <c r="A197" s="194">
        <v>70</v>
      </c>
      <c r="B197" s="194"/>
      <c r="C197" s="113" t="s">
        <v>480</v>
      </c>
      <c r="D197" s="132"/>
      <c r="E197" s="131"/>
      <c r="F197" s="127"/>
      <c r="G197" s="132"/>
    </row>
    <row r="198" spans="1:82" s="42" customFormat="1" ht="15.75">
      <c r="A198" s="194"/>
      <c r="B198" s="194"/>
      <c r="C198" s="113"/>
      <c r="D198" s="132"/>
      <c r="E198" s="131"/>
      <c r="F198" s="127"/>
      <c r="G198" s="132"/>
    </row>
    <row r="199" spans="1:82" s="42" customFormat="1" ht="15.75" thickBot="1">
      <c r="A199" s="232"/>
      <c r="B199" s="243">
        <v>2169</v>
      </c>
      <c r="C199" s="121" t="s">
        <v>496</v>
      </c>
      <c r="D199" s="122">
        <v>50</v>
      </c>
      <c r="E199" s="68">
        <v>50</v>
      </c>
      <c r="F199" s="67">
        <v>0</v>
      </c>
      <c r="G199" s="130">
        <f>(F199/E199)*100</f>
        <v>0</v>
      </c>
    </row>
    <row r="200" spans="1:82" s="46" customFormat="1" ht="18.75" customHeight="1" thickTop="1" thickBot="1">
      <c r="A200" s="214"/>
      <c r="B200" s="229"/>
      <c r="C200" s="236" t="s">
        <v>495</v>
      </c>
      <c r="D200" s="217">
        <f t="shared" ref="D200:F200" si="8">SUM(D199:D199)</f>
        <v>50</v>
      </c>
      <c r="E200" s="217">
        <f t="shared" si="8"/>
        <v>50</v>
      </c>
      <c r="F200" s="217">
        <f t="shared" si="8"/>
        <v>0</v>
      </c>
      <c r="G200" s="130">
        <f>(F200/E200)*100</f>
        <v>0</v>
      </c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</row>
    <row r="201" spans="1:82" s="42" customFormat="1" ht="12.75" customHeight="1">
      <c r="B201" s="187"/>
    </row>
    <row r="202" spans="1:82" s="42" customFormat="1" ht="12.75" customHeight="1">
      <c r="B202" s="187"/>
    </row>
    <row r="203" spans="1:82" s="42" customFormat="1" ht="12.75" customHeight="1">
      <c r="B203" s="187"/>
    </row>
    <row r="204" spans="1:82" s="42" customFormat="1" ht="12.75" customHeight="1" thickBot="1">
      <c r="B204" s="187"/>
    </row>
    <row r="205" spans="1:82" s="42" customFormat="1" ht="15.75">
      <c r="A205" s="188" t="s">
        <v>56</v>
      </c>
      <c r="B205" s="189" t="s">
        <v>55</v>
      </c>
      <c r="C205" s="188" t="s">
        <v>53</v>
      </c>
      <c r="D205" s="188" t="s">
        <v>52</v>
      </c>
      <c r="E205" s="188" t="s">
        <v>52</v>
      </c>
      <c r="F205" s="92" t="s">
        <v>7</v>
      </c>
      <c r="G205" s="188" t="s">
        <v>194</v>
      </c>
    </row>
    <row r="206" spans="1:82" s="42" customFormat="1" ht="15.75" customHeight="1" thickBot="1">
      <c r="A206" s="190"/>
      <c r="B206" s="191"/>
      <c r="C206" s="192"/>
      <c r="D206" s="193" t="s">
        <v>50</v>
      </c>
      <c r="E206" s="193" t="s">
        <v>49</v>
      </c>
      <c r="F206" s="89" t="s">
        <v>472</v>
      </c>
      <c r="G206" s="193" t="s">
        <v>195</v>
      </c>
    </row>
    <row r="207" spans="1:82" s="42" customFormat="1" ht="16.5" thickTop="1">
      <c r="A207" s="194">
        <v>80</v>
      </c>
      <c r="B207" s="194"/>
      <c r="C207" s="200" t="s">
        <v>111</v>
      </c>
      <c r="D207" s="132"/>
      <c r="E207" s="131"/>
      <c r="F207" s="127"/>
      <c r="G207" s="132"/>
    </row>
    <row r="208" spans="1:82" s="42" customFormat="1" ht="15.75">
      <c r="A208" s="138"/>
      <c r="B208" s="222"/>
      <c r="C208" s="138"/>
      <c r="D208" s="130"/>
      <c r="E208" s="129"/>
      <c r="F208" s="197"/>
      <c r="G208" s="130"/>
    </row>
    <row r="209" spans="1:82" s="42" customFormat="1" ht="15">
      <c r="A209" s="134"/>
      <c r="B209" s="201">
        <v>2219</v>
      </c>
      <c r="C209" s="134" t="s">
        <v>293</v>
      </c>
      <c r="D209" s="122">
        <v>400</v>
      </c>
      <c r="E209" s="68">
        <v>415</v>
      </c>
      <c r="F209" s="67">
        <v>135.9</v>
      </c>
      <c r="G209" s="130">
        <f t="shared" ref="G209:G216" si="9">(F209/E209)*100</f>
        <v>32.746987951807235</v>
      </c>
    </row>
    <row r="210" spans="1:82" s="46" customFormat="1" ht="15">
      <c r="A210" s="134"/>
      <c r="B210" s="201">
        <v>2229</v>
      </c>
      <c r="C210" s="134" t="s">
        <v>294</v>
      </c>
      <c r="D210" s="122">
        <v>0</v>
      </c>
      <c r="E210" s="68">
        <v>260</v>
      </c>
      <c r="F210" s="67">
        <v>259.3</v>
      </c>
      <c r="G210" s="130">
        <f t="shared" si="9"/>
        <v>99.730769230769241</v>
      </c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</row>
    <row r="211" spans="1:82" s="46" customFormat="1" ht="15" hidden="1">
      <c r="A211" s="134"/>
      <c r="B211" s="201">
        <v>2292</v>
      </c>
      <c r="C211" s="134" t="s">
        <v>418</v>
      </c>
      <c r="D211" s="122">
        <v>0</v>
      </c>
      <c r="E211" s="68">
        <v>0</v>
      </c>
      <c r="F211" s="67">
        <v>0</v>
      </c>
      <c r="G211" s="130" t="e">
        <f t="shared" si="9"/>
        <v>#DIV/0!</v>
      </c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</row>
    <row r="212" spans="1:82" s="46" customFormat="1" ht="15">
      <c r="A212" s="134"/>
      <c r="B212" s="201">
        <v>2293</v>
      </c>
      <c r="C212" s="134" t="s">
        <v>497</v>
      </c>
      <c r="D212" s="122">
        <v>22990</v>
      </c>
      <c r="E212" s="68">
        <v>22984</v>
      </c>
      <c r="F212" s="67">
        <v>17451.3</v>
      </c>
      <c r="G212" s="130">
        <f t="shared" si="9"/>
        <v>75.928036895231472</v>
      </c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</row>
    <row r="213" spans="1:82" s="46" customFormat="1" ht="15">
      <c r="A213" s="134"/>
      <c r="B213" s="201">
        <v>2299</v>
      </c>
      <c r="C213" s="134" t="s">
        <v>294</v>
      </c>
      <c r="D213" s="122">
        <v>0</v>
      </c>
      <c r="E213" s="68">
        <v>5</v>
      </c>
      <c r="F213" s="67">
        <v>5</v>
      </c>
      <c r="G213" s="130">
        <f t="shared" si="9"/>
        <v>100</v>
      </c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</row>
    <row r="214" spans="1:82" s="46" customFormat="1" ht="15" hidden="1">
      <c r="A214" s="232"/>
      <c r="B214" s="243">
        <v>2299</v>
      </c>
      <c r="C214" s="232" t="s">
        <v>294</v>
      </c>
      <c r="D214" s="122">
        <v>0</v>
      </c>
      <c r="E214" s="68">
        <v>0</v>
      </c>
      <c r="F214" s="67">
        <v>0</v>
      </c>
      <c r="G214" s="130" t="e">
        <f t="shared" si="9"/>
        <v>#DIV/0!</v>
      </c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</row>
    <row r="215" spans="1:82" s="46" customFormat="1" ht="15">
      <c r="A215" s="232"/>
      <c r="B215" s="243">
        <v>3399</v>
      </c>
      <c r="C215" s="232" t="s">
        <v>295</v>
      </c>
      <c r="D215" s="122">
        <v>150</v>
      </c>
      <c r="E215" s="68">
        <v>150</v>
      </c>
      <c r="F215" s="67">
        <v>35.4</v>
      </c>
      <c r="G215" s="130">
        <f t="shared" si="9"/>
        <v>23.599999999999998</v>
      </c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</row>
    <row r="216" spans="1:82" s="46" customFormat="1" ht="15">
      <c r="A216" s="232"/>
      <c r="B216" s="243">
        <v>6171</v>
      </c>
      <c r="C216" s="232" t="s">
        <v>419</v>
      </c>
      <c r="D216" s="122">
        <v>0</v>
      </c>
      <c r="E216" s="68">
        <v>1</v>
      </c>
      <c r="F216" s="67">
        <v>28</v>
      </c>
      <c r="G216" s="130">
        <f t="shared" si="9"/>
        <v>2800</v>
      </c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</row>
    <row r="217" spans="1:82" s="46" customFormat="1" ht="15" hidden="1">
      <c r="A217" s="232"/>
      <c r="B217" s="243">
        <v>6402</v>
      </c>
      <c r="C217" s="232" t="s">
        <v>296</v>
      </c>
      <c r="D217" s="130"/>
      <c r="E217" s="129"/>
      <c r="F217" s="67">
        <v>0</v>
      </c>
      <c r="G217" s="130" t="e">
        <f>(#REF!/E217)*100</f>
        <v>#REF!</v>
      </c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</row>
    <row r="218" spans="1:82" s="46" customFormat="1" ht="15" hidden="1">
      <c r="A218" s="232"/>
      <c r="B218" s="243">
        <v>6409</v>
      </c>
      <c r="C218" s="232" t="s">
        <v>297</v>
      </c>
      <c r="D218" s="130">
        <v>0</v>
      </c>
      <c r="E218" s="129"/>
      <c r="F218" s="197"/>
      <c r="G218" s="130" t="e">
        <f>(#REF!/E218)*100</f>
        <v>#REF!</v>
      </c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</row>
    <row r="219" spans="1:82" s="46" customFormat="1" ht="15.75" thickBot="1">
      <c r="A219" s="227"/>
      <c r="B219" s="226"/>
      <c r="C219" s="227"/>
      <c r="D219" s="244"/>
      <c r="E219" s="245"/>
      <c r="F219" s="246"/>
      <c r="G219" s="244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</row>
    <row r="220" spans="1:82" s="46" customFormat="1" ht="18.75" customHeight="1" thickTop="1" thickBot="1">
      <c r="A220" s="240"/>
      <c r="B220" s="247"/>
      <c r="C220" s="242" t="s">
        <v>298</v>
      </c>
      <c r="D220" s="217">
        <f t="shared" ref="D220:F220" si="10">SUM(D209:D218)</f>
        <v>23540</v>
      </c>
      <c r="E220" s="218">
        <f t="shared" si="10"/>
        <v>23815</v>
      </c>
      <c r="F220" s="219">
        <f t="shared" si="10"/>
        <v>17914.900000000001</v>
      </c>
      <c r="G220" s="130">
        <f>(F220/E220)*100</f>
        <v>75.225278186017221</v>
      </c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</row>
    <row r="221" spans="1:82" s="46" customFormat="1" ht="15.75" customHeight="1">
      <c r="B221" s="48"/>
      <c r="C221" s="185"/>
      <c r="D221" s="186"/>
      <c r="E221" s="186"/>
      <c r="F221" s="186"/>
      <c r="G221" s="186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</row>
    <row r="222" spans="1:82" s="46" customFormat="1" ht="12.75" hidden="1" customHeight="1">
      <c r="B222" s="48"/>
      <c r="C222" s="185"/>
      <c r="D222" s="186"/>
      <c r="E222" s="186"/>
      <c r="F222" s="186"/>
      <c r="G222" s="186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</row>
    <row r="223" spans="1:82" s="46" customFormat="1" ht="12.75" hidden="1" customHeight="1">
      <c r="B223" s="48"/>
      <c r="C223" s="185"/>
      <c r="D223" s="186"/>
      <c r="E223" s="186"/>
      <c r="F223" s="186"/>
      <c r="G223" s="186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</row>
    <row r="224" spans="1:82" s="46" customFormat="1" ht="12.75" hidden="1" customHeight="1">
      <c r="B224" s="48"/>
      <c r="C224" s="185"/>
      <c r="D224" s="186"/>
      <c r="E224" s="186"/>
      <c r="F224" s="186"/>
      <c r="G224" s="186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</row>
    <row r="225" spans="1:82" s="46" customFormat="1" ht="12.75" hidden="1" customHeight="1">
      <c r="B225" s="48"/>
      <c r="C225" s="185"/>
      <c r="D225" s="186"/>
      <c r="E225" s="186"/>
      <c r="F225" s="186"/>
      <c r="G225" s="186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</row>
    <row r="226" spans="1:82" s="46" customFormat="1" ht="12.75" hidden="1" customHeight="1">
      <c r="B226" s="48"/>
      <c r="C226" s="185"/>
      <c r="D226" s="186"/>
      <c r="E226" s="186"/>
      <c r="F226" s="186"/>
      <c r="G226" s="186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</row>
    <row r="227" spans="1:82" s="46" customFormat="1" ht="12.75" hidden="1" customHeight="1">
      <c r="B227" s="48"/>
      <c r="C227" s="185"/>
      <c r="D227" s="186"/>
      <c r="E227" s="186"/>
      <c r="F227" s="186"/>
      <c r="G227" s="186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</row>
    <row r="228" spans="1:82" s="46" customFormat="1" ht="10.5" customHeight="1">
      <c r="B228" s="48"/>
      <c r="C228" s="185"/>
      <c r="D228" s="186"/>
      <c r="E228" s="186"/>
      <c r="F228" s="186"/>
      <c r="G228" s="186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</row>
    <row r="229" spans="1:82" s="46" customFormat="1" ht="27.75" customHeight="1">
      <c r="B229" s="48"/>
      <c r="C229" s="185"/>
      <c r="D229" s="186"/>
      <c r="E229" s="176"/>
      <c r="F229" s="176"/>
      <c r="G229" s="176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</row>
    <row r="230" spans="1:82" s="46" customFormat="1" ht="36.75" customHeight="1">
      <c r="B230" s="48"/>
      <c r="C230" s="185"/>
      <c r="D230" s="186"/>
      <c r="E230" s="186"/>
      <c r="F230" s="186"/>
      <c r="G230" s="186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</row>
    <row r="231" spans="1:82" s="46" customFormat="1" ht="40.5" customHeight="1" thickBot="1">
      <c r="B231" s="48"/>
      <c r="C231" s="185"/>
      <c r="D231" s="186"/>
      <c r="E231" s="183"/>
      <c r="F231" s="183"/>
      <c r="G231" s="183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</row>
    <row r="232" spans="1:82" s="42" customFormat="1" ht="15.75">
      <c r="A232" s="188" t="s">
        <v>56</v>
      </c>
      <c r="B232" s="189" t="s">
        <v>55</v>
      </c>
      <c r="C232" s="188" t="s">
        <v>53</v>
      </c>
      <c r="D232" s="188" t="s">
        <v>52</v>
      </c>
      <c r="E232" s="188" t="s">
        <v>52</v>
      </c>
      <c r="F232" s="92" t="s">
        <v>7</v>
      </c>
      <c r="G232" s="188" t="s">
        <v>194</v>
      </c>
    </row>
    <row r="233" spans="1:82" s="42" customFormat="1" ht="15.75" customHeight="1" thickBot="1">
      <c r="A233" s="190"/>
      <c r="B233" s="191"/>
      <c r="C233" s="192"/>
      <c r="D233" s="193" t="s">
        <v>50</v>
      </c>
      <c r="E233" s="193" t="s">
        <v>49</v>
      </c>
      <c r="F233" s="89" t="s">
        <v>472</v>
      </c>
      <c r="G233" s="193" t="s">
        <v>195</v>
      </c>
    </row>
    <row r="234" spans="1:82" s="42" customFormat="1" ht="16.5" thickTop="1">
      <c r="A234" s="194">
        <v>90</v>
      </c>
      <c r="B234" s="194"/>
      <c r="C234" s="200" t="s">
        <v>104</v>
      </c>
      <c r="D234" s="132"/>
      <c r="E234" s="131"/>
      <c r="F234" s="127"/>
      <c r="G234" s="132"/>
    </row>
    <row r="235" spans="1:82" s="42" customFormat="1" ht="15.75">
      <c r="A235" s="138"/>
      <c r="B235" s="222"/>
      <c r="C235" s="138"/>
      <c r="D235" s="130"/>
      <c r="E235" s="129"/>
      <c r="F235" s="197"/>
      <c r="G235" s="130"/>
    </row>
    <row r="236" spans="1:82" s="42" customFormat="1" ht="15">
      <c r="A236" s="134"/>
      <c r="B236" s="201">
        <v>2219</v>
      </c>
      <c r="C236" s="134" t="s">
        <v>200</v>
      </c>
      <c r="D236" s="122">
        <v>2657</v>
      </c>
      <c r="E236" s="68">
        <v>2801</v>
      </c>
      <c r="F236" s="197">
        <v>2163.5</v>
      </c>
      <c r="G236" s="130">
        <f t="shared" ref="G236:G240" si="11">(F236/E236)*100</f>
        <v>77.240271331667259</v>
      </c>
    </row>
    <row r="237" spans="1:82" s="42" customFormat="1" ht="15">
      <c r="A237" s="134"/>
      <c r="B237" s="201">
        <v>3421</v>
      </c>
      <c r="C237" s="134" t="s">
        <v>441</v>
      </c>
      <c r="D237" s="122">
        <v>907</v>
      </c>
      <c r="E237" s="68">
        <v>907</v>
      </c>
      <c r="F237" s="197">
        <v>556.70000000000005</v>
      </c>
      <c r="G237" s="130">
        <f t="shared" si="11"/>
        <v>61.3781697905182</v>
      </c>
    </row>
    <row r="238" spans="1:82" s="42" customFormat="1" ht="15">
      <c r="A238" s="134"/>
      <c r="B238" s="201">
        <v>4349</v>
      </c>
      <c r="C238" s="134" t="s">
        <v>420</v>
      </c>
      <c r="D238" s="122">
        <v>959</v>
      </c>
      <c r="E238" s="68">
        <v>3733.2</v>
      </c>
      <c r="F238" s="197">
        <v>1890.4</v>
      </c>
      <c r="G238" s="130">
        <f t="shared" si="11"/>
        <v>50.637522768670316</v>
      </c>
    </row>
    <row r="239" spans="1:82" s="42" customFormat="1" ht="15">
      <c r="A239" s="134"/>
      <c r="B239" s="201">
        <v>5311</v>
      </c>
      <c r="C239" s="134" t="s">
        <v>299</v>
      </c>
      <c r="D239" s="122">
        <v>27544</v>
      </c>
      <c r="E239" s="68">
        <v>29662.3</v>
      </c>
      <c r="F239" s="197">
        <v>20217.7</v>
      </c>
      <c r="G239" s="130">
        <f t="shared" si="11"/>
        <v>68.1595830397508</v>
      </c>
    </row>
    <row r="240" spans="1:82" s="42" customFormat="1" ht="15.75">
      <c r="A240" s="222"/>
      <c r="B240" s="202">
        <v>6402</v>
      </c>
      <c r="C240" s="203" t="s">
        <v>296</v>
      </c>
      <c r="D240" s="122">
        <v>0</v>
      </c>
      <c r="E240" s="68">
        <v>30.4</v>
      </c>
      <c r="F240" s="197">
        <v>30.3</v>
      </c>
      <c r="G240" s="130">
        <f t="shared" si="11"/>
        <v>99.671052631578945</v>
      </c>
    </row>
    <row r="241" spans="1:7" s="42" customFormat="1" ht="16.5" thickBot="1">
      <c r="A241" s="225"/>
      <c r="B241" s="225"/>
      <c r="C241" s="248"/>
      <c r="D241" s="249"/>
      <c r="E241" s="250"/>
      <c r="F241" s="251"/>
      <c r="G241" s="249"/>
    </row>
    <row r="242" spans="1:7" s="42" customFormat="1" ht="18.75" customHeight="1" thickTop="1" thickBot="1">
      <c r="A242" s="240"/>
      <c r="B242" s="247"/>
      <c r="C242" s="242" t="s">
        <v>300</v>
      </c>
      <c r="D242" s="217">
        <f t="shared" ref="D242:F242" si="12">SUM(D234:D241)</f>
        <v>32067</v>
      </c>
      <c r="E242" s="218">
        <f t="shared" si="12"/>
        <v>37133.9</v>
      </c>
      <c r="F242" s="219">
        <f t="shared" si="12"/>
        <v>24858.600000000002</v>
      </c>
      <c r="G242" s="130">
        <f>(F242/E242)*100</f>
        <v>66.943143596551948</v>
      </c>
    </row>
    <row r="243" spans="1:7" s="42" customFormat="1" ht="15.75" customHeight="1">
      <c r="A243" s="46"/>
      <c r="B243" s="48"/>
      <c r="C243" s="185"/>
      <c r="D243" s="186"/>
      <c r="E243" s="186"/>
      <c r="F243" s="186"/>
      <c r="G243" s="186"/>
    </row>
    <row r="244" spans="1:7" s="42" customFormat="1" ht="15.75" customHeight="1" thickBot="1">
      <c r="A244" s="46"/>
      <c r="B244" s="48"/>
      <c r="C244" s="185"/>
      <c r="D244" s="186"/>
      <c r="E244" s="186"/>
      <c r="F244" s="186"/>
      <c r="G244" s="186"/>
    </row>
    <row r="245" spans="1:7" s="42" customFormat="1" ht="15.75">
      <c r="A245" s="188" t="s">
        <v>56</v>
      </c>
      <c r="B245" s="189" t="s">
        <v>55</v>
      </c>
      <c r="C245" s="188" t="s">
        <v>53</v>
      </c>
      <c r="D245" s="188" t="s">
        <v>52</v>
      </c>
      <c r="E245" s="188" t="s">
        <v>52</v>
      </c>
      <c r="F245" s="92" t="s">
        <v>7</v>
      </c>
      <c r="G245" s="188" t="s">
        <v>194</v>
      </c>
    </row>
    <row r="246" spans="1:7" s="42" customFormat="1" ht="15.75" customHeight="1" thickBot="1">
      <c r="A246" s="190"/>
      <c r="B246" s="191"/>
      <c r="C246" s="192"/>
      <c r="D246" s="193" t="s">
        <v>50</v>
      </c>
      <c r="E246" s="193" t="s">
        <v>49</v>
      </c>
      <c r="F246" s="89" t="s">
        <v>472</v>
      </c>
      <c r="G246" s="193" t="s">
        <v>195</v>
      </c>
    </row>
    <row r="247" spans="1:7" s="42" customFormat="1" ht="16.5" thickTop="1">
      <c r="A247" s="194">
        <v>100</v>
      </c>
      <c r="B247" s="194"/>
      <c r="C247" s="138" t="s">
        <v>479</v>
      </c>
      <c r="D247" s="132"/>
      <c r="E247" s="131"/>
      <c r="F247" s="127"/>
      <c r="G247" s="132"/>
    </row>
    <row r="248" spans="1:7" s="42" customFormat="1" ht="15.75">
      <c r="A248" s="138"/>
      <c r="B248" s="222"/>
      <c r="C248" s="138"/>
      <c r="D248" s="130"/>
      <c r="E248" s="129"/>
      <c r="F248" s="197"/>
      <c r="G248" s="130"/>
    </row>
    <row r="249" spans="1:7" s="42" customFormat="1" ht="15.75" hidden="1">
      <c r="A249" s="138"/>
      <c r="B249" s="222"/>
      <c r="C249" s="138"/>
      <c r="D249" s="130"/>
      <c r="E249" s="129"/>
      <c r="F249" s="197"/>
      <c r="G249" s="130"/>
    </row>
    <row r="250" spans="1:7" s="42" customFormat="1" ht="15.75">
      <c r="A250" s="222"/>
      <c r="B250" s="202">
        <v>2169</v>
      </c>
      <c r="C250" s="203" t="s">
        <v>301</v>
      </c>
      <c r="D250" s="122">
        <v>300</v>
      </c>
      <c r="E250" s="68">
        <v>300</v>
      </c>
      <c r="F250" s="197">
        <v>3.6</v>
      </c>
      <c r="G250" s="130">
        <f>(F250/E250)*100</f>
        <v>1.2</v>
      </c>
    </row>
    <row r="251" spans="1:7" s="42" customFormat="1" ht="15.75" hidden="1">
      <c r="A251" s="222"/>
      <c r="B251" s="202">
        <v>6171</v>
      </c>
      <c r="C251" s="203" t="s">
        <v>302</v>
      </c>
      <c r="D251" s="122"/>
      <c r="E251" s="68"/>
      <c r="F251" s="67">
        <v>0</v>
      </c>
      <c r="G251" s="130" t="e">
        <f>(#REF!/E251)*100</f>
        <v>#REF!</v>
      </c>
    </row>
    <row r="252" spans="1:7" s="42" customFormat="1" ht="16.5" thickBot="1">
      <c r="A252" s="225"/>
      <c r="B252" s="252"/>
      <c r="C252" s="253"/>
      <c r="D252" s="254"/>
      <c r="E252" s="118"/>
      <c r="F252" s="117"/>
      <c r="G252" s="130"/>
    </row>
    <row r="253" spans="1:7" s="42" customFormat="1" ht="18.75" customHeight="1" thickTop="1" thickBot="1">
      <c r="A253" s="240"/>
      <c r="B253" s="247"/>
      <c r="C253" s="242" t="s">
        <v>303</v>
      </c>
      <c r="D253" s="217">
        <f t="shared" ref="D253:F253" si="13">SUM(D247:D252)</f>
        <v>300</v>
      </c>
      <c r="E253" s="218">
        <f t="shared" si="13"/>
        <v>300</v>
      </c>
      <c r="F253" s="219">
        <f t="shared" si="13"/>
        <v>3.6</v>
      </c>
      <c r="G253" s="130">
        <f>(F253/E253)*100</f>
        <v>1.2</v>
      </c>
    </row>
    <row r="254" spans="1:7" s="42" customFormat="1" ht="15.75" customHeight="1">
      <c r="A254" s="46"/>
      <c r="B254" s="48"/>
      <c r="C254" s="185"/>
      <c r="D254" s="186"/>
      <c r="E254" s="186"/>
      <c r="F254" s="186"/>
      <c r="G254" s="186"/>
    </row>
    <row r="255" spans="1:7" s="42" customFormat="1" ht="15.75" customHeight="1">
      <c r="A255" s="46"/>
      <c r="B255" s="48"/>
      <c r="C255" s="185"/>
      <c r="D255" s="186"/>
      <c r="E255" s="186"/>
      <c r="F255" s="186"/>
      <c r="G255" s="186"/>
    </row>
    <row r="256" spans="1:7" s="42" customFormat="1" ht="15.75" customHeight="1" thickBot="1">
      <c r="B256" s="187"/>
    </row>
    <row r="257" spans="1:7" s="42" customFormat="1" ht="15.75">
      <c r="A257" s="188" t="s">
        <v>56</v>
      </c>
      <c r="B257" s="189" t="s">
        <v>55</v>
      </c>
      <c r="C257" s="188" t="s">
        <v>53</v>
      </c>
      <c r="D257" s="188" t="s">
        <v>52</v>
      </c>
      <c r="E257" s="188" t="s">
        <v>52</v>
      </c>
      <c r="F257" s="92" t="s">
        <v>7</v>
      </c>
      <c r="G257" s="188" t="s">
        <v>194</v>
      </c>
    </row>
    <row r="258" spans="1:7" s="42" customFormat="1" ht="15.75" customHeight="1" thickBot="1">
      <c r="A258" s="190"/>
      <c r="B258" s="191"/>
      <c r="C258" s="192"/>
      <c r="D258" s="193" t="s">
        <v>50</v>
      </c>
      <c r="E258" s="193" t="s">
        <v>49</v>
      </c>
      <c r="F258" s="89" t="s">
        <v>472</v>
      </c>
      <c r="G258" s="193" t="s">
        <v>195</v>
      </c>
    </row>
    <row r="259" spans="1:7" s="42" customFormat="1" ht="16.5" thickTop="1">
      <c r="A259" s="194">
        <v>110</v>
      </c>
      <c r="B259" s="194"/>
      <c r="C259" s="200" t="s">
        <v>94</v>
      </c>
      <c r="D259" s="132"/>
      <c r="E259" s="131"/>
      <c r="F259" s="127"/>
      <c r="G259" s="132"/>
    </row>
    <row r="260" spans="1:7" s="42" customFormat="1" ht="15" customHeight="1">
      <c r="A260" s="138"/>
      <c r="B260" s="222"/>
      <c r="C260" s="138"/>
      <c r="D260" s="130"/>
      <c r="E260" s="129"/>
      <c r="F260" s="197"/>
      <c r="G260" s="130"/>
    </row>
    <row r="261" spans="1:7" s="42" customFormat="1" ht="15" customHeight="1">
      <c r="A261" s="134"/>
      <c r="B261" s="201">
        <v>6171</v>
      </c>
      <c r="C261" s="134" t="s">
        <v>421</v>
      </c>
      <c r="D261" s="122">
        <v>5</v>
      </c>
      <c r="E261" s="68">
        <v>5</v>
      </c>
      <c r="F261" s="127">
        <v>50.3</v>
      </c>
      <c r="G261" s="130">
        <f t="shared" ref="G261:G266" si="14">(F261/E261)*100</f>
        <v>1005.9999999999999</v>
      </c>
    </row>
    <row r="262" spans="1:7" s="42" customFormat="1" ht="15">
      <c r="A262" s="134"/>
      <c r="B262" s="201">
        <v>6310</v>
      </c>
      <c r="C262" s="134" t="s">
        <v>304</v>
      </c>
      <c r="D262" s="122">
        <v>932</v>
      </c>
      <c r="E262" s="68">
        <v>1426.4</v>
      </c>
      <c r="F262" s="127">
        <v>960.5</v>
      </c>
      <c r="G262" s="130">
        <f t="shared" si="14"/>
        <v>67.337352776219845</v>
      </c>
    </row>
    <row r="263" spans="1:7" s="42" customFormat="1" ht="15">
      <c r="A263" s="134"/>
      <c r="B263" s="201">
        <v>6399</v>
      </c>
      <c r="C263" s="134" t="s">
        <v>305</v>
      </c>
      <c r="D263" s="122">
        <v>14090</v>
      </c>
      <c r="E263" s="68">
        <v>28890</v>
      </c>
      <c r="F263" s="127">
        <v>25516.799999999999</v>
      </c>
      <c r="G263" s="130">
        <f t="shared" si="14"/>
        <v>88.323987538940813</v>
      </c>
    </row>
    <row r="264" spans="1:7" s="42" customFormat="1" ht="18" hidden="1" customHeight="1">
      <c r="A264" s="134"/>
      <c r="B264" s="201">
        <v>6402</v>
      </c>
      <c r="C264" s="134" t="s">
        <v>306</v>
      </c>
      <c r="D264" s="122">
        <v>0</v>
      </c>
      <c r="E264" s="68">
        <v>0</v>
      </c>
      <c r="F264" s="127">
        <v>0</v>
      </c>
      <c r="G264" s="130" t="e">
        <f t="shared" si="14"/>
        <v>#DIV/0!</v>
      </c>
    </row>
    <row r="265" spans="1:7" s="42" customFormat="1" ht="15">
      <c r="A265" s="134"/>
      <c r="B265" s="201">
        <v>6409</v>
      </c>
      <c r="C265" s="134" t="s">
        <v>307</v>
      </c>
      <c r="D265" s="122">
        <v>0</v>
      </c>
      <c r="E265" s="68">
        <v>5.3</v>
      </c>
      <c r="F265" s="127">
        <v>2.5</v>
      </c>
      <c r="G265" s="130">
        <f t="shared" si="14"/>
        <v>47.169811320754718</v>
      </c>
    </row>
    <row r="266" spans="1:7" s="44" customFormat="1" ht="15.75" customHeight="1">
      <c r="A266" s="200"/>
      <c r="B266" s="194">
        <v>6409</v>
      </c>
      <c r="C266" s="200" t="s">
        <v>308</v>
      </c>
      <c r="D266" s="122">
        <v>13566</v>
      </c>
      <c r="E266" s="68">
        <v>4546.1000000000004</v>
      </c>
      <c r="F266" s="127">
        <v>0</v>
      </c>
      <c r="G266" s="130">
        <f t="shared" si="14"/>
        <v>0</v>
      </c>
    </row>
    <row r="267" spans="1:7" s="42" customFormat="1" ht="15.75" thickBot="1">
      <c r="A267" s="227"/>
      <c r="B267" s="226"/>
      <c r="C267" s="227"/>
      <c r="D267" s="255"/>
      <c r="E267" s="256"/>
      <c r="F267" s="257"/>
      <c r="G267" s="255"/>
    </row>
    <row r="268" spans="1:7" s="42" customFormat="1" ht="18.75" customHeight="1" thickTop="1" thickBot="1">
      <c r="A268" s="240"/>
      <c r="B268" s="247"/>
      <c r="C268" s="242" t="s">
        <v>309</v>
      </c>
      <c r="D268" s="258">
        <f t="shared" ref="D268:F268" si="15">SUM(D260:D266)</f>
        <v>28593</v>
      </c>
      <c r="E268" s="259">
        <f t="shared" si="15"/>
        <v>34872.800000000003</v>
      </c>
      <c r="F268" s="260">
        <f t="shared" si="15"/>
        <v>26530.1</v>
      </c>
      <c r="G268" s="130">
        <f>(F268/E268)*100</f>
        <v>76.076770434263935</v>
      </c>
    </row>
    <row r="269" spans="1:7" s="42" customFormat="1" ht="18.75" customHeight="1">
      <c r="A269" s="46"/>
      <c r="B269" s="48"/>
      <c r="C269" s="185"/>
      <c r="D269" s="186"/>
      <c r="E269" s="186"/>
      <c r="F269" s="186"/>
      <c r="G269" s="186"/>
    </row>
    <row r="270" spans="1:7" s="42" customFormat="1" ht="13.5" hidden="1" customHeight="1">
      <c r="A270" s="46"/>
      <c r="B270" s="48"/>
      <c r="C270" s="185"/>
      <c r="D270" s="186"/>
      <c r="E270" s="186"/>
      <c r="F270" s="186"/>
      <c r="G270" s="186"/>
    </row>
    <row r="271" spans="1:7" s="42" customFormat="1" ht="13.5" hidden="1" customHeight="1">
      <c r="A271" s="46"/>
      <c r="B271" s="48"/>
      <c r="C271" s="185"/>
      <c r="D271" s="186"/>
      <c r="E271" s="186"/>
      <c r="F271" s="186"/>
      <c r="G271" s="186"/>
    </row>
    <row r="272" spans="1:7" s="42" customFormat="1" ht="13.5" hidden="1" customHeight="1">
      <c r="A272" s="46"/>
      <c r="B272" s="48"/>
      <c r="C272" s="185"/>
      <c r="D272" s="186"/>
      <c r="E272" s="186"/>
      <c r="F272" s="186"/>
      <c r="G272" s="186"/>
    </row>
    <row r="273" spans="1:7" s="42" customFormat="1" ht="13.5" hidden="1" customHeight="1">
      <c r="A273" s="46"/>
      <c r="B273" s="48"/>
      <c r="C273" s="185"/>
      <c r="D273" s="186"/>
      <c r="E273" s="186"/>
      <c r="F273" s="186"/>
      <c r="G273" s="186"/>
    </row>
    <row r="274" spans="1:7" s="42" customFormat="1" ht="13.5" hidden="1" customHeight="1">
      <c r="A274" s="46"/>
      <c r="B274" s="48"/>
      <c r="C274" s="185"/>
      <c r="D274" s="186"/>
      <c r="E274" s="186"/>
      <c r="F274" s="186"/>
      <c r="G274" s="186"/>
    </row>
    <row r="275" spans="1:7" s="42" customFormat="1" ht="16.5" customHeight="1">
      <c r="A275" s="46"/>
      <c r="B275" s="48"/>
      <c r="C275" s="185"/>
      <c r="D275" s="186"/>
      <c r="E275" s="186"/>
      <c r="F275" s="186"/>
      <c r="G275" s="186"/>
    </row>
    <row r="276" spans="1:7" s="42" customFormat="1" ht="15.75" customHeight="1" thickBot="1">
      <c r="A276" s="46"/>
      <c r="B276" s="48"/>
      <c r="C276" s="185"/>
      <c r="D276" s="186"/>
      <c r="E276" s="186"/>
      <c r="F276" s="186"/>
      <c r="G276" s="186"/>
    </row>
    <row r="277" spans="1:7" s="42" customFormat="1" ht="15.75">
      <c r="A277" s="188" t="s">
        <v>56</v>
      </c>
      <c r="B277" s="189" t="s">
        <v>55</v>
      </c>
      <c r="C277" s="188" t="s">
        <v>53</v>
      </c>
      <c r="D277" s="188" t="s">
        <v>52</v>
      </c>
      <c r="E277" s="188" t="s">
        <v>52</v>
      </c>
      <c r="F277" s="92" t="s">
        <v>7</v>
      </c>
      <c r="G277" s="188" t="s">
        <v>194</v>
      </c>
    </row>
    <row r="278" spans="1:7" s="42" customFormat="1" ht="15.75" customHeight="1" thickBot="1">
      <c r="A278" s="190"/>
      <c r="B278" s="191"/>
      <c r="C278" s="192"/>
      <c r="D278" s="193" t="s">
        <v>50</v>
      </c>
      <c r="E278" s="193" t="s">
        <v>49</v>
      </c>
      <c r="F278" s="89" t="s">
        <v>472</v>
      </c>
      <c r="G278" s="193" t="s">
        <v>195</v>
      </c>
    </row>
    <row r="279" spans="1:7" s="42" customFormat="1" ht="16.5" thickTop="1">
      <c r="A279" s="194">
        <v>120</v>
      </c>
      <c r="B279" s="194"/>
      <c r="C279" s="123" t="s">
        <v>75</v>
      </c>
      <c r="D279" s="132"/>
      <c r="E279" s="131"/>
      <c r="F279" s="127"/>
      <c r="G279" s="132"/>
    </row>
    <row r="280" spans="1:7" s="42" customFormat="1" ht="15" customHeight="1">
      <c r="A280" s="138"/>
      <c r="B280" s="222"/>
      <c r="C280" s="123"/>
      <c r="D280" s="130"/>
      <c r="E280" s="129"/>
      <c r="F280" s="197"/>
      <c r="G280" s="130"/>
    </row>
    <row r="281" spans="1:7" s="42" customFormat="1" ht="15" customHeight="1">
      <c r="A281" s="138"/>
      <c r="B281" s="222"/>
      <c r="C281" s="123"/>
      <c r="D281" s="223"/>
      <c r="E281" s="224"/>
      <c r="F281" s="228"/>
      <c r="G281" s="130"/>
    </row>
    <row r="282" spans="1:7" s="42" customFormat="1" ht="15.75">
      <c r="A282" s="138"/>
      <c r="B282" s="201">
        <v>1014</v>
      </c>
      <c r="C282" s="134" t="s">
        <v>422</v>
      </c>
      <c r="D282" s="122">
        <v>155</v>
      </c>
      <c r="E282" s="68">
        <v>155</v>
      </c>
      <c r="F282" s="228">
        <v>0</v>
      </c>
      <c r="G282" s="130">
        <f t="shared" ref="G282:G296" si="16">(F282/E282)*100</f>
        <v>0</v>
      </c>
    </row>
    <row r="283" spans="1:7" s="42" customFormat="1" ht="15.75">
      <c r="A283" s="138"/>
      <c r="B283" s="201">
        <v>2310</v>
      </c>
      <c r="C283" s="134" t="s">
        <v>310</v>
      </c>
      <c r="D283" s="122">
        <v>20</v>
      </c>
      <c r="E283" s="68">
        <v>20</v>
      </c>
      <c r="F283" s="228">
        <v>0</v>
      </c>
      <c r="G283" s="130">
        <f t="shared" si="16"/>
        <v>0</v>
      </c>
    </row>
    <row r="284" spans="1:7" s="42" customFormat="1" ht="15">
      <c r="A284" s="134"/>
      <c r="B284" s="201">
        <v>3313</v>
      </c>
      <c r="C284" s="134" t="s">
        <v>423</v>
      </c>
      <c r="D284" s="122">
        <v>95</v>
      </c>
      <c r="E284" s="68">
        <v>195</v>
      </c>
      <c r="F284" s="228">
        <v>7.6</v>
      </c>
      <c r="G284" s="130">
        <f t="shared" si="16"/>
        <v>3.8974358974358969</v>
      </c>
    </row>
    <row r="285" spans="1:7" s="42" customFormat="1" ht="15">
      <c r="A285" s="134"/>
      <c r="B285" s="201">
        <v>3412</v>
      </c>
      <c r="C285" s="134" t="s">
        <v>214</v>
      </c>
      <c r="D285" s="122">
        <v>9</v>
      </c>
      <c r="E285" s="68">
        <v>11</v>
      </c>
      <c r="F285" s="228">
        <v>2.2999999999999998</v>
      </c>
      <c r="G285" s="130">
        <f t="shared" si="16"/>
        <v>20.909090909090907</v>
      </c>
    </row>
    <row r="286" spans="1:7" s="42" customFormat="1" ht="15">
      <c r="A286" s="134"/>
      <c r="B286" s="201">
        <v>3612</v>
      </c>
      <c r="C286" s="134" t="s">
        <v>311</v>
      </c>
      <c r="D286" s="122">
        <v>7258</v>
      </c>
      <c r="E286" s="68">
        <v>7203</v>
      </c>
      <c r="F286" s="228">
        <v>4335.3</v>
      </c>
      <c r="G286" s="130">
        <f t="shared" si="16"/>
        <v>60.187421907538528</v>
      </c>
    </row>
    <row r="287" spans="1:7" s="42" customFormat="1" ht="15">
      <c r="A287" s="134"/>
      <c r="B287" s="201">
        <v>3613</v>
      </c>
      <c r="C287" s="134" t="s">
        <v>312</v>
      </c>
      <c r="D287" s="122">
        <v>7750</v>
      </c>
      <c r="E287" s="68">
        <v>7831</v>
      </c>
      <c r="F287" s="228">
        <v>4563.1000000000004</v>
      </c>
      <c r="G287" s="130">
        <f t="shared" si="16"/>
        <v>58.269697356659435</v>
      </c>
    </row>
    <row r="288" spans="1:7" s="42" customFormat="1" ht="15">
      <c r="A288" s="134"/>
      <c r="B288" s="201">
        <v>3632</v>
      </c>
      <c r="C288" s="134" t="s">
        <v>219</v>
      </c>
      <c r="D288" s="122">
        <v>1838</v>
      </c>
      <c r="E288" s="68">
        <v>2201</v>
      </c>
      <c r="F288" s="228">
        <v>915</v>
      </c>
      <c r="G288" s="130">
        <f t="shared" si="16"/>
        <v>41.572012721490232</v>
      </c>
    </row>
    <row r="289" spans="1:7" s="42" customFormat="1" ht="15">
      <c r="A289" s="134"/>
      <c r="B289" s="201">
        <v>3634</v>
      </c>
      <c r="C289" s="134" t="s">
        <v>313</v>
      </c>
      <c r="D289" s="122">
        <v>1200</v>
      </c>
      <c r="E289" s="68">
        <v>1200</v>
      </c>
      <c r="F289" s="228">
        <v>663.1</v>
      </c>
      <c r="G289" s="130">
        <f t="shared" si="16"/>
        <v>55.258333333333333</v>
      </c>
    </row>
    <row r="290" spans="1:7" s="42" customFormat="1" ht="15">
      <c r="A290" s="134"/>
      <c r="B290" s="201">
        <v>3639</v>
      </c>
      <c r="C290" s="134" t="s">
        <v>314</v>
      </c>
      <c r="D290" s="122">
        <v>3909</v>
      </c>
      <c r="E290" s="68">
        <v>4192</v>
      </c>
      <c r="F290" s="228">
        <v>703.3</v>
      </c>
      <c r="G290" s="130">
        <f t="shared" si="16"/>
        <v>16.777194656488547</v>
      </c>
    </row>
    <row r="291" spans="1:7" s="42" customFormat="1" ht="15" hidden="1" customHeight="1">
      <c r="A291" s="134"/>
      <c r="B291" s="201">
        <v>3639</v>
      </c>
      <c r="C291" s="134" t="s">
        <v>315</v>
      </c>
      <c r="D291" s="122">
        <v>0</v>
      </c>
      <c r="E291" s="68">
        <v>0</v>
      </c>
      <c r="F291" s="228">
        <v>0</v>
      </c>
      <c r="G291" s="130" t="e">
        <f t="shared" si="16"/>
        <v>#DIV/0!</v>
      </c>
    </row>
    <row r="292" spans="1:7" s="42" customFormat="1" ht="15">
      <c r="A292" s="134"/>
      <c r="B292" s="201">
        <v>3639</v>
      </c>
      <c r="C292" s="134" t="s">
        <v>316</v>
      </c>
      <c r="D292" s="122">
        <v>10742</v>
      </c>
      <c r="E292" s="68">
        <v>9762</v>
      </c>
      <c r="F292" s="228">
        <v>509.5</v>
      </c>
      <c r="G292" s="130">
        <f t="shared" si="16"/>
        <v>5.2192173734890392</v>
      </c>
    </row>
    <row r="293" spans="1:7" s="42" customFormat="1" ht="15">
      <c r="A293" s="134"/>
      <c r="B293" s="201">
        <v>3729</v>
      </c>
      <c r="C293" s="134" t="s">
        <v>317</v>
      </c>
      <c r="D293" s="122">
        <v>1</v>
      </c>
      <c r="E293" s="68">
        <v>1</v>
      </c>
      <c r="F293" s="228">
        <v>0.5</v>
      </c>
      <c r="G293" s="130">
        <f t="shared" si="16"/>
        <v>50</v>
      </c>
    </row>
    <row r="294" spans="1:7" s="42" customFormat="1" ht="15">
      <c r="A294" s="232"/>
      <c r="B294" s="243">
        <v>4349</v>
      </c>
      <c r="C294" s="232" t="s">
        <v>318</v>
      </c>
      <c r="D294" s="122">
        <v>8</v>
      </c>
      <c r="E294" s="68">
        <v>63</v>
      </c>
      <c r="F294" s="228">
        <v>27.2</v>
      </c>
      <c r="G294" s="130">
        <f t="shared" si="16"/>
        <v>43.17460317460317</v>
      </c>
    </row>
    <row r="295" spans="1:7" s="42" customFormat="1" ht="15">
      <c r="A295" s="232"/>
      <c r="B295" s="243">
        <v>4374</v>
      </c>
      <c r="C295" s="232" t="s">
        <v>462</v>
      </c>
      <c r="D295" s="122">
        <v>115</v>
      </c>
      <c r="E295" s="68">
        <v>158</v>
      </c>
      <c r="F295" s="228">
        <v>98.3</v>
      </c>
      <c r="G295" s="130">
        <f t="shared" si="16"/>
        <v>62.215189873417721</v>
      </c>
    </row>
    <row r="296" spans="1:7" s="42" customFormat="1" ht="15">
      <c r="A296" s="232"/>
      <c r="B296" s="243">
        <v>5512</v>
      </c>
      <c r="C296" s="232" t="s">
        <v>405</v>
      </c>
      <c r="D296" s="122">
        <v>341</v>
      </c>
      <c r="E296" s="68">
        <v>349</v>
      </c>
      <c r="F296" s="228">
        <v>158.80000000000001</v>
      </c>
      <c r="G296" s="130">
        <f t="shared" si="16"/>
        <v>45.50143266475645</v>
      </c>
    </row>
    <row r="297" spans="1:7" s="42" customFormat="1" ht="18" hidden="1" customHeight="1">
      <c r="A297" s="232"/>
      <c r="B297" s="243">
        <v>6409</v>
      </c>
      <c r="C297" s="232" t="s">
        <v>319</v>
      </c>
      <c r="D297" s="122">
        <v>0</v>
      </c>
      <c r="E297" s="68">
        <v>0</v>
      </c>
      <c r="F297" s="228">
        <v>0</v>
      </c>
      <c r="G297" s="130" t="e">
        <f>(#REF!/E297)*100</f>
        <v>#REF!</v>
      </c>
    </row>
    <row r="298" spans="1:7" s="42" customFormat="1" ht="15" hidden="1">
      <c r="A298" s="232"/>
      <c r="B298" s="243">
        <v>5599</v>
      </c>
      <c r="C298" s="232" t="s">
        <v>470</v>
      </c>
      <c r="D298" s="122">
        <v>0</v>
      </c>
      <c r="E298" s="68">
        <v>0</v>
      </c>
      <c r="F298" s="228">
        <v>0</v>
      </c>
      <c r="G298" s="130" t="e">
        <f>(#REF!/E298)*100</f>
        <v>#REF!</v>
      </c>
    </row>
    <row r="299" spans="1:7" s="42" customFormat="1" ht="15" customHeight="1" thickBot="1">
      <c r="A299" s="225"/>
      <c r="B299" s="225"/>
      <c r="C299" s="248"/>
      <c r="D299" s="255"/>
      <c r="E299" s="256"/>
      <c r="F299" s="257"/>
      <c r="G299" s="255"/>
    </row>
    <row r="300" spans="1:7" s="42" customFormat="1" ht="18.75" customHeight="1" thickTop="1" thickBot="1">
      <c r="A300" s="214"/>
      <c r="B300" s="247"/>
      <c r="C300" s="242" t="s">
        <v>320</v>
      </c>
      <c r="D300" s="258">
        <f>SUM(D282:D298)</f>
        <v>33441</v>
      </c>
      <c r="E300" s="258">
        <f t="shared" ref="E300:F300" si="17">SUM(E282:E298)</f>
        <v>33341</v>
      </c>
      <c r="F300" s="258">
        <f t="shared" si="17"/>
        <v>11983.999999999998</v>
      </c>
      <c r="G300" s="130">
        <f>(F300/E300)*100</f>
        <v>35.94373294142347</v>
      </c>
    </row>
    <row r="301" spans="1:7" s="42" customFormat="1" ht="15.75" customHeight="1">
      <c r="A301" s="46"/>
      <c r="B301" s="48"/>
      <c r="C301" s="185"/>
      <c r="D301" s="186"/>
      <c r="E301" s="186"/>
      <c r="F301" s="186"/>
      <c r="G301" s="186"/>
    </row>
    <row r="302" spans="1:7" s="42" customFormat="1" ht="15.75" customHeight="1">
      <c r="A302" s="46"/>
      <c r="B302" s="48"/>
      <c r="C302" s="185"/>
      <c r="D302" s="186"/>
      <c r="E302" s="186"/>
      <c r="F302" s="186"/>
      <c r="G302" s="186"/>
    </row>
    <row r="303" spans="1:7" s="42" customFormat="1" ht="15.75" customHeight="1" thickBot="1"/>
    <row r="304" spans="1:7" s="42" customFormat="1" ht="15.75">
      <c r="A304" s="188" t="s">
        <v>56</v>
      </c>
      <c r="B304" s="189" t="s">
        <v>55</v>
      </c>
      <c r="C304" s="188" t="s">
        <v>53</v>
      </c>
      <c r="D304" s="188" t="s">
        <v>52</v>
      </c>
      <c r="E304" s="188" t="s">
        <v>52</v>
      </c>
      <c r="F304" s="92" t="s">
        <v>7</v>
      </c>
      <c r="G304" s="188" t="s">
        <v>194</v>
      </c>
    </row>
    <row r="305" spans="1:7" s="42" customFormat="1" ht="15.75" customHeight="1" thickBot="1">
      <c r="A305" s="190"/>
      <c r="B305" s="191"/>
      <c r="C305" s="192"/>
      <c r="D305" s="193" t="s">
        <v>50</v>
      </c>
      <c r="E305" s="193" t="s">
        <v>49</v>
      </c>
      <c r="F305" s="89" t="s">
        <v>472</v>
      </c>
      <c r="G305" s="193" t="s">
        <v>195</v>
      </c>
    </row>
    <row r="306" spans="1:7" s="42" customFormat="1" ht="38.25" customHeight="1" thickTop="1" thickBot="1">
      <c r="A306" s="242"/>
      <c r="B306" s="261"/>
      <c r="C306" s="262" t="s">
        <v>321</v>
      </c>
      <c r="D306" s="263">
        <f>SUM(D63,D93,D158,D192,D200,D220,D242,D253,D268,D300)</f>
        <v>656233</v>
      </c>
      <c r="E306" s="263">
        <f t="shared" ref="E306:F306" si="18">SUM(E63,E93,E158,E192,E200,E220,E242,E253,E268,E300,)</f>
        <v>780806.90000000014</v>
      </c>
      <c r="F306" s="263">
        <f t="shared" si="18"/>
        <v>533351.89999999991</v>
      </c>
      <c r="G306" s="267">
        <f>(F306/E306)*100</f>
        <v>68.307785189910561</v>
      </c>
    </row>
    <row r="307" spans="1:7" ht="15">
      <c r="A307" s="51"/>
      <c r="B307" s="51"/>
      <c r="C307" s="51"/>
      <c r="D307" s="51"/>
      <c r="E307" s="51"/>
      <c r="F307" s="51"/>
      <c r="G307" s="51"/>
    </row>
    <row r="308" spans="1:7" ht="15" customHeight="1">
      <c r="A308" s="51"/>
      <c r="B308" s="51"/>
      <c r="C308" s="51"/>
      <c r="D308" s="51"/>
      <c r="E308" s="51"/>
      <c r="F308" s="51"/>
      <c r="G308" s="51"/>
    </row>
    <row r="309" spans="1:7" ht="15" customHeight="1">
      <c r="A309" s="51"/>
      <c r="B309" s="51"/>
      <c r="C309" s="51"/>
      <c r="D309" s="51"/>
      <c r="E309" s="51"/>
      <c r="F309" s="51"/>
      <c r="G309" s="51"/>
    </row>
    <row r="310" spans="1:7" ht="15" customHeight="1">
      <c r="A310" s="51"/>
      <c r="B310" s="51"/>
      <c r="C310" s="50"/>
      <c r="D310" s="51"/>
      <c r="E310" s="51"/>
      <c r="F310" s="51"/>
      <c r="G310" s="51"/>
    </row>
    <row r="311" spans="1:7" ht="15">
      <c r="A311" s="51"/>
      <c r="B311" s="51"/>
      <c r="C311" s="51"/>
      <c r="D311" s="51"/>
      <c r="E311" s="51"/>
      <c r="F311" s="51"/>
      <c r="G311" s="51"/>
    </row>
    <row r="312" spans="1:7" ht="15">
      <c r="A312" s="51"/>
      <c r="B312" s="51"/>
      <c r="C312" s="51"/>
      <c r="D312" s="51"/>
      <c r="E312" s="51"/>
      <c r="F312" s="51"/>
      <c r="G312" s="51"/>
    </row>
    <row r="313" spans="1:7" ht="15">
      <c r="A313" s="51"/>
      <c r="B313" s="51"/>
      <c r="C313" s="50"/>
      <c r="D313" s="51"/>
      <c r="E313" s="51"/>
      <c r="F313" s="51"/>
      <c r="G313" s="51"/>
    </row>
    <row r="314" spans="1:7" ht="15">
      <c r="A314" s="51"/>
      <c r="B314" s="51"/>
      <c r="C314" s="51"/>
      <c r="D314" s="51"/>
      <c r="E314" s="51"/>
      <c r="F314" s="51"/>
      <c r="G314" s="51"/>
    </row>
    <row r="315" spans="1:7" ht="15">
      <c r="A315" s="51"/>
      <c r="B315" s="51"/>
      <c r="C315" s="51"/>
      <c r="D315" s="51"/>
      <c r="E315" s="51"/>
      <c r="F315" s="51"/>
      <c r="G315" s="51"/>
    </row>
    <row r="316" spans="1:7" ht="15">
      <c r="A316" s="51"/>
      <c r="B316" s="51"/>
      <c r="C316" s="51"/>
      <c r="D316" s="51"/>
      <c r="E316" s="51"/>
      <c r="F316" s="51"/>
      <c r="G316" s="51"/>
    </row>
    <row r="317" spans="1:7" ht="15">
      <c r="A317" s="51"/>
      <c r="B317" s="51"/>
      <c r="C317" s="51"/>
      <c r="D317" s="51"/>
      <c r="E317" s="51"/>
      <c r="F317" s="51"/>
      <c r="G317" s="51"/>
    </row>
    <row r="318" spans="1:7" ht="15">
      <c r="A318" s="51"/>
      <c r="B318" s="51"/>
      <c r="C318" s="51"/>
      <c r="D318" s="51"/>
      <c r="E318" s="51"/>
      <c r="F318" s="51"/>
      <c r="G318" s="51"/>
    </row>
    <row r="319" spans="1:7" ht="15">
      <c r="A319" s="51"/>
      <c r="B319" s="51"/>
      <c r="C319" s="51"/>
      <c r="D319" s="51"/>
      <c r="E319" s="51"/>
      <c r="F319" s="51"/>
      <c r="G319" s="51"/>
    </row>
    <row r="320" spans="1:7" ht="15">
      <c r="A320" s="51"/>
      <c r="B320" s="51"/>
      <c r="C320" s="51"/>
      <c r="D320" s="51"/>
      <c r="E320" s="51"/>
      <c r="F320" s="51"/>
      <c r="G320" s="51"/>
    </row>
    <row r="321" spans="1:7" ht="15">
      <c r="A321" s="51"/>
      <c r="B321" s="51"/>
      <c r="C321" s="51"/>
      <c r="D321" s="51"/>
      <c r="E321" s="51"/>
      <c r="F321" s="51"/>
      <c r="G321" s="51"/>
    </row>
    <row r="322" spans="1:7" ht="15">
      <c r="A322" s="51"/>
      <c r="B322" s="51"/>
      <c r="C322" s="51"/>
      <c r="D322" s="51"/>
      <c r="E322" s="51"/>
      <c r="F322" s="51"/>
      <c r="G322" s="51"/>
    </row>
    <row r="323" spans="1:7" ht="15">
      <c r="A323" s="51"/>
      <c r="B323" s="51"/>
      <c r="C323" s="51"/>
      <c r="D323" s="51"/>
      <c r="E323" s="51"/>
      <c r="F323" s="51"/>
      <c r="G323" s="51"/>
    </row>
    <row r="324" spans="1:7" ht="15">
      <c r="A324" s="51"/>
      <c r="B324" s="51"/>
      <c r="C324" s="51"/>
      <c r="D324" s="51"/>
      <c r="E324" s="51"/>
      <c r="F324" s="51"/>
      <c r="G324" s="51"/>
    </row>
    <row r="325" spans="1:7" ht="15">
      <c r="A325" s="51"/>
      <c r="B325" s="51"/>
      <c r="C325" s="51"/>
      <c r="D325" s="51"/>
      <c r="E325" s="51"/>
      <c r="F325" s="51"/>
      <c r="G325" s="51"/>
    </row>
    <row r="326" spans="1:7" ht="15">
      <c r="A326" s="51"/>
      <c r="B326" s="51"/>
      <c r="C326" s="51"/>
      <c r="D326" s="51"/>
      <c r="E326" s="51"/>
      <c r="F326" s="51"/>
      <c r="G326" s="51"/>
    </row>
    <row r="327" spans="1:7" ht="15">
      <c r="A327" s="51"/>
      <c r="B327" s="51"/>
      <c r="C327" s="51"/>
      <c r="D327" s="51"/>
      <c r="E327" s="51"/>
      <c r="F327" s="51"/>
      <c r="G327" s="51"/>
    </row>
  </sheetData>
  <pageMargins left="0.19685039370078741" right="0.19685039370078741" top="0.19685039370078741" bottom="0.19685039370078741" header="0.31496062992125984" footer="0.35433070866141736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opLeftCell="A7" workbookViewId="0">
      <selection activeCell="J23" sqref="J23"/>
    </sheetView>
  </sheetViews>
  <sheetFormatPr defaultRowHeight="12.75"/>
  <cols>
    <col min="1" max="1" width="4.85546875" style="268" customWidth="1"/>
    <col min="2" max="2" width="10.42578125" style="268" customWidth="1"/>
    <col min="3" max="3" width="10.140625" style="268" customWidth="1"/>
    <col min="4" max="4" width="97.5703125" style="268" customWidth="1"/>
    <col min="5" max="5" width="11.28515625" style="268" customWidth="1"/>
    <col min="6" max="6" width="11.28515625" style="268" hidden="1" customWidth="1"/>
    <col min="7" max="7" width="12.28515625" style="268" hidden="1" customWidth="1"/>
    <col min="8" max="8" width="9.7109375" style="268" bestFit="1" customWidth="1"/>
    <col min="9" max="256" width="9.140625" style="268"/>
    <col min="257" max="257" width="4.85546875" style="268" customWidth="1"/>
    <col min="258" max="258" width="10.42578125" style="268" customWidth="1"/>
    <col min="259" max="259" width="10.140625" style="268" customWidth="1"/>
    <col min="260" max="260" width="97.5703125" style="268" customWidth="1"/>
    <col min="261" max="261" width="11.28515625" style="268" customWidth="1"/>
    <col min="262" max="263" width="0" style="268" hidden="1" customWidth="1"/>
    <col min="264" max="264" width="9.7109375" style="268" bestFit="1" customWidth="1"/>
    <col min="265" max="512" width="9.140625" style="268"/>
    <col min="513" max="513" width="4.85546875" style="268" customWidth="1"/>
    <col min="514" max="514" width="10.42578125" style="268" customWidth="1"/>
    <col min="515" max="515" width="10.140625" style="268" customWidth="1"/>
    <col min="516" max="516" width="97.5703125" style="268" customWidth="1"/>
    <col min="517" max="517" width="11.28515625" style="268" customWidth="1"/>
    <col min="518" max="519" width="0" style="268" hidden="1" customWidth="1"/>
    <col min="520" max="520" width="9.7109375" style="268" bestFit="1" customWidth="1"/>
    <col min="521" max="768" width="9.140625" style="268"/>
    <col min="769" max="769" width="4.85546875" style="268" customWidth="1"/>
    <col min="770" max="770" width="10.42578125" style="268" customWidth="1"/>
    <col min="771" max="771" width="10.140625" style="268" customWidth="1"/>
    <col min="772" max="772" width="97.5703125" style="268" customWidth="1"/>
    <col min="773" max="773" width="11.28515625" style="268" customWidth="1"/>
    <col min="774" max="775" width="0" style="268" hidden="1" customWidth="1"/>
    <col min="776" max="776" width="9.7109375" style="268" bestFit="1" customWidth="1"/>
    <col min="777" max="1024" width="9.140625" style="268"/>
    <col min="1025" max="1025" width="4.85546875" style="268" customWidth="1"/>
    <col min="1026" max="1026" width="10.42578125" style="268" customWidth="1"/>
    <col min="1027" max="1027" width="10.140625" style="268" customWidth="1"/>
    <col min="1028" max="1028" width="97.5703125" style="268" customWidth="1"/>
    <col min="1029" max="1029" width="11.28515625" style="268" customWidth="1"/>
    <col min="1030" max="1031" width="0" style="268" hidden="1" customWidth="1"/>
    <col min="1032" max="1032" width="9.7109375" style="268" bestFit="1" customWidth="1"/>
    <col min="1033" max="1280" width="9.140625" style="268"/>
    <col min="1281" max="1281" width="4.85546875" style="268" customWidth="1"/>
    <col min="1282" max="1282" width="10.42578125" style="268" customWidth="1"/>
    <col min="1283" max="1283" width="10.140625" style="268" customWidth="1"/>
    <col min="1284" max="1284" width="97.5703125" style="268" customWidth="1"/>
    <col min="1285" max="1285" width="11.28515625" style="268" customWidth="1"/>
    <col min="1286" max="1287" width="0" style="268" hidden="1" customWidth="1"/>
    <col min="1288" max="1288" width="9.7109375" style="268" bestFit="1" customWidth="1"/>
    <col min="1289" max="1536" width="9.140625" style="268"/>
    <col min="1537" max="1537" width="4.85546875" style="268" customWidth="1"/>
    <col min="1538" max="1538" width="10.42578125" style="268" customWidth="1"/>
    <col min="1539" max="1539" width="10.140625" style="268" customWidth="1"/>
    <col min="1540" max="1540" width="97.5703125" style="268" customWidth="1"/>
    <col min="1541" max="1541" width="11.28515625" style="268" customWidth="1"/>
    <col min="1542" max="1543" width="0" style="268" hidden="1" customWidth="1"/>
    <col min="1544" max="1544" width="9.7109375" style="268" bestFit="1" customWidth="1"/>
    <col min="1545" max="1792" width="9.140625" style="268"/>
    <col min="1793" max="1793" width="4.85546875" style="268" customWidth="1"/>
    <col min="1794" max="1794" width="10.42578125" style="268" customWidth="1"/>
    <col min="1795" max="1795" width="10.140625" style="268" customWidth="1"/>
    <col min="1796" max="1796" width="97.5703125" style="268" customWidth="1"/>
    <col min="1797" max="1797" width="11.28515625" style="268" customWidth="1"/>
    <col min="1798" max="1799" width="0" style="268" hidden="1" customWidth="1"/>
    <col min="1800" max="1800" width="9.7109375" style="268" bestFit="1" customWidth="1"/>
    <col min="1801" max="2048" width="9.140625" style="268"/>
    <col min="2049" max="2049" width="4.85546875" style="268" customWidth="1"/>
    <col min="2050" max="2050" width="10.42578125" style="268" customWidth="1"/>
    <col min="2051" max="2051" width="10.140625" style="268" customWidth="1"/>
    <col min="2052" max="2052" width="97.5703125" style="268" customWidth="1"/>
    <col min="2053" max="2053" width="11.28515625" style="268" customWidth="1"/>
    <col min="2054" max="2055" width="0" style="268" hidden="1" customWidth="1"/>
    <col min="2056" max="2056" width="9.7109375" style="268" bestFit="1" customWidth="1"/>
    <col min="2057" max="2304" width="9.140625" style="268"/>
    <col min="2305" max="2305" width="4.85546875" style="268" customWidth="1"/>
    <col min="2306" max="2306" width="10.42578125" style="268" customWidth="1"/>
    <col min="2307" max="2307" width="10.140625" style="268" customWidth="1"/>
    <col min="2308" max="2308" width="97.5703125" style="268" customWidth="1"/>
    <col min="2309" max="2309" width="11.28515625" style="268" customWidth="1"/>
    <col min="2310" max="2311" width="0" style="268" hidden="1" customWidth="1"/>
    <col min="2312" max="2312" width="9.7109375" style="268" bestFit="1" customWidth="1"/>
    <col min="2313" max="2560" width="9.140625" style="268"/>
    <col min="2561" max="2561" width="4.85546875" style="268" customWidth="1"/>
    <col min="2562" max="2562" width="10.42578125" style="268" customWidth="1"/>
    <col min="2563" max="2563" width="10.140625" style="268" customWidth="1"/>
    <col min="2564" max="2564" width="97.5703125" style="268" customWidth="1"/>
    <col min="2565" max="2565" width="11.28515625" style="268" customWidth="1"/>
    <col min="2566" max="2567" width="0" style="268" hidden="1" customWidth="1"/>
    <col min="2568" max="2568" width="9.7109375" style="268" bestFit="1" customWidth="1"/>
    <col min="2569" max="2816" width="9.140625" style="268"/>
    <col min="2817" max="2817" width="4.85546875" style="268" customWidth="1"/>
    <col min="2818" max="2818" width="10.42578125" style="268" customWidth="1"/>
    <col min="2819" max="2819" width="10.140625" style="268" customWidth="1"/>
    <col min="2820" max="2820" width="97.5703125" style="268" customWidth="1"/>
    <col min="2821" max="2821" width="11.28515625" style="268" customWidth="1"/>
    <col min="2822" max="2823" width="0" style="268" hidden="1" customWidth="1"/>
    <col min="2824" max="2824" width="9.7109375" style="268" bestFit="1" customWidth="1"/>
    <col min="2825" max="3072" width="9.140625" style="268"/>
    <col min="3073" max="3073" width="4.85546875" style="268" customWidth="1"/>
    <col min="3074" max="3074" width="10.42578125" style="268" customWidth="1"/>
    <col min="3075" max="3075" width="10.140625" style="268" customWidth="1"/>
    <col min="3076" max="3076" width="97.5703125" style="268" customWidth="1"/>
    <col min="3077" max="3077" width="11.28515625" style="268" customWidth="1"/>
    <col min="3078" max="3079" width="0" style="268" hidden="1" customWidth="1"/>
    <col min="3080" max="3080" width="9.7109375" style="268" bestFit="1" customWidth="1"/>
    <col min="3081" max="3328" width="9.140625" style="268"/>
    <col min="3329" max="3329" width="4.85546875" style="268" customWidth="1"/>
    <col min="3330" max="3330" width="10.42578125" style="268" customWidth="1"/>
    <col min="3331" max="3331" width="10.140625" style="268" customWidth="1"/>
    <col min="3332" max="3332" width="97.5703125" style="268" customWidth="1"/>
    <col min="3333" max="3333" width="11.28515625" style="268" customWidth="1"/>
    <col min="3334" max="3335" width="0" style="268" hidden="1" customWidth="1"/>
    <col min="3336" max="3336" width="9.7109375" style="268" bestFit="1" customWidth="1"/>
    <col min="3337" max="3584" width="9.140625" style="268"/>
    <col min="3585" max="3585" width="4.85546875" style="268" customWidth="1"/>
    <col min="3586" max="3586" width="10.42578125" style="268" customWidth="1"/>
    <col min="3587" max="3587" width="10.140625" style="268" customWidth="1"/>
    <col min="3588" max="3588" width="97.5703125" style="268" customWidth="1"/>
    <col min="3589" max="3589" width="11.28515625" style="268" customWidth="1"/>
    <col min="3590" max="3591" width="0" style="268" hidden="1" customWidth="1"/>
    <col min="3592" max="3592" width="9.7109375" style="268" bestFit="1" customWidth="1"/>
    <col min="3593" max="3840" width="9.140625" style="268"/>
    <col min="3841" max="3841" width="4.85546875" style="268" customWidth="1"/>
    <col min="3842" max="3842" width="10.42578125" style="268" customWidth="1"/>
    <col min="3843" max="3843" width="10.140625" style="268" customWidth="1"/>
    <col min="3844" max="3844" width="97.5703125" style="268" customWidth="1"/>
    <col min="3845" max="3845" width="11.28515625" style="268" customWidth="1"/>
    <col min="3846" max="3847" width="0" style="268" hidden="1" customWidth="1"/>
    <col min="3848" max="3848" width="9.7109375" style="268" bestFit="1" customWidth="1"/>
    <col min="3849" max="4096" width="9.140625" style="268"/>
    <col min="4097" max="4097" width="4.85546875" style="268" customWidth="1"/>
    <col min="4098" max="4098" width="10.42578125" style="268" customWidth="1"/>
    <col min="4099" max="4099" width="10.140625" style="268" customWidth="1"/>
    <col min="4100" max="4100" width="97.5703125" style="268" customWidth="1"/>
    <col min="4101" max="4101" width="11.28515625" style="268" customWidth="1"/>
    <col min="4102" max="4103" width="0" style="268" hidden="1" customWidth="1"/>
    <col min="4104" max="4104" width="9.7109375" style="268" bestFit="1" customWidth="1"/>
    <col min="4105" max="4352" width="9.140625" style="268"/>
    <col min="4353" max="4353" width="4.85546875" style="268" customWidth="1"/>
    <col min="4354" max="4354" width="10.42578125" style="268" customWidth="1"/>
    <col min="4355" max="4355" width="10.140625" style="268" customWidth="1"/>
    <col min="4356" max="4356" width="97.5703125" style="268" customWidth="1"/>
    <col min="4357" max="4357" width="11.28515625" style="268" customWidth="1"/>
    <col min="4358" max="4359" width="0" style="268" hidden="1" customWidth="1"/>
    <col min="4360" max="4360" width="9.7109375" style="268" bestFit="1" customWidth="1"/>
    <col min="4361" max="4608" width="9.140625" style="268"/>
    <col min="4609" max="4609" width="4.85546875" style="268" customWidth="1"/>
    <col min="4610" max="4610" width="10.42578125" style="268" customWidth="1"/>
    <col min="4611" max="4611" width="10.140625" style="268" customWidth="1"/>
    <col min="4612" max="4612" width="97.5703125" style="268" customWidth="1"/>
    <col min="4613" max="4613" width="11.28515625" style="268" customWidth="1"/>
    <col min="4614" max="4615" width="0" style="268" hidden="1" customWidth="1"/>
    <col min="4616" max="4616" width="9.7109375" style="268" bestFit="1" customWidth="1"/>
    <col min="4617" max="4864" width="9.140625" style="268"/>
    <col min="4865" max="4865" width="4.85546875" style="268" customWidth="1"/>
    <col min="4866" max="4866" width="10.42578125" style="268" customWidth="1"/>
    <col min="4867" max="4867" width="10.140625" style="268" customWidth="1"/>
    <col min="4868" max="4868" width="97.5703125" style="268" customWidth="1"/>
    <col min="4869" max="4869" width="11.28515625" style="268" customWidth="1"/>
    <col min="4870" max="4871" width="0" style="268" hidden="1" customWidth="1"/>
    <col min="4872" max="4872" width="9.7109375" style="268" bestFit="1" customWidth="1"/>
    <col min="4873" max="5120" width="9.140625" style="268"/>
    <col min="5121" max="5121" width="4.85546875" style="268" customWidth="1"/>
    <col min="5122" max="5122" width="10.42578125" style="268" customWidth="1"/>
    <col min="5123" max="5123" width="10.140625" style="268" customWidth="1"/>
    <col min="5124" max="5124" width="97.5703125" style="268" customWidth="1"/>
    <col min="5125" max="5125" width="11.28515625" style="268" customWidth="1"/>
    <col min="5126" max="5127" width="0" style="268" hidden="1" customWidth="1"/>
    <col min="5128" max="5128" width="9.7109375" style="268" bestFit="1" customWidth="1"/>
    <col min="5129" max="5376" width="9.140625" style="268"/>
    <col min="5377" max="5377" width="4.85546875" style="268" customWidth="1"/>
    <col min="5378" max="5378" width="10.42578125" style="268" customWidth="1"/>
    <col min="5379" max="5379" width="10.140625" style="268" customWidth="1"/>
    <col min="5380" max="5380" width="97.5703125" style="268" customWidth="1"/>
    <col min="5381" max="5381" width="11.28515625" style="268" customWidth="1"/>
    <col min="5382" max="5383" width="0" style="268" hidden="1" customWidth="1"/>
    <col min="5384" max="5384" width="9.7109375" style="268" bestFit="1" customWidth="1"/>
    <col min="5385" max="5632" width="9.140625" style="268"/>
    <col min="5633" max="5633" width="4.85546875" style="268" customWidth="1"/>
    <col min="5634" max="5634" width="10.42578125" style="268" customWidth="1"/>
    <col min="5635" max="5635" width="10.140625" style="268" customWidth="1"/>
    <col min="5636" max="5636" width="97.5703125" style="268" customWidth="1"/>
    <col min="5637" max="5637" width="11.28515625" style="268" customWidth="1"/>
    <col min="5638" max="5639" width="0" style="268" hidden="1" customWidth="1"/>
    <col min="5640" max="5640" width="9.7109375" style="268" bestFit="1" customWidth="1"/>
    <col min="5641" max="5888" width="9.140625" style="268"/>
    <col min="5889" max="5889" width="4.85546875" style="268" customWidth="1"/>
    <col min="5890" max="5890" width="10.42578125" style="268" customWidth="1"/>
    <col min="5891" max="5891" width="10.140625" style="268" customWidth="1"/>
    <col min="5892" max="5892" width="97.5703125" style="268" customWidth="1"/>
    <col min="5893" max="5893" width="11.28515625" style="268" customWidth="1"/>
    <col min="5894" max="5895" width="0" style="268" hidden="1" customWidth="1"/>
    <col min="5896" max="5896" width="9.7109375" style="268" bestFit="1" customWidth="1"/>
    <col min="5897" max="6144" width="9.140625" style="268"/>
    <col min="6145" max="6145" width="4.85546875" style="268" customWidth="1"/>
    <col min="6146" max="6146" width="10.42578125" style="268" customWidth="1"/>
    <col min="6147" max="6147" width="10.140625" style="268" customWidth="1"/>
    <col min="6148" max="6148" width="97.5703125" style="268" customWidth="1"/>
    <col min="6149" max="6149" width="11.28515625" style="268" customWidth="1"/>
    <col min="6150" max="6151" width="0" style="268" hidden="1" customWidth="1"/>
    <col min="6152" max="6152" width="9.7109375" style="268" bestFit="1" customWidth="1"/>
    <col min="6153" max="6400" width="9.140625" style="268"/>
    <col min="6401" max="6401" width="4.85546875" style="268" customWidth="1"/>
    <col min="6402" max="6402" width="10.42578125" style="268" customWidth="1"/>
    <col min="6403" max="6403" width="10.140625" style="268" customWidth="1"/>
    <col min="6404" max="6404" width="97.5703125" style="268" customWidth="1"/>
    <col min="6405" max="6405" width="11.28515625" style="268" customWidth="1"/>
    <col min="6406" max="6407" width="0" style="268" hidden="1" customWidth="1"/>
    <col min="6408" max="6408" width="9.7109375" style="268" bestFit="1" customWidth="1"/>
    <col min="6409" max="6656" width="9.140625" style="268"/>
    <col min="6657" max="6657" width="4.85546875" style="268" customWidth="1"/>
    <col min="6658" max="6658" width="10.42578125" style="268" customWidth="1"/>
    <col min="6659" max="6659" width="10.140625" style="268" customWidth="1"/>
    <col min="6660" max="6660" width="97.5703125" style="268" customWidth="1"/>
    <col min="6661" max="6661" width="11.28515625" style="268" customWidth="1"/>
    <col min="6662" max="6663" width="0" style="268" hidden="1" customWidth="1"/>
    <col min="6664" max="6664" width="9.7109375" style="268" bestFit="1" customWidth="1"/>
    <col min="6665" max="6912" width="9.140625" style="268"/>
    <col min="6913" max="6913" width="4.85546875" style="268" customWidth="1"/>
    <col min="6914" max="6914" width="10.42578125" style="268" customWidth="1"/>
    <col min="6915" max="6915" width="10.140625" style="268" customWidth="1"/>
    <col min="6916" max="6916" width="97.5703125" style="268" customWidth="1"/>
    <col min="6917" max="6917" width="11.28515625" style="268" customWidth="1"/>
    <col min="6918" max="6919" width="0" style="268" hidden="1" customWidth="1"/>
    <col min="6920" max="6920" width="9.7109375" style="268" bestFit="1" customWidth="1"/>
    <col min="6921" max="7168" width="9.140625" style="268"/>
    <col min="7169" max="7169" width="4.85546875" style="268" customWidth="1"/>
    <col min="7170" max="7170" width="10.42578125" style="268" customWidth="1"/>
    <col min="7171" max="7171" width="10.140625" style="268" customWidth="1"/>
    <col min="7172" max="7172" width="97.5703125" style="268" customWidth="1"/>
    <col min="7173" max="7173" width="11.28515625" style="268" customWidth="1"/>
    <col min="7174" max="7175" width="0" style="268" hidden="1" customWidth="1"/>
    <col min="7176" max="7176" width="9.7109375" style="268" bestFit="1" customWidth="1"/>
    <col min="7177" max="7424" width="9.140625" style="268"/>
    <col min="7425" max="7425" width="4.85546875" style="268" customWidth="1"/>
    <col min="7426" max="7426" width="10.42578125" style="268" customWidth="1"/>
    <col min="7427" max="7427" width="10.140625" style="268" customWidth="1"/>
    <col min="7428" max="7428" width="97.5703125" style="268" customWidth="1"/>
    <col min="7429" max="7429" width="11.28515625" style="268" customWidth="1"/>
    <col min="7430" max="7431" width="0" style="268" hidden="1" customWidth="1"/>
    <col min="7432" max="7432" width="9.7109375" style="268" bestFit="1" customWidth="1"/>
    <col min="7433" max="7680" width="9.140625" style="268"/>
    <col min="7681" max="7681" width="4.85546875" style="268" customWidth="1"/>
    <col min="7682" max="7682" width="10.42578125" style="268" customWidth="1"/>
    <col min="7683" max="7683" width="10.140625" style="268" customWidth="1"/>
    <col min="7684" max="7684" width="97.5703125" style="268" customWidth="1"/>
    <col min="7685" max="7685" width="11.28515625" style="268" customWidth="1"/>
    <col min="7686" max="7687" width="0" style="268" hidden="1" customWidth="1"/>
    <col min="7688" max="7688" width="9.7109375" style="268" bestFit="1" customWidth="1"/>
    <col min="7689" max="7936" width="9.140625" style="268"/>
    <col min="7937" max="7937" width="4.85546875" style="268" customWidth="1"/>
    <col min="7938" max="7938" width="10.42578125" style="268" customWidth="1"/>
    <col min="7939" max="7939" width="10.140625" style="268" customWidth="1"/>
    <col min="7940" max="7940" width="97.5703125" style="268" customWidth="1"/>
    <col min="7941" max="7941" width="11.28515625" style="268" customWidth="1"/>
    <col min="7942" max="7943" width="0" style="268" hidden="1" customWidth="1"/>
    <col min="7944" max="7944" width="9.7109375" style="268" bestFit="1" customWidth="1"/>
    <col min="7945" max="8192" width="9.140625" style="268"/>
    <col min="8193" max="8193" width="4.85546875" style="268" customWidth="1"/>
    <col min="8194" max="8194" width="10.42578125" style="268" customWidth="1"/>
    <col min="8195" max="8195" width="10.140625" style="268" customWidth="1"/>
    <col min="8196" max="8196" width="97.5703125" style="268" customWidth="1"/>
    <col min="8197" max="8197" width="11.28515625" style="268" customWidth="1"/>
    <col min="8198" max="8199" width="0" style="268" hidden="1" customWidth="1"/>
    <col min="8200" max="8200" width="9.7109375" style="268" bestFit="1" customWidth="1"/>
    <col min="8201" max="8448" width="9.140625" style="268"/>
    <col min="8449" max="8449" width="4.85546875" style="268" customWidth="1"/>
    <col min="8450" max="8450" width="10.42578125" style="268" customWidth="1"/>
    <col min="8451" max="8451" width="10.140625" style="268" customWidth="1"/>
    <col min="8452" max="8452" width="97.5703125" style="268" customWidth="1"/>
    <col min="8453" max="8453" width="11.28515625" style="268" customWidth="1"/>
    <col min="8454" max="8455" width="0" style="268" hidden="1" customWidth="1"/>
    <col min="8456" max="8456" width="9.7109375" style="268" bestFit="1" customWidth="1"/>
    <col min="8457" max="8704" width="9.140625" style="268"/>
    <col min="8705" max="8705" width="4.85546875" style="268" customWidth="1"/>
    <col min="8706" max="8706" width="10.42578125" style="268" customWidth="1"/>
    <col min="8707" max="8707" width="10.140625" style="268" customWidth="1"/>
    <col min="8708" max="8708" width="97.5703125" style="268" customWidth="1"/>
    <col min="8709" max="8709" width="11.28515625" style="268" customWidth="1"/>
    <col min="8710" max="8711" width="0" style="268" hidden="1" customWidth="1"/>
    <col min="8712" max="8712" width="9.7109375" style="268" bestFit="1" customWidth="1"/>
    <col min="8713" max="8960" width="9.140625" style="268"/>
    <col min="8961" max="8961" width="4.85546875" style="268" customWidth="1"/>
    <col min="8962" max="8962" width="10.42578125" style="268" customWidth="1"/>
    <col min="8963" max="8963" width="10.140625" style="268" customWidth="1"/>
    <col min="8964" max="8964" width="97.5703125" style="268" customWidth="1"/>
    <col min="8965" max="8965" width="11.28515625" style="268" customWidth="1"/>
    <col min="8966" max="8967" width="0" style="268" hidden="1" customWidth="1"/>
    <col min="8968" max="8968" width="9.7109375" style="268" bestFit="1" customWidth="1"/>
    <col min="8969" max="9216" width="9.140625" style="268"/>
    <col min="9217" max="9217" width="4.85546875" style="268" customWidth="1"/>
    <col min="9218" max="9218" width="10.42578125" style="268" customWidth="1"/>
    <col min="9219" max="9219" width="10.140625" style="268" customWidth="1"/>
    <col min="9220" max="9220" width="97.5703125" style="268" customWidth="1"/>
    <col min="9221" max="9221" width="11.28515625" style="268" customWidth="1"/>
    <col min="9222" max="9223" width="0" style="268" hidden="1" customWidth="1"/>
    <col min="9224" max="9224" width="9.7109375" style="268" bestFit="1" customWidth="1"/>
    <col min="9225" max="9472" width="9.140625" style="268"/>
    <col min="9473" max="9473" width="4.85546875" style="268" customWidth="1"/>
    <col min="9474" max="9474" width="10.42578125" style="268" customWidth="1"/>
    <col min="9475" max="9475" width="10.140625" style="268" customWidth="1"/>
    <col min="9476" max="9476" width="97.5703125" style="268" customWidth="1"/>
    <col min="9477" max="9477" width="11.28515625" style="268" customWidth="1"/>
    <col min="9478" max="9479" width="0" style="268" hidden="1" customWidth="1"/>
    <col min="9480" max="9480" width="9.7109375" style="268" bestFit="1" customWidth="1"/>
    <col min="9481" max="9728" width="9.140625" style="268"/>
    <col min="9729" max="9729" width="4.85546875" style="268" customWidth="1"/>
    <col min="9730" max="9730" width="10.42578125" style="268" customWidth="1"/>
    <col min="9731" max="9731" width="10.140625" style="268" customWidth="1"/>
    <col min="9732" max="9732" width="97.5703125" style="268" customWidth="1"/>
    <col min="9733" max="9733" width="11.28515625" style="268" customWidth="1"/>
    <col min="9734" max="9735" width="0" style="268" hidden="1" customWidth="1"/>
    <col min="9736" max="9736" width="9.7109375" style="268" bestFit="1" customWidth="1"/>
    <col min="9737" max="9984" width="9.140625" style="268"/>
    <col min="9985" max="9985" width="4.85546875" style="268" customWidth="1"/>
    <col min="9986" max="9986" width="10.42578125" style="268" customWidth="1"/>
    <col min="9987" max="9987" width="10.140625" style="268" customWidth="1"/>
    <col min="9988" max="9988" width="97.5703125" style="268" customWidth="1"/>
    <col min="9989" max="9989" width="11.28515625" style="268" customWidth="1"/>
    <col min="9990" max="9991" width="0" style="268" hidden="1" customWidth="1"/>
    <col min="9992" max="9992" width="9.7109375" style="268" bestFit="1" customWidth="1"/>
    <col min="9993" max="10240" width="9.140625" style="268"/>
    <col min="10241" max="10241" width="4.85546875" style="268" customWidth="1"/>
    <col min="10242" max="10242" width="10.42578125" style="268" customWidth="1"/>
    <col min="10243" max="10243" width="10.140625" style="268" customWidth="1"/>
    <col min="10244" max="10244" width="97.5703125" style="268" customWidth="1"/>
    <col min="10245" max="10245" width="11.28515625" style="268" customWidth="1"/>
    <col min="10246" max="10247" width="0" style="268" hidden="1" customWidth="1"/>
    <col min="10248" max="10248" width="9.7109375" style="268" bestFit="1" customWidth="1"/>
    <col min="10249" max="10496" width="9.140625" style="268"/>
    <col min="10497" max="10497" width="4.85546875" style="268" customWidth="1"/>
    <col min="10498" max="10498" width="10.42578125" style="268" customWidth="1"/>
    <col min="10499" max="10499" width="10.140625" style="268" customWidth="1"/>
    <col min="10500" max="10500" width="97.5703125" style="268" customWidth="1"/>
    <col min="10501" max="10501" width="11.28515625" style="268" customWidth="1"/>
    <col min="10502" max="10503" width="0" style="268" hidden="1" customWidth="1"/>
    <col min="10504" max="10504" width="9.7109375" style="268" bestFit="1" customWidth="1"/>
    <col min="10505" max="10752" width="9.140625" style="268"/>
    <col min="10753" max="10753" width="4.85546875" style="268" customWidth="1"/>
    <col min="10754" max="10754" width="10.42578125" style="268" customWidth="1"/>
    <col min="10755" max="10755" width="10.140625" style="268" customWidth="1"/>
    <col min="10756" max="10756" width="97.5703125" style="268" customWidth="1"/>
    <col min="10757" max="10757" width="11.28515625" style="268" customWidth="1"/>
    <col min="10758" max="10759" width="0" style="268" hidden="1" customWidth="1"/>
    <col min="10760" max="10760" width="9.7109375" style="268" bestFit="1" customWidth="1"/>
    <col min="10761" max="11008" width="9.140625" style="268"/>
    <col min="11009" max="11009" width="4.85546875" style="268" customWidth="1"/>
    <col min="11010" max="11010" width="10.42578125" style="268" customWidth="1"/>
    <col min="11011" max="11011" width="10.140625" style="268" customWidth="1"/>
    <col min="11012" max="11012" width="97.5703125" style="268" customWidth="1"/>
    <col min="11013" max="11013" width="11.28515625" style="268" customWidth="1"/>
    <col min="11014" max="11015" width="0" style="268" hidden="1" customWidth="1"/>
    <col min="11016" max="11016" width="9.7109375" style="268" bestFit="1" customWidth="1"/>
    <col min="11017" max="11264" width="9.140625" style="268"/>
    <col min="11265" max="11265" width="4.85546875" style="268" customWidth="1"/>
    <col min="11266" max="11266" width="10.42578125" style="268" customWidth="1"/>
    <col min="11267" max="11267" width="10.140625" style="268" customWidth="1"/>
    <col min="11268" max="11268" width="97.5703125" style="268" customWidth="1"/>
    <col min="11269" max="11269" width="11.28515625" style="268" customWidth="1"/>
    <col min="11270" max="11271" width="0" style="268" hidden="1" customWidth="1"/>
    <col min="11272" max="11272" width="9.7109375" style="268" bestFit="1" customWidth="1"/>
    <col min="11273" max="11520" width="9.140625" style="268"/>
    <col min="11521" max="11521" width="4.85546875" style="268" customWidth="1"/>
    <col min="11522" max="11522" width="10.42578125" style="268" customWidth="1"/>
    <col min="11523" max="11523" width="10.140625" style="268" customWidth="1"/>
    <col min="11524" max="11524" width="97.5703125" style="268" customWidth="1"/>
    <col min="11525" max="11525" width="11.28515625" style="268" customWidth="1"/>
    <col min="11526" max="11527" width="0" style="268" hidden="1" customWidth="1"/>
    <col min="11528" max="11528" width="9.7109375" style="268" bestFit="1" customWidth="1"/>
    <col min="11529" max="11776" width="9.140625" style="268"/>
    <col min="11777" max="11777" width="4.85546875" style="268" customWidth="1"/>
    <col min="11778" max="11778" width="10.42578125" style="268" customWidth="1"/>
    <col min="11779" max="11779" width="10.140625" style="268" customWidth="1"/>
    <col min="11780" max="11780" width="97.5703125" style="268" customWidth="1"/>
    <col min="11781" max="11781" width="11.28515625" style="268" customWidth="1"/>
    <col min="11782" max="11783" width="0" style="268" hidden="1" customWidth="1"/>
    <col min="11784" max="11784" width="9.7109375" style="268" bestFit="1" customWidth="1"/>
    <col min="11785" max="12032" width="9.140625" style="268"/>
    <col min="12033" max="12033" width="4.85546875" style="268" customWidth="1"/>
    <col min="12034" max="12034" width="10.42578125" style="268" customWidth="1"/>
    <col min="12035" max="12035" width="10.140625" style="268" customWidth="1"/>
    <col min="12036" max="12036" width="97.5703125" style="268" customWidth="1"/>
    <col min="12037" max="12037" width="11.28515625" style="268" customWidth="1"/>
    <col min="12038" max="12039" width="0" style="268" hidden="1" customWidth="1"/>
    <col min="12040" max="12040" width="9.7109375" style="268" bestFit="1" customWidth="1"/>
    <col min="12041" max="12288" width="9.140625" style="268"/>
    <col min="12289" max="12289" width="4.85546875" style="268" customWidth="1"/>
    <col min="12290" max="12290" width="10.42578125" style="268" customWidth="1"/>
    <col min="12291" max="12291" width="10.140625" style="268" customWidth="1"/>
    <col min="12292" max="12292" width="97.5703125" style="268" customWidth="1"/>
    <col min="12293" max="12293" width="11.28515625" style="268" customWidth="1"/>
    <col min="12294" max="12295" width="0" style="268" hidden="1" customWidth="1"/>
    <col min="12296" max="12296" width="9.7109375" style="268" bestFit="1" customWidth="1"/>
    <col min="12297" max="12544" width="9.140625" style="268"/>
    <col min="12545" max="12545" width="4.85546875" style="268" customWidth="1"/>
    <col min="12546" max="12546" width="10.42578125" style="268" customWidth="1"/>
    <col min="12547" max="12547" width="10.140625" style="268" customWidth="1"/>
    <col min="12548" max="12548" width="97.5703125" style="268" customWidth="1"/>
    <col min="12549" max="12549" width="11.28515625" style="268" customWidth="1"/>
    <col min="12550" max="12551" width="0" style="268" hidden="1" customWidth="1"/>
    <col min="12552" max="12552" width="9.7109375" style="268" bestFit="1" customWidth="1"/>
    <col min="12553" max="12800" width="9.140625" style="268"/>
    <col min="12801" max="12801" width="4.85546875" style="268" customWidth="1"/>
    <col min="12802" max="12802" width="10.42578125" style="268" customWidth="1"/>
    <col min="12803" max="12803" width="10.140625" style="268" customWidth="1"/>
    <col min="12804" max="12804" width="97.5703125" style="268" customWidth="1"/>
    <col min="12805" max="12805" width="11.28515625" style="268" customWidth="1"/>
    <col min="12806" max="12807" width="0" style="268" hidden="1" customWidth="1"/>
    <col min="12808" max="12808" width="9.7109375" style="268" bestFit="1" customWidth="1"/>
    <col min="12809" max="13056" width="9.140625" style="268"/>
    <col min="13057" max="13057" width="4.85546875" style="268" customWidth="1"/>
    <col min="13058" max="13058" width="10.42578125" style="268" customWidth="1"/>
    <col min="13059" max="13059" width="10.140625" style="268" customWidth="1"/>
    <col min="13060" max="13060" width="97.5703125" style="268" customWidth="1"/>
    <col min="13061" max="13061" width="11.28515625" style="268" customWidth="1"/>
    <col min="13062" max="13063" width="0" style="268" hidden="1" customWidth="1"/>
    <col min="13064" max="13064" width="9.7109375" style="268" bestFit="1" customWidth="1"/>
    <col min="13065" max="13312" width="9.140625" style="268"/>
    <col min="13313" max="13313" width="4.85546875" style="268" customWidth="1"/>
    <col min="13314" max="13314" width="10.42578125" style="268" customWidth="1"/>
    <col min="13315" max="13315" width="10.140625" style="268" customWidth="1"/>
    <col min="13316" max="13316" width="97.5703125" style="268" customWidth="1"/>
    <col min="13317" max="13317" width="11.28515625" style="268" customWidth="1"/>
    <col min="13318" max="13319" width="0" style="268" hidden="1" customWidth="1"/>
    <col min="13320" max="13320" width="9.7109375" style="268" bestFit="1" customWidth="1"/>
    <col min="13321" max="13568" width="9.140625" style="268"/>
    <col min="13569" max="13569" width="4.85546875" style="268" customWidth="1"/>
    <col min="13570" max="13570" width="10.42578125" style="268" customWidth="1"/>
    <col min="13571" max="13571" width="10.140625" style="268" customWidth="1"/>
    <col min="13572" max="13572" width="97.5703125" style="268" customWidth="1"/>
    <col min="13573" max="13573" width="11.28515625" style="268" customWidth="1"/>
    <col min="13574" max="13575" width="0" style="268" hidden="1" customWidth="1"/>
    <col min="13576" max="13576" width="9.7109375" style="268" bestFit="1" customWidth="1"/>
    <col min="13577" max="13824" width="9.140625" style="268"/>
    <col min="13825" max="13825" width="4.85546875" style="268" customWidth="1"/>
    <col min="13826" max="13826" width="10.42578125" style="268" customWidth="1"/>
    <col min="13827" max="13827" width="10.140625" style="268" customWidth="1"/>
    <col min="13828" max="13828" width="97.5703125" style="268" customWidth="1"/>
    <col min="13829" max="13829" width="11.28515625" style="268" customWidth="1"/>
    <col min="13830" max="13831" width="0" style="268" hidden="1" customWidth="1"/>
    <col min="13832" max="13832" width="9.7109375" style="268" bestFit="1" customWidth="1"/>
    <col min="13833" max="14080" width="9.140625" style="268"/>
    <col min="14081" max="14081" width="4.85546875" style="268" customWidth="1"/>
    <col min="14082" max="14082" width="10.42578125" style="268" customWidth="1"/>
    <col min="14083" max="14083" width="10.140625" style="268" customWidth="1"/>
    <col min="14084" max="14084" width="97.5703125" style="268" customWidth="1"/>
    <col min="14085" max="14085" width="11.28515625" style="268" customWidth="1"/>
    <col min="14086" max="14087" width="0" style="268" hidden="1" customWidth="1"/>
    <col min="14088" max="14088" width="9.7109375" style="268" bestFit="1" customWidth="1"/>
    <col min="14089" max="14336" width="9.140625" style="268"/>
    <col min="14337" max="14337" width="4.85546875" style="268" customWidth="1"/>
    <col min="14338" max="14338" width="10.42578125" style="268" customWidth="1"/>
    <col min="14339" max="14339" width="10.140625" style="268" customWidth="1"/>
    <col min="14340" max="14340" width="97.5703125" style="268" customWidth="1"/>
    <col min="14341" max="14341" width="11.28515625" style="268" customWidth="1"/>
    <col min="14342" max="14343" width="0" style="268" hidden="1" customWidth="1"/>
    <col min="14344" max="14344" width="9.7109375" style="268" bestFit="1" customWidth="1"/>
    <col min="14345" max="14592" width="9.140625" style="268"/>
    <col min="14593" max="14593" width="4.85546875" style="268" customWidth="1"/>
    <col min="14594" max="14594" width="10.42578125" style="268" customWidth="1"/>
    <col min="14595" max="14595" width="10.140625" style="268" customWidth="1"/>
    <col min="14596" max="14596" width="97.5703125" style="268" customWidth="1"/>
    <col min="14597" max="14597" width="11.28515625" style="268" customWidth="1"/>
    <col min="14598" max="14599" width="0" style="268" hidden="1" customWidth="1"/>
    <col min="14600" max="14600" width="9.7109375" style="268" bestFit="1" customWidth="1"/>
    <col min="14601" max="14848" width="9.140625" style="268"/>
    <col min="14849" max="14849" width="4.85546875" style="268" customWidth="1"/>
    <col min="14850" max="14850" width="10.42578125" style="268" customWidth="1"/>
    <col min="14851" max="14851" width="10.140625" style="268" customWidth="1"/>
    <col min="14852" max="14852" width="97.5703125" style="268" customWidth="1"/>
    <col min="14853" max="14853" width="11.28515625" style="268" customWidth="1"/>
    <col min="14854" max="14855" width="0" style="268" hidden="1" customWidth="1"/>
    <col min="14856" max="14856" width="9.7109375" style="268" bestFit="1" customWidth="1"/>
    <col min="14857" max="15104" width="9.140625" style="268"/>
    <col min="15105" max="15105" width="4.85546875" style="268" customWidth="1"/>
    <col min="15106" max="15106" width="10.42578125" style="268" customWidth="1"/>
    <col min="15107" max="15107" width="10.140625" style="268" customWidth="1"/>
    <col min="15108" max="15108" width="97.5703125" style="268" customWidth="1"/>
    <col min="15109" max="15109" width="11.28515625" style="268" customWidth="1"/>
    <col min="15110" max="15111" width="0" style="268" hidden="1" customWidth="1"/>
    <col min="15112" max="15112" width="9.7109375" style="268" bestFit="1" customWidth="1"/>
    <col min="15113" max="15360" width="9.140625" style="268"/>
    <col min="15361" max="15361" width="4.85546875" style="268" customWidth="1"/>
    <col min="15362" max="15362" width="10.42578125" style="268" customWidth="1"/>
    <col min="15363" max="15363" width="10.140625" style="268" customWidth="1"/>
    <col min="15364" max="15364" width="97.5703125" style="268" customWidth="1"/>
    <col min="15365" max="15365" width="11.28515625" style="268" customWidth="1"/>
    <col min="15366" max="15367" width="0" style="268" hidden="1" customWidth="1"/>
    <col min="15368" max="15368" width="9.7109375" style="268" bestFit="1" customWidth="1"/>
    <col min="15369" max="15616" width="9.140625" style="268"/>
    <col min="15617" max="15617" width="4.85546875" style="268" customWidth="1"/>
    <col min="15618" max="15618" width="10.42578125" style="268" customWidth="1"/>
    <col min="15619" max="15619" width="10.140625" style="268" customWidth="1"/>
    <col min="15620" max="15620" width="97.5703125" style="268" customWidth="1"/>
    <col min="15621" max="15621" width="11.28515625" style="268" customWidth="1"/>
    <col min="15622" max="15623" width="0" style="268" hidden="1" customWidth="1"/>
    <col min="15624" max="15624" width="9.7109375" style="268" bestFit="1" customWidth="1"/>
    <col min="15625" max="15872" width="9.140625" style="268"/>
    <col min="15873" max="15873" width="4.85546875" style="268" customWidth="1"/>
    <col min="15874" max="15874" width="10.42578125" style="268" customWidth="1"/>
    <col min="15875" max="15875" width="10.140625" style="268" customWidth="1"/>
    <col min="15876" max="15876" width="97.5703125" style="268" customWidth="1"/>
    <col min="15877" max="15877" width="11.28515625" style="268" customWidth="1"/>
    <col min="15878" max="15879" width="0" style="268" hidden="1" customWidth="1"/>
    <col min="15880" max="15880" width="9.7109375" style="268" bestFit="1" customWidth="1"/>
    <col min="15881" max="16128" width="9.140625" style="268"/>
    <col min="16129" max="16129" width="4.85546875" style="268" customWidth="1"/>
    <col min="16130" max="16130" width="10.42578125" style="268" customWidth="1"/>
    <col min="16131" max="16131" width="10.140625" style="268" customWidth="1"/>
    <col min="16132" max="16132" width="97.5703125" style="268" customWidth="1"/>
    <col min="16133" max="16133" width="11.28515625" style="268" customWidth="1"/>
    <col min="16134" max="16135" width="0" style="268" hidden="1" customWidth="1"/>
    <col min="16136" max="16136" width="9.7109375" style="268" bestFit="1" customWidth="1"/>
    <col min="16137" max="16384" width="9.140625" style="268"/>
  </cols>
  <sheetData>
    <row r="2" spans="1:7">
      <c r="A2" s="328" t="s">
        <v>524</v>
      </c>
      <c r="B2" s="328"/>
      <c r="C2" s="328"/>
      <c r="D2" s="328"/>
      <c r="E2" s="328"/>
      <c r="F2" s="328"/>
      <c r="G2" s="328"/>
    </row>
    <row r="3" spans="1:7" ht="12" customHeight="1">
      <c r="A3" s="269"/>
      <c r="B3" s="269"/>
      <c r="C3" s="269"/>
      <c r="D3" s="269"/>
      <c r="E3" s="269"/>
      <c r="F3" s="269"/>
      <c r="G3" s="269"/>
    </row>
    <row r="4" spans="1:7">
      <c r="C4" s="329" t="s">
        <v>3</v>
      </c>
      <c r="D4" s="329"/>
      <c r="E4" s="329"/>
      <c r="F4" s="329"/>
      <c r="G4" s="329"/>
    </row>
    <row r="5" spans="1:7" ht="23.25" customHeight="1">
      <c r="A5" s="270" t="s">
        <v>525</v>
      </c>
      <c r="B5" s="270" t="s">
        <v>526</v>
      </c>
      <c r="C5" s="270" t="s">
        <v>3</v>
      </c>
      <c r="D5" s="270" t="s">
        <v>527</v>
      </c>
      <c r="E5" s="270" t="s">
        <v>56</v>
      </c>
      <c r="F5" s="271" t="s">
        <v>528</v>
      </c>
      <c r="G5" s="271" t="s">
        <v>529</v>
      </c>
    </row>
    <row r="6" spans="1:7" ht="17.25" customHeight="1">
      <c r="A6" s="272"/>
      <c r="B6" s="273"/>
      <c r="C6" s="274">
        <v>13566</v>
      </c>
      <c r="D6" s="275" t="s">
        <v>530</v>
      </c>
      <c r="E6" s="276" t="s">
        <v>531</v>
      </c>
      <c r="F6" s="277"/>
      <c r="G6" s="277"/>
    </row>
    <row r="7" spans="1:7">
      <c r="A7" s="272">
        <v>78</v>
      </c>
      <c r="B7" s="278">
        <v>43124</v>
      </c>
      <c r="C7" s="277">
        <v>-300</v>
      </c>
      <c r="D7" s="273" t="s">
        <v>532</v>
      </c>
      <c r="E7" s="279" t="s">
        <v>533</v>
      </c>
      <c r="F7" s="277"/>
      <c r="G7" s="277"/>
    </row>
    <row r="8" spans="1:7">
      <c r="A8" s="272">
        <v>86</v>
      </c>
      <c r="B8" s="278">
        <v>43236</v>
      </c>
      <c r="C8" s="277">
        <v>200</v>
      </c>
      <c r="D8" s="280" t="s">
        <v>534</v>
      </c>
      <c r="E8" s="279" t="s">
        <v>533</v>
      </c>
      <c r="F8" s="277"/>
      <c r="G8" s="277"/>
    </row>
    <row r="9" spans="1:7">
      <c r="A9" s="272">
        <v>88</v>
      </c>
      <c r="B9" s="278">
        <v>43264</v>
      </c>
      <c r="C9" s="277">
        <v>-100.5</v>
      </c>
      <c r="D9" s="273" t="s">
        <v>535</v>
      </c>
      <c r="E9" s="273" t="s">
        <v>533</v>
      </c>
    </row>
    <row r="10" spans="1:7">
      <c r="A10" s="273">
        <v>88</v>
      </c>
      <c r="B10" s="278">
        <v>43264</v>
      </c>
      <c r="C10" s="277">
        <v>-507</v>
      </c>
      <c r="D10" s="273" t="s">
        <v>536</v>
      </c>
      <c r="E10" s="273" t="s">
        <v>537</v>
      </c>
    </row>
    <row r="11" spans="1:7">
      <c r="A11" s="273">
        <v>89</v>
      </c>
      <c r="B11" s="278">
        <v>43278</v>
      </c>
      <c r="C11" s="277">
        <v>-3348.7</v>
      </c>
      <c r="D11" s="280" t="s">
        <v>538</v>
      </c>
      <c r="E11" s="273" t="s">
        <v>537</v>
      </c>
    </row>
    <row r="12" spans="1:7">
      <c r="A12" s="273">
        <v>89</v>
      </c>
      <c r="B12" s="278">
        <v>43278</v>
      </c>
      <c r="C12" s="277">
        <v>-966.8</v>
      </c>
      <c r="D12" s="273" t="s">
        <v>539</v>
      </c>
      <c r="E12" s="273" t="s">
        <v>537</v>
      </c>
    </row>
    <row r="13" spans="1:7">
      <c r="A13" s="272">
        <v>89</v>
      </c>
      <c r="B13" s="278">
        <v>43278</v>
      </c>
      <c r="C13" s="281">
        <v>-288</v>
      </c>
      <c r="D13" s="273" t="s">
        <v>540</v>
      </c>
      <c r="E13" s="279" t="s">
        <v>533</v>
      </c>
    </row>
    <row r="14" spans="1:7">
      <c r="A14" s="272">
        <v>89</v>
      </c>
      <c r="B14" s="278">
        <v>43278</v>
      </c>
      <c r="C14" s="281">
        <v>-246</v>
      </c>
      <c r="D14" s="280" t="s">
        <v>541</v>
      </c>
      <c r="E14" s="279" t="s">
        <v>542</v>
      </c>
    </row>
    <row r="15" spans="1:7">
      <c r="A15" s="272">
        <v>89</v>
      </c>
      <c r="B15" s="278">
        <v>43278</v>
      </c>
      <c r="C15" s="281">
        <v>-0.3</v>
      </c>
      <c r="D15" s="280" t="s">
        <v>543</v>
      </c>
      <c r="E15" s="279" t="s">
        <v>531</v>
      </c>
    </row>
    <row r="16" spans="1:7">
      <c r="A16" s="272">
        <v>89</v>
      </c>
      <c r="B16" s="278">
        <v>43278</v>
      </c>
      <c r="C16" s="281">
        <v>-11.6</v>
      </c>
      <c r="D16" s="280" t="s">
        <v>544</v>
      </c>
      <c r="E16" s="279" t="s">
        <v>542</v>
      </c>
    </row>
    <row r="17" spans="1:7">
      <c r="A17" s="272">
        <v>90</v>
      </c>
      <c r="B17" s="278">
        <v>43292</v>
      </c>
      <c r="C17" s="281">
        <v>-609</v>
      </c>
      <c r="D17" s="273" t="s">
        <v>545</v>
      </c>
      <c r="E17" s="279" t="s">
        <v>533</v>
      </c>
    </row>
    <row r="18" spans="1:7">
      <c r="A18" s="272">
        <v>91</v>
      </c>
      <c r="B18" s="278">
        <v>43306</v>
      </c>
      <c r="C18" s="277">
        <v>-242</v>
      </c>
      <c r="D18" s="273" t="s">
        <v>546</v>
      </c>
      <c r="E18" s="273" t="s">
        <v>533</v>
      </c>
    </row>
    <row r="19" spans="1:7">
      <c r="A19" s="272">
        <v>92</v>
      </c>
      <c r="B19" s="278">
        <v>43320</v>
      </c>
      <c r="C19" s="277">
        <v>-2350</v>
      </c>
      <c r="D19" s="273" t="s">
        <v>547</v>
      </c>
      <c r="E19" s="273" t="s">
        <v>537</v>
      </c>
    </row>
    <row r="20" spans="1:7">
      <c r="A20" s="272">
        <v>95</v>
      </c>
      <c r="B20" s="278">
        <v>43369</v>
      </c>
      <c r="C20" s="277">
        <v>-300</v>
      </c>
      <c r="D20" s="273" t="s">
        <v>548</v>
      </c>
      <c r="E20" s="273" t="s">
        <v>533</v>
      </c>
    </row>
    <row r="21" spans="1:7">
      <c r="A21" s="272">
        <v>95</v>
      </c>
      <c r="B21" s="278">
        <v>43369</v>
      </c>
      <c r="C21" s="277">
        <v>100</v>
      </c>
      <c r="D21" s="273" t="s">
        <v>549</v>
      </c>
      <c r="E21" s="273" t="s">
        <v>533</v>
      </c>
    </row>
    <row r="22" spans="1:7">
      <c r="A22" s="272">
        <v>95</v>
      </c>
      <c r="B22" s="278">
        <v>43369</v>
      </c>
      <c r="C22" s="282">
        <v>-50</v>
      </c>
      <c r="D22" s="273" t="s">
        <v>550</v>
      </c>
      <c r="E22" s="273" t="s">
        <v>533</v>
      </c>
    </row>
    <row r="23" spans="1:7">
      <c r="A23" s="272"/>
      <c r="B23" s="278"/>
      <c r="C23" s="274">
        <f>SUM(C6:C22)</f>
        <v>4546.0999999999995</v>
      </c>
      <c r="D23" s="275" t="s">
        <v>551</v>
      </c>
      <c r="E23" s="279"/>
      <c r="F23" s="277"/>
      <c r="G23" s="277"/>
    </row>
    <row r="24" spans="1:7">
      <c r="A24" s="272"/>
      <c r="B24" s="278"/>
      <c r="C24" s="274"/>
      <c r="D24" s="275"/>
      <c r="E24" s="279"/>
      <c r="F24" s="277"/>
      <c r="G24" s="277"/>
    </row>
    <row r="25" spans="1:7">
      <c r="A25" s="272"/>
      <c r="B25" s="278"/>
      <c r="C25" s="277"/>
      <c r="D25" s="275"/>
      <c r="E25" s="279"/>
      <c r="F25" s="277"/>
      <c r="G25" s="277"/>
    </row>
    <row r="26" spans="1:7">
      <c r="A26" s="272"/>
      <c r="B26" s="278"/>
      <c r="C26" s="277"/>
      <c r="D26" s="283" t="s">
        <v>552</v>
      </c>
      <c r="E26" s="284"/>
      <c r="F26" s="277"/>
      <c r="G26" s="277"/>
    </row>
    <row r="27" spans="1:7">
      <c r="A27" s="273"/>
      <c r="B27" s="273"/>
      <c r="C27" s="277">
        <v>-149</v>
      </c>
      <c r="D27" s="273" t="s">
        <v>553</v>
      </c>
      <c r="E27" s="273" t="s">
        <v>533</v>
      </c>
    </row>
    <row r="28" spans="1:7">
      <c r="A28" s="273"/>
      <c r="B28" s="273"/>
      <c r="C28" s="277">
        <v>-100</v>
      </c>
      <c r="D28" s="273" t="s">
        <v>554</v>
      </c>
      <c r="E28" s="273" t="s">
        <v>537</v>
      </c>
    </row>
    <row r="29" spans="1:7">
      <c r="A29" s="273"/>
      <c r="B29" s="273"/>
      <c r="C29" s="277">
        <v>-40</v>
      </c>
      <c r="D29" s="273" t="s">
        <v>555</v>
      </c>
      <c r="E29" s="273" t="s">
        <v>542</v>
      </c>
    </row>
    <row r="30" spans="1:7">
      <c r="A30" s="273"/>
      <c r="B30" s="273"/>
      <c r="C30" s="274">
        <f>SUM(C27:C29)</f>
        <v>-289</v>
      </c>
      <c r="D30" s="273"/>
      <c r="E30" s="273"/>
    </row>
    <row r="31" spans="1:7">
      <c r="A31" s="273"/>
      <c r="B31" s="273"/>
      <c r="C31" s="274"/>
      <c r="D31" s="273"/>
      <c r="E31" s="273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3"/>
  <sheetViews>
    <sheetView topLeftCell="A13" workbookViewId="0">
      <selection activeCell="J23" sqref="J23"/>
    </sheetView>
  </sheetViews>
  <sheetFormatPr defaultRowHeight="12.75"/>
  <cols>
    <col min="1" max="1" width="9.140625" style="319"/>
    <col min="2" max="2" width="10.28515625" style="319" customWidth="1"/>
    <col min="3" max="3" width="15.7109375" style="320" customWidth="1"/>
    <col min="4" max="4" width="97.28515625" style="285" customWidth="1"/>
    <col min="5" max="5" width="14.42578125" style="285" customWidth="1"/>
    <col min="6" max="6" width="14.5703125" style="285" hidden="1" customWidth="1"/>
    <col min="7" max="257" width="9.140625" style="285"/>
    <col min="258" max="258" width="10.28515625" style="285" customWidth="1"/>
    <col min="259" max="259" width="15.7109375" style="285" customWidth="1"/>
    <col min="260" max="260" width="97.28515625" style="285" customWidth="1"/>
    <col min="261" max="261" width="14.42578125" style="285" customWidth="1"/>
    <col min="262" max="262" width="0" style="285" hidden="1" customWidth="1"/>
    <col min="263" max="513" width="9.140625" style="285"/>
    <col min="514" max="514" width="10.28515625" style="285" customWidth="1"/>
    <col min="515" max="515" width="15.7109375" style="285" customWidth="1"/>
    <col min="516" max="516" width="97.28515625" style="285" customWidth="1"/>
    <col min="517" max="517" width="14.42578125" style="285" customWidth="1"/>
    <col min="518" max="518" width="0" style="285" hidden="1" customWidth="1"/>
    <col min="519" max="769" width="9.140625" style="285"/>
    <col min="770" max="770" width="10.28515625" style="285" customWidth="1"/>
    <col min="771" max="771" width="15.7109375" style="285" customWidth="1"/>
    <col min="772" max="772" width="97.28515625" style="285" customWidth="1"/>
    <col min="773" max="773" width="14.42578125" style="285" customWidth="1"/>
    <col min="774" max="774" width="0" style="285" hidden="1" customWidth="1"/>
    <col min="775" max="1025" width="9.140625" style="285"/>
    <col min="1026" max="1026" width="10.28515625" style="285" customWidth="1"/>
    <col min="1027" max="1027" width="15.7109375" style="285" customWidth="1"/>
    <col min="1028" max="1028" width="97.28515625" style="285" customWidth="1"/>
    <col min="1029" max="1029" width="14.42578125" style="285" customWidth="1"/>
    <col min="1030" max="1030" width="0" style="285" hidden="1" customWidth="1"/>
    <col min="1031" max="1281" width="9.140625" style="285"/>
    <col min="1282" max="1282" width="10.28515625" style="285" customWidth="1"/>
    <col min="1283" max="1283" width="15.7109375" style="285" customWidth="1"/>
    <col min="1284" max="1284" width="97.28515625" style="285" customWidth="1"/>
    <col min="1285" max="1285" width="14.42578125" style="285" customWidth="1"/>
    <col min="1286" max="1286" width="0" style="285" hidden="1" customWidth="1"/>
    <col min="1287" max="1537" width="9.140625" style="285"/>
    <col min="1538" max="1538" width="10.28515625" style="285" customWidth="1"/>
    <col min="1539" max="1539" width="15.7109375" style="285" customWidth="1"/>
    <col min="1540" max="1540" width="97.28515625" style="285" customWidth="1"/>
    <col min="1541" max="1541" width="14.42578125" style="285" customWidth="1"/>
    <col min="1542" max="1542" width="0" style="285" hidden="1" customWidth="1"/>
    <col min="1543" max="1793" width="9.140625" style="285"/>
    <col min="1794" max="1794" width="10.28515625" style="285" customWidth="1"/>
    <col min="1795" max="1795" width="15.7109375" style="285" customWidth="1"/>
    <col min="1796" max="1796" width="97.28515625" style="285" customWidth="1"/>
    <col min="1797" max="1797" width="14.42578125" style="285" customWidth="1"/>
    <col min="1798" max="1798" width="0" style="285" hidden="1" customWidth="1"/>
    <col min="1799" max="2049" width="9.140625" style="285"/>
    <col min="2050" max="2050" width="10.28515625" style="285" customWidth="1"/>
    <col min="2051" max="2051" width="15.7109375" style="285" customWidth="1"/>
    <col min="2052" max="2052" width="97.28515625" style="285" customWidth="1"/>
    <col min="2053" max="2053" width="14.42578125" style="285" customWidth="1"/>
    <col min="2054" max="2054" width="0" style="285" hidden="1" customWidth="1"/>
    <col min="2055" max="2305" width="9.140625" style="285"/>
    <col min="2306" max="2306" width="10.28515625" style="285" customWidth="1"/>
    <col min="2307" max="2307" width="15.7109375" style="285" customWidth="1"/>
    <col min="2308" max="2308" width="97.28515625" style="285" customWidth="1"/>
    <col min="2309" max="2309" width="14.42578125" style="285" customWidth="1"/>
    <col min="2310" max="2310" width="0" style="285" hidden="1" customWidth="1"/>
    <col min="2311" max="2561" width="9.140625" style="285"/>
    <col min="2562" max="2562" width="10.28515625" style="285" customWidth="1"/>
    <col min="2563" max="2563" width="15.7109375" style="285" customWidth="1"/>
    <col min="2564" max="2564" width="97.28515625" style="285" customWidth="1"/>
    <col min="2565" max="2565" width="14.42578125" style="285" customWidth="1"/>
    <col min="2566" max="2566" width="0" style="285" hidden="1" customWidth="1"/>
    <col min="2567" max="2817" width="9.140625" style="285"/>
    <col min="2818" max="2818" width="10.28515625" style="285" customWidth="1"/>
    <col min="2819" max="2819" width="15.7109375" style="285" customWidth="1"/>
    <col min="2820" max="2820" width="97.28515625" style="285" customWidth="1"/>
    <col min="2821" max="2821" width="14.42578125" style="285" customWidth="1"/>
    <col min="2822" max="2822" width="0" style="285" hidden="1" customWidth="1"/>
    <col min="2823" max="3073" width="9.140625" style="285"/>
    <col min="3074" max="3074" width="10.28515625" style="285" customWidth="1"/>
    <col min="3075" max="3075" width="15.7109375" style="285" customWidth="1"/>
    <col min="3076" max="3076" width="97.28515625" style="285" customWidth="1"/>
    <col min="3077" max="3077" width="14.42578125" style="285" customWidth="1"/>
    <col min="3078" max="3078" width="0" style="285" hidden="1" customWidth="1"/>
    <col min="3079" max="3329" width="9.140625" style="285"/>
    <col min="3330" max="3330" width="10.28515625" style="285" customWidth="1"/>
    <col min="3331" max="3331" width="15.7109375" style="285" customWidth="1"/>
    <col min="3332" max="3332" width="97.28515625" style="285" customWidth="1"/>
    <col min="3333" max="3333" width="14.42578125" style="285" customWidth="1"/>
    <col min="3334" max="3334" width="0" style="285" hidden="1" customWidth="1"/>
    <col min="3335" max="3585" width="9.140625" style="285"/>
    <col min="3586" max="3586" width="10.28515625" style="285" customWidth="1"/>
    <col min="3587" max="3587" width="15.7109375" style="285" customWidth="1"/>
    <col min="3588" max="3588" width="97.28515625" style="285" customWidth="1"/>
    <col min="3589" max="3589" width="14.42578125" style="285" customWidth="1"/>
    <col min="3590" max="3590" width="0" style="285" hidden="1" customWidth="1"/>
    <col min="3591" max="3841" width="9.140625" style="285"/>
    <col min="3842" max="3842" width="10.28515625" style="285" customWidth="1"/>
    <col min="3843" max="3843" width="15.7109375" style="285" customWidth="1"/>
    <col min="3844" max="3844" width="97.28515625" style="285" customWidth="1"/>
    <col min="3845" max="3845" width="14.42578125" style="285" customWidth="1"/>
    <col min="3846" max="3846" width="0" style="285" hidden="1" customWidth="1"/>
    <col min="3847" max="4097" width="9.140625" style="285"/>
    <col min="4098" max="4098" width="10.28515625" style="285" customWidth="1"/>
    <col min="4099" max="4099" width="15.7109375" style="285" customWidth="1"/>
    <col min="4100" max="4100" width="97.28515625" style="285" customWidth="1"/>
    <col min="4101" max="4101" width="14.42578125" style="285" customWidth="1"/>
    <col min="4102" max="4102" width="0" style="285" hidden="1" customWidth="1"/>
    <col min="4103" max="4353" width="9.140625" style="285"/>
    <col min="4354" max="4354" width="10.28515625" style="285" customWidth="1"/>
    <col min="4355" max="4355" width="15.7109375" style="285" customWidth="1"/>
    <col min="4356" max="4356" width="97.28515625" style="285" customWidth="1"/>
    <col min="4357" max="4357" width="14.42578125" style="285" customWidth="1"/>
    <col min="4358" max="4358" width="0" style="285" hidden="1" customWidth="1"/>
    <col min="4359" max="4609" width="9.140625" style="285"/>
    <col min="4610" max="4610" width="10.28515625" style="285" customWidth="1"/>
    <col min="4611" max="4611" width="15.7109375" style="285" customWidth="1"/>
    <col min="4612" max="4612" width="97.28515625" style="285" customWidth="1"/>
    <col min="4613" max="4613" width="14.42578125" style="285" customWidth="1"/>
    <col min="4614" max="4614" width="0" style="285" hidden="1" customWidth="1"/>
    <col min="4615" max="4865" width="9.140625" style="285"/>
    <col min="4866" max="4866" width="10.28515625" style="285" customWidth="1"/>
    <col min="4867" max="4867" width="15.7109375" style="285" customWidth="1"/>
    <col min="4868" max="4868" width="97.28515625" style="285" customWidth="1"/>
    <col min="4869" max="4869" width="14.42578125" style="285" customWidth="1"/>
    <col min="4870" max="4870" width="0" style="285" hidden="1" customWidth="1"/>
    <col min="4871" max="5121" width="9.140625" style="285"/>
    <col min="5122" max="5122" width="10.28515625" style="285" customWidth="1"/>
    <col min="5123" max="5123" width="15.7109375" style="285" customWidth="1"/>
    <col min="5124" max="5124" width="97.28515625" style="285" customWidth="1"/>
    <col min="5125" max="5125" width="14.42578125" style="285" customWidth="1"/>
    <col min="5126" max="5126" width="0" style="285" hidden="1" customWidth="1"/>
    <col min="5127" max="5377" width="9.140625" style="285"/>
    <col min="5378" max="5378" width="10.28515625" style="285" customWidth="1"/>
    <col min="5379" max="5379" width="15.7109375" style="285" customWidth="1"/>
    <col min="5380" max="5380" width="97.28515625" style="285" customWidth="1"/>
    <col min="5381" max="5381" width="14.42578125" style="285" customWidth="1"/>
    <col min="5382" max="5382" width="0" style="285" hidden="1" customWidth="1"/>
    <col min="5383" max="5633" width="9.140625" style="285"/>
    <col min="5634" max="5634" width="10.28515625" style="285" customWidth="1"/>
    <col min="5635" max="5635" width="15.7109375" style="285" customWidth="1"/>
    <col min="5636" max="5636" width="97.28515625" style="285" customWidth="1"/>
    <col min="5637" max="5637" width="14.42578125" style="285" customWidth="1"/>
    <col min="5638" max="5638" width="0" style="285" hidden="1" customWidth="1"/>
    <col min="5639" max="5889" width="9.140625" style="285"/>
    <col min="5890" max="5890" width="10.28515625" style="285" customWidth="1"/>
    <col min="5891" max="5891" width="15.7109375" style="285" customWidth="1"/>
    <col min="5892" max="5892" width="97.28515625" style="285" customWidth="1"/>
    <col min="5893" max="5893" width="14.42578125" style="285" customWidth="1"/>
    <col min="5894" max="5894" width="0" style="285" hidden="1" customWidth="1"/>
    <col min="5895" max="6145" width="9.140625" style="285"/>
    <col min="6146" max="6146" width="10.28515625" style="285" customWidth="1"/>
    <col min="6147" max="6147" width="15.7109375" style="285" customWidth="1"/>
    <col min="6148" max="6148" width="97.28515625" style="285" customWidth="1"/>
    <col min="6149" max="6149" width="14.42578125" style="285" customWidth="1"/>
    <col min="6150" max="6150" width="0" style="285" hidden="1" customWidth="1"/>
    <col min="6151" max="6401" width="9.140625" style="285"/>
    <col min="6402" max="6402" width="10.28515625" style="285" customWidth="1"/>
    <col min="6403" max="6403" width="15.7109375" style="285" customWidth="1"/>
    <col min="6404" max="6404" width="97.28515625" style="285" customWidth="1"/>
    <col min="6405" max="6405" width="14.42578125" style="285" customWidth="1"/>
    <col min="6406" max="6406" width="0" style="285" hidden="1" customWidth="1"/>
    <col min="6407" max="6657" width="9.140625" style="285"/>
    <col min="6658" max="6658" width="10.28515625" style="285" customWidth="1"/>
    <col min="6659" max="6659" width="15.7109375" style="285" customWidth="1"/>
    <col min="6660" max="6660" width="97.28515625" style="285" customWidth="1"/>
    <col min="6661" max="6661" width="14.42578125" style="285" customWidth="1"/>
    <col min="6662" max="6662" width="0" style="285" hidden="1" customWidth="1"/>
    <col min="6663" max="6913" width="9.140625" style="285"/>
    <col min="6914" max="6914" width="10.28515625" style="285" customWidth="1"/>
    <col min="6915" max="6915" width="15.7109375" style="285" customWidth="1"/>
    <col min="6916" max="6916" width="97.28515625" style="285" customWidth="1"/>
    <col min="6917" max="6917" width="14.42578125" style="285" customWidth="1"/>
    <col min="6918" max="6918" width="0" style="285" hidden="1" customWidth="1"/>
    <col min="6919" max="7169" width="9.140625" style="285"/>
    <col min="7170" max="7170" width="10.28515625" style="285" customWidth="1"/>
    <col min="7171" max="7171" width="15.7109375" style="285" customWidth="1"/>
    <col min="7172" max="7172" width="97.28515625" style="285" customWidth="1"/>
    <col min="7173" max="7173" width="14.42578125" style="285" customWidth="1"/>
    <col min="7174" max="7174" width="0" style="285" hidden="1" customWidth="1"/>
    <col min="7175" max="7425" width="9.140625" style="285"/>
    <col min="7426" max="7426" width="10.28515625" style="285" customWidth="1"/>
    <col min="7427" max="7427" width="15.7109375" style="285" customWidth="1"/>
    <col min="7428" max="7428" width="97.28515625" style="285" customWidth="1"/>
    <col min="7429" max="7429" width="14.42578125" style="285" customWidth="1"/>
    <col min="7430" max="7430" width="0" style="285" hidden="1" customWidth="1"/>
    <col min="7431" max="7681" width="9.140625" style="285"/>
    <col min="7682" max="7682" width="10.28515625" style="285" customWidth="1"/>
    <col min="7683" max="7683" width="15.7109375" style="285" customWidth="1"/>
    <col min="7684" max="7684" width="97.28515625" style="285" customWidth="1"/>
    <col min="7685" max="7685" width="14.42578125" style="285" customWidth="1"/>
    <col min="7686" max="7686" width="0" style="285" hidden="1" customWidth="1"/>
    <col min="7687" max="7937" width="9.140625" style="285"/>
    <col min="7938" max="7938" width="10.28515625" style="285" customWidth="1"/>
    <col min="7939" max="7939" width="15.7109375" style="285" customWidth="1"/>
    <col min="7940" max="7940" width="97.28515625" style="285" customWidth="1"/>
    <col min="7941" max="7941" width="14.42578125" style="285" customWidth="1"/>
    <col min="7942" max="7942" width="0" style="285" hidden="1" customWidth="1"/>
    <col min="7943" max="8193" width="9.140625" style="285"/>
    <col min="8194" max="8194" width="10.28515625" style="285" customWidth="1"/>
    <col min="8195" max="8195" width="15.7109375" style="285" customWidth="1"/>
    <col min="8196" max="8196" width="97.28515625" style="285" customWidth="1"/>
    <col min="8197" max="8197" width="14.42578125" style="285" customWidth="1"/>
    <col min="8198" max="8198" width="0" style="285" hidden="1" customWidth="1"/>
    <col min="8199" max="8449" width="9.140625" style="285"/>
    <col min="8450" max="8450" width="10.28515625" style="285" customWidth="1"/>
    <col min="8451" max="8451" width="15.7109375" style="285" customWidth="1"/>
    <col min="8452" max="8452" width="97.28515625" style="285" customWidth="1"/>
    <col min="8453" max="8453" width="14.42578125" style="285" customWidth="1"/>
    <col min="8454" max="8454" width="0" style="285" hidden="1" customWidth="1"/>
    <col min="8455" max="8705" width="9.140625" style="285"/>
    <col min="8706" max="8706" width="10.28515625" style="285" customWidth="1"/>
    <col min="8707" max="8707" width="15.7109375" style="285" customWidth="1"/>
    <col min="8708" max="8708" width="97.28515625" style="285" customWidth="1"/>
    <col min="8709" max="8709" width="14.42578125" style="285" customWidth="1"/>
    <col min="8710" max="8710" width="0" style="285" hidden="1" customWidth="1"/>
    <col min="8711" max="8961" width="9.140625" style="285"/>
    <col min="8962" max="8962" width="10.28515625" style="285" customWidth="1"/>
    <col min="8963" max="8963" width="15.7109375" style="285" customWidth="1"/>
    <col min="8964" max="8964" width="97.28515625" style="285" customWidth="1"/>
    <col min="8965" max="8965" width="14.42578125" style="285" customWidth="1"/>
    <col min="8966" max="8966" width="0" style="285" hidden="1" customWidth="1"/>
    <col min="8967" max="9217" width="9.140625" style="285"/>
    <col min="9218" max="9218" width="10.28515625" style="285" customWidth="1"/>
    <col min="9219" max="9219" width="15.7109375" style="285" customWidth="1"/>
    <col min="9220" max="9220" width="97.28515625" style="285" customWidth="1"/>
    <col min="9221" max="9221" width="14.42578125" style="285" customWidth="1"/>
    <col min="9222" max="9222" width="0" style="285" hidden="1" customWidth="1"/>
    <col min="9223" max="9473" width="9.140625" style="285"/>
    <col min="9474" max="9474" width="10.28515625" style="285" customWidth="1"/>
    <col min="9475" max="9475" width="15.7109375" style="285" customWidth="1"/>
    <col min="9476" max="9476" width="97.28515625" style="285" customWidth="1"/>
    <col min="9477" max="9477" width="14.42578125" style="285" customWidth="1"/>
    <col min="9478" max="9478" width="0" style="285" hidden="1" customWidth="1"/>
    <col min="9479" max="9729" width="9.140625" style="285"/>
    <col min="9730" max="9730" width="10.28515625" style="285" customWidth="1"/>
    <col min="9731" max="9731" width="15.7109375" style="285" customWidth="1"/>
    <col min="9732" max="9732" width="97.28515625" style="285" customWidth="1"/>
    <col min="9733" max="9733" width="14.42578125" style="285" customWidth="1"/>
    <col min="9734" max="9734" width="0" style="285" hidden="1" customWidth="1"/>
    <col min="9735" max="9985" width="9.140625" style="285"/>
    <col min="9986" max="9986" width="10.28515625" style="285" customWidth="1"/>
    <col min="9987" max="9987" width="15.7109375" style="285" customWidth="1"/>
    <col min="9988" max="9988" width="97.28515625" style="285" customWidth="1"/>
    <col min="9989" max="9989" width="14.42578125" style="285" customWidth="1"/>
    <col min="9990" max="9990" width="0" style="285" hidden="1" customWidth="1"/>
    <col min="9991" max="10241" width="9.140625" style="285"/>
    <col min="10242" max="10242" width="10.28515625" style="285" customWidth="1"/>
    <col min="10243" max="10243" width="15.7109375" style="285" customWidth="1"/>
    <col min="10244" max="10244" width="97.28515625" style="285" customWidth="1"/>
    <col min="10245" max="10245" width="14.42578125" style="285" customWidth="1"/>
    <col min="10246" max="10246" width="0" style="285" hidden="1" customWidth="1"/>
    <col min="10247" max="10497" width="9.140625" style="285"/>
    <col min="10498" max="10498" width="10.28515625" style="285" customWidth="1"/>
    <col min="10499" max="10499" width="15.7109375" style="285" customWidth="1"/>
    <col min="10500" max="10500" width="97.28515625" style="285" customWidth="1"/>
    <col min="10501" max="10501" width="14.42578125" style="285" customWidth="1"/>
    <col min="10502" max="10502" width="0" style="285" hidden="1" customWidth="1"/>
    <col min="10503" max="10753" width="9.140625" style="285"/>
    <col min="10754" max="10754" width="10.28515625" style="285" customWidth="1"/>
    <col min="10755" max="10755" width="15.7109375" style="285" customWidth="1"/>
    <col min="10756" max="10756" width="97.28515625" style="285" customWidth="1"/>
    <col min="10757" max="10757" width="14.42578125" style="285" customWidth="1"/>
    <col min="10758" max="10758" width="0" style="285" hidden="1" customWidth="1"/>
    <col min="10759" max="11009" width="9.140625" style="285"/>
    <col min="11010" max="11010" width="10.28515625" style="285" customWidth="1"/>
    <col min="11011" max="11011" width="15.7109375" style="285" customWidth="1"/>
    <col min="11012" max="11012" width="97.28515625" style="285" customWidth="1"/>
    <col min="11013" max="11013" width="14.42578125" style="285" customWidth="1"/>
    <col min="11014" max="11014" width="0" style="285" hidden="1" customWidth="1"/>
    <col min="11015" max="11265" width="9.140625" style="285"/>
    <col min="11266" max="11266" width="10.28515625" style="285" customWidth="1"/>
    <col min="11267" max="11267" width="15.7109375" style="285" customWidth="1"/>
    <col min="11268" max="11268" width="97.28515625" style="285" customWidth="1"/>
    <col min="11269" max="11269" width="14.42578125" style="285" customWidth="1"/>
    <col min="11270" max="11270" width="0" style="285" hidden="1" customWidth="1"/>
    <col min="11271" max="11521" width="9.140625" style="285"/>
    <col min="11522" max="11522" width="10.28515625" style="285" customWidth="1"/>
    <col min="11523" max="11523" width="15.7109375" style="285" customWidth="1"/>
    <col min="11524" max="11524" width="97.28515625" style="285" customWidth="1"/>
    <col min="11525" max="11525" width="14.42578125" style="285" customWidth="1"/>
    <col min="11526" max="11526" width="0" style="285" hidden="1" customWidth="1"/>
    <col min="11527" max="11777" width="9.140625" style="285"/>
    <col min="11778" max="11778" width="10.28515625" style="285" customWidth="1"/>
    <col min="11779" max="11779" width="15.7109375" style="285" customWidth="1"/>
    <col min="11780" max="11780" width="97.28515625" style="285" customWidth="1"/>
    <col min="11781" max="11781" width="14.42578125" style="285" customWidth="1"/>
    <col min="11782" max="11782" width="0" style="285" hidden="1" customWidth="1"/>
    <col min="11783" max="12033" width="9.140625" style="285"/>
    <col min="12034" max="12034" width="10.28515625" style="285" customWidth="1"/>
    <col min="12035" max="12035" width="15.7109375" style="285" customWidth="1"/>
    <col min="12036" max="12036" width="97.28515625" style="285" customWidth="1"/>
    <col min="12037" max="12037" width="14.42578125" style="285" customWidth="1"/>
    <col min="12038" max="12038" width="0" style="285" hidden="1" customWidth="1"/>
    <col min="12039" max="12289" width="9.140625" style="285"/>
    <col min="12290" max="12290" width="10.28515625" style="285" customWidth="1"/>
    <col min="12291" max="12291" width="15.7109375" style="285" customWidth="1"/>
    <col min="12292" max="12292" width="97.28515625" style="285" customWidth="1"/>
    <col min="12293" max="12293" width="14.42578125" style="285" customWidth="1"/>
    <col min="12294" max="12294" width="0" style="285" hidden="1" customWidth="1"/>
    <col min="12295" max="12545" width="9.140625" style="285"/>
    <col min="12546" max="12546" width="10.28515625" style="285" customWidth="1"/>
    <col min="12547" max="12547" width="15.7109375" style="285" customWidth="1"/>
    <col min="12548" max="12548" width="97.28515625" style="285" customWidth="1"/>
    <col min="12549" max="12549" width="14.42578125" style="285" customWidth="1"/>
    <col min="12550" max="12550" width="0" style="285" hidden="1" customWidth="1"/>
    <col min="12551" max="12801" width="9.140625" style="285"/>
    <col min="12802" max="12802" width="10.28515625" style="285" customWidth="1"/>
    <col min="12803" max="12803" width="15.7109375" style="285" customWidth="1"/>
    <col min="12804" max="12804" width="97.28515625" style="285" customWidth="1"/>
    <col min="12805" max="12805" width="14.42578125" style="285" customWidth="1"/>
    <col min="12806" max="12806" width="0" style="285" hidden="1" customWidth="1"/>
    <col min="12807" max="13057" width="9.140625" style="285"/>
    <col min="13058" max="13058" width="10.28515625" style="285" customWidth="1"/>
    <col min="13059" max="13059" width="15.7109375" style="285" customWidth="1"/>
    <col min="13060" max="13060" width="97.28515625" style="285" customWidth="1"/>
    <col min="13061" max="13061" width="14.42578125" style="285" customWidth="1"/>
    <col min="13062" max="13062" width="0" style="285" hidden="1" customWidth="1"/>
    <col min="13063" max="13313" width="9.140625" style="285"/>
    <col min="13314" max="13314" width="10.28515625" style="285" customWidth="1"/>
    <col min="13315" max="13315" width="15.7109375" style="285" customWidth="1"/>
    <col min="13316" max="13316" width="97.28515625" style="285" customWidth="1"/>
    <col min="13317" max="13317" width="14.42578125" style="285" customWidth="1"/>
    <col min="13318" max="13318" width="0" style="285" hidden="1" customWidth="1"/>
    <col min="13319" max="13569" width="9.140625" style="285"/>
    <col min="13570" max="13570" width="10.28515625" style="285" customWidth="1"/>
    <col min="13571" max="13571" width="15.7109375" style="285" customWidth="1"/>
    <col min="13572" max="13572" width="97.28515625" style="285" customWidth="1"/>
    <col min="13573" max="13573" width="14.42578125" style="285" customWidth="1"/>
    <col min="13574" max="13574" width="0" style="285" hidden="1" customWidth="1"/>
    <col min="13575" max="13825" width="9.140625" style="285"/>
    <col min="13826" max="13826" width="10.28515625" style="285" customWidth="1"/>
    <col min="13827" max="13827" width="15.7109375" style="285" customWidth="1"/>
    <col min="13828" max="13828" width="97.28515625" style="285" customWidth="1"/>
    <col min="13829" max="13829" width="14.42578125" style="285" customWidth="1"/>
    <col min="13830" max="13830" width="0" style="285" hidden="1" customWidth="1"/>
    <col min="13831" max="14081" width="9.140625" style="285"/>
    <col min="14082" max="14082" width="10.28515625" style="285" customWidth="1"/>
    <col min="14083" max="14083" width="15.7109375" style="285" customWidth="1"/>
    <col min="14084" max="14084" width="97.28515625" style="285" customWidth="1"/>
    <col min="14085" max="14085" width="14.42578125" style="285" customWidth="1"/>
    <col min="14086" max="14086" width="0" style="285" hidden="1" customWidth="1"/>
    <col min="14087" max="14337" width="9.140625" style="285"/>
    <col min="14338" max="14338" width="10.28515625" style="285" customWidth="1"/>
    <col min="14339" max="14339" width="15.7109375" style="285" customWidth="1"/>
    <col min="14340" max="14340" width="97.28515625" style="285" customWidth="1"/>
    <col min="14341" max="14341" width="14.42578125" style="285" customWidth="1"/>
    <col min="14342" max="14342" width="0" style="285" hidden="1" customWidth="1"/>
    <col min="14343" max="14593" width="9.140625" style="285"/>
    <col min="14594" max="14594" width="10.28515625" style="285" customWidth="1"/>
    <col min="14595" max="14595" width="15.7109375" style="285" customWidth="1"/>
    <col min="14596" max="14596" width="97.28515625" style="285" customWidth="1"/>
    <col min="14597" max="14597" width="14.42578125" style="285" customWidth="1"/>
    <col min="14598" max="14598" width="0" style="285" hidden="1" customWidth="1"/>
    <col min="14599" max="14849" width="9.140625" style="285"/>
    <col min="14850" max="14850" width="10.28515625" style="285" customWidth="1"/>
    <col min="14851" max="14851" width="15.7109375" style="285" customWidth="1"/>
    <col min="14852" max="14852" width="97.28515625" style="285" customWidth="1"/>
    <col min="14853" max="14853" width="14.42578125" style="285" customWidth="1"/>
    <col min="14854" max="14854" width="0" style="285" hidden="1" customWidth="1"/>
    <col min="14855" max="15105" width="9.140625" style="285"/>
    <col min="15106" max="15106" width="10.28515625" style="285" customWidth="1"/>
    <col min="15107" max="15107" width="15.7109375" style="285" customWidth="1"/>
    <col min="15108" max="15108" width="97.28515625" style="285" customWidth="1"/>
    <col min="15109" max="15109" width="14.42578125" style="285" customWidth="1"/>
    <col min="15110" max="15110" width="0" style="285" hidden="1" customWidth="1"/>
    <col min="15111" max="15361" width="9.140625" style="285"/>
    <col min="15362" max="15362" width="10.28515625" style="285" customWidth="1"/>
    <col min="15363" max="15363" width="15.7109375" style="285" customWidth="1"/>
    <col min="15364" max="15364" width="97.28515625" style="285" customWidth="1"/>
    <col min="15365" max="15365" width="14.42578125" style="285" customWidth="1"/>
    <col min="15366" max="15366" width="0" style="285" hidden="1" customWidth="1"/>
    <col min="15367" max="15617" width="9.140625" style="285"/>
    <col min="15618" max="15618" width="10.28515625" style="285" customWidth="1"/>
    <col min="15619" max="15619" width="15.7109375" style="285" customWidth="1"/>
    <col min="15620" max="15620" width="97.28515625" style="285" customWidth="1"/>
    <col min="15621" max="15621" width="14.42578125" style="285" customWidth="1"/>
    <col min="15622" max="15622" width="0" style="285" hidden="1" customWidth="1"/>
    <col min="15623" max="15873" width="9.140625" style="285"/>
    <col min="15874" max="15874" width="10.28515625" style="285" customWidth="1"/>
    <col min="15875" max="15875" width="15.7109375" style="285" customWidth="1"/>
    <col min="15876" max="15876" width="97.28515625" style="285" customWidth="1"/>
    <col min="15877" max="15877" width="14.42578125" style="285" customWidth="1"/>
    <col min="15878" max="15878" width="0" style="285" hidden="1" customWidth="1"/>
    <col min="15879" max="16129" width="9.140625" style="285"/>
    <col min="16130" max="16130" width="10.28515625" style="285" customWidth="1"/>
    <col min="16131" max="16131" width="15.7109375" style="285" customWidth="1"/>
    <col min="16132" max="16132" width="97.28515625" style="285" customWidth="1"/>
    <col min="16133" max="16133" width="14.42578125" style="285" customWidth="1"/>
    <col min="16134" max="16134" width="0" style="285" hidden="1" customWidth="1"/>
    <col min="16135" max="16384" width="9.140625" style="285"/>
  </cols>
  <sheetData>
    <row r="2" spans="1:6">
      <c r="A2" s="331" t="s">
        <v>556</v>
      </c>
      <c r="B2" s="331"/>
      <c r="C2" s="331"/>
      <c r="D2" s="331"/>
      <c r="E2" s="331"/>
    </row>
    <row r="4" spans="1:6" s="288" customFormat="1" ht="21.75" customHeight="1">
      <c r="A4" s="286" t="s">
        <v>525</v>
      </c>
      <c r="B4" s="286" t="s">
        <v>526</v>
      </c>
      <c r="C4" s="287" t="s">
        <v>557</v>
      </c>
      <c r="D4" s="286" t="s">
        <v>527</v>
      </c>
      <c r="E4" s="286" t="s">
        <v>56</v>
      </c>
      <c r="F4" s="286" t="s">
        <v>558</v>
      </c>
    </row>
    <row r="5" spans="1:6">
      <c r="A5" s="289"/>
      <c r="B5" s="290"/>
      <c r="C5" s="291">
        <v>48800</v>
      </c>
      <c r="D5" s="292" t="s">
        <v>559</v>
      </c>
      <c r="E5" s="280" t="s">
        <v>531</v>
      </c>
      <c r="F5" s="289" t="s">
        <v>560</v>
      </c>
    </row>
    <row r="6" spans="1:6">
      <c r="A6" s="289">
        <v>78</v>
      </c>
      <c r="B6" s="290">
        <v>43124</v>
      </c>
      <c r="C6" s="293">
        <v>340.9</v>
      </c>
      <c r="D6" s="292" t="s">
        <v>561</v>
      </c>
      <c r="E6" s="280" t="s">
        <v>562</v>
      </c>
      <c r="F6" s="280"/>
    </row>
    <row r="7" spans="1:6">
      <c r="A7" s="289">
        <v>78</v>
      </c>
      <c r="B7" s="290">
        <v>43124</v>
      </c>
      <c r="C7" s="293">
        <v>30.4</v>
      </c>
      <c r="D7" s="285" t="s">
        <v>563</v>
      </c>
      <c r="E7" s="280" t="s">
        <v>542</v>
      </c>
      <c r="F7" s="280"/>
    </row>
    <row r="8" spans="1:6">
      <c r="A8" s="289">
        <v>78</v>
      </c>
      <c r="B8" s="290">
        <v>43124</v>
      </c>
      <c r="C8" s="293">
        <v>17180</v>
      </c>
      <c r="D8" s="292" t="s">
        <v>564</v>
      </c>
      <c r="E8" s="280" t="s">
        <v>537</v>
      </c>
      <c r="F8" s="280"/>
    </row>
    <row r="9" spans="1:6">
      <c r="A9" s="289">
        <v>78</v>
      </c>
      <c r="B9" s="290">
        <v>43124</v>
      </c>
      <c r="C9" s="293">
        <v>2378</v>
      </c>
      <c r="D9" s="292" t="s">
        <v>565</v>
      </c>
      <c r="E9" s="280" t="s">
        <v>537</v>
      </c>
      <c r="F9" s="280"/>
    </row>
    <row r="10" spans="1:6">
      <c r="A10" s="289">
        <v>81</v>
      </c>
      <c r="B10" s="290">
        <v>43166</v>
      </c>
      <c r="C10" s="293">
        <v>3111.3</v>
      </c>
      <c r="D10" s="294" t="s">
        <v>566</v>
      </c>
      <c r="E10" s="280" t="s">
        <v>562</v>
      </c>
      <c r="F10" s="280"/>
    </row>
    <row r="11" spans="1:6">
      <c r="A11" s="289">
        <v>81</v>
      </c>
      <c r="B11" s="290">
        <v>43166</v>
      </c>
      <c r="C11" s="293">
        <v>535</v>
      </c>
      <c r="D11" s="280" t="s">
        <v>567</v>
      </c>
      <c r="E11" s="280" t="s">
        <v>542</v>
      </c>
      <c r="F11" s="280"/>
    </row>
    <row r="12" spans="1:6">
      <c r="A12" s="289">
        <v>81</v>
      </c>
      <c r="B12" s="290">
        <v>43166</v>
      </c>
      <c r="C12" s="293">
        <v>440</v>
      </c>
      <c r="D12" s="280" t="s">
        <v>568</v>
      </c>
      <c r="E12" s="280" t="s">
        <v>533</v>
      </c>
      <c r="F12" s="280"/>
    </row>
    <row r="13" spans="1:6">
      <c r="A13" s="289">
        <v>83</v>
      </c>
      <c r="B13" s="290">
        <v>43194</v>
      </c>
      <c r="C13" s="293">
        <v>-4400</v>
      </c>
      <c r="D13" s="280" t="s">
        <v>569</v>
      </c>
      <c r="E13" s="280" t="s">
        <v>533</v>
      </c>
      <c r="F13" s="280"/>
    </row>
    <row r="14" spans="1:6">
      <c r="A14" s="289">
        <v>83</v>
      </c>
      <c r="B14" s="290">
        <v>43194</v>
      </c>
      <c r="C14" s="293">
        <v>120</v>
      </c>
      <c r="D14" s="295" t="s">
        <v>570</v>
      </c>
      <c r="E14" s="280" t="s">
        <v>542</v>
      </c>
      <c r="F14" s="280"/>
    </row>
    <row r="15" spans="1:6">
      <c r="A15" s="289">
        <v>83</v>
      </c>
      <c r="B15" s="290">
        <v>43194</v>
      </c>
      <c r="C15" s="293">
        <v>5000</v>
      </c>
      <c r="D15" s="280" t="s">
        <v>571</v>
      </c>
      <c r="E15" s="280" t="s">
        <v>531</v>
      </c>
      <c r="F15" s="280"/>
    </row>
    <row r="16" spans="1:6">
      <c r="A16" s="289">
        <v>85</v>
      </c>
      <c r="B16" s="290">
        <v>43222</v>
      </c>
      <c r="C16" s="293">
        <v>8896.7999999999993</v>
      </c>
      <c r="D16" s="280" t="s">
        <v>572</v>
      </c>
      <c r="E16" s="280" t="s">
        <v>537</v>
      </c>
      <c r="F16" s="280"/>
    </row>
    <row r="17" spans="1:6">
      <c r="A17" s="289">
        <v>86</v>
      </c>
      <c r="B17" s="290">
        <v>43236</v>
      </c>
      <c r="C17" s="293">
        <v>2277.1999999999998</v>
      </c>
      <c r="D17" s="280" t="s">
        <v>573</v>
      </c>
      <c r="E17" s="280" t="s">
        <v>537</v>
      </c>
      <c r="F17" s="280"/>
    </row>
    <row r="18" spans="1:6">
      <c r="A18" s="289">
        <v>86</v>
      </c>
      <c r="B18" s="290">
        <v>43236</v>
      </c>
      <c r="C18" s="293">
        <v>1287.8</v>
      </c>
      <c r="D18" s="280" t="s">
        <v>574</v>
      </c>
      <c r="E18" s="280" t="s">
        <v>537</v>
      </c>
      <c r="F18" s="280"/>
    </row>
    <row r="19" spans="1:6" ht="16.149999999999999" customHeight="1">
      <c r="A19" s="289">
        <v>86</v>
      </c>
      <c r="B19" s="290">
        <v>43236</v>
      </c>
      <c r="C19" s="293">
        <v>87</v>
      </c>
      <c r="D19" s="296" t="s">
        <v>575</v>
      </c>
      <c r="E19" s="280" t="s">
        <v>562</v>
      </c>
      <c r="F19" s="280"/>
    </row>
    <row r="20" spans="1:6">
      <c r="A20" s="289">
        <v>87</v>
      </c>
      <c r="B20" s="290">
        <v>43250</v>
      </c>
      <c r="C20" s="293">
        <v>-500</v>
      </c>
      <c r="D20" s="280" t="s">
        <v>576</v>
      </c>
      <c r="E20" s="280" t="s">
        <v>562</v>
      </c>
      <c r="F20" s="280"/>
    </row>
    <row r="21" spans="1:6">
      <c r="A21" s="289">
        <v>87</v>
      </c>
      <c r="B21" s="290">
        <v>43250</v>
      </c>
      <c r="C21" s="293">
        <v>200</v>
      </c>
      <c r="D21" s="280" t="s">
        <v>577</v>
      </c>
      <c r="E21" s="280" t="s">
        <v>542</v>
      </c>
      <c r="F21" s="280"/>
    </row>
    <row r="22" spans="1:6">
      <c r="A22" s="289">
        <v>88</v>
      </c>
      <c r="B22" s="290">
        <v>43264</v>
      </c>
      <c r="C22" s="293">
        <v>412</v>
      </c>
      <c r="D22" s="280" t="s">
        <v>578</v>
      </c>
      <c r="E22" s="280" t="s">
        <v>542</v>
      </c>
      <c r="F22" s="280"/>
    </row>
    <row r="23" spans="1:6">
      <c r="A23" s="289">
        <v>89</v>
      </c>
      <c r="B23" s="290">
        <v>43278</v>
      </c>
      <c r="C23" s="293">
        <v>10769.4</v>
      </c>
      <c r="D23" s="280" t="s">
        <v>579</v>
      </c>
      <c r="E23" s="280" t="s">
        <v>537</v>
      </c>
      <c r="F23" s="280"/>
    </row>
    <row r="24" spans="1:6">
      <c r="A24" s="289">
        <v>90</v>
      </c>
      <c r="B24" s="290">
        <v>43292</v>
      </c>
      <c r="C24" s="293">
        <v>-1438.3</v>
      </c>
      <c r="D24" s="280" t="s">
        <v>580</v>
      </c>
      <c r="E24" s="280" t="s">
        <v>533</v>
      </c>
      <c r="F24" s="280"/>
    </row>
    <row r="25" spans="1:6">
      <c r="A25" s="289">
        <v>90</v>
      </c>
      <c r="B25" s="290">
        <v>43292</v>
      </c>
      <c r="C25" s="293">
        <v>1438.3</v>
      </c>
      <c r="D25" s="280" t="s">
        <v>581</v>
      </c>
      <c r="E25" s="280" t="s">
        <v>542</v>
      </c>
      <c r="F25" s="280"/>
    </row>
    <row r="26" spans="1:6">
      <c r="A26" s="289">
        <v>90</v>
      </c>
      <c r="B26" s="290">
        <v>43292</v>
      </c>
      <c r="C26" s="293">
        <v>-1200</v>
      </c>
      <c r="D26" s="280" t="s">
        <v>582</v>
      </c>
      <c r="E26" s="280" t="s">
        <v>533</v>
      </c>
      <c r="F26" s="280"/>
    </row>
    <row r="27" spans="1:6">
      <c r="A27" s="289">
        <v>91</v>
      </c>
      <c r="B27" s="290">
        <v>43306</v>
      </c>
      <c r="C27" s="293">
        <v>185</v>
      </c>
      <c r="D27" s="273" t="s">
        <v>583</v>
      </c>
      <c r="E27" s="280" t="s">
        <v>542</v>
      </c>
      <c r="F27" s="280"/>
    </row>
    <row r="28" spans="1:6">
      <c r="A28" s="289">
        <v>92</v>
      </c>
      <c r="B28" s="290">
        <v>43320</v>
      </c>
      <c r="C28" s="293">
        <v>4601.7</v>
      </c>
      <c r="D28" s="273" t="s">
        <v>584</v>
      </c>
      <c r="E28" s="280" t="s">
        <v>537</v>
      </c>
      <c r="F28" s="280"/>
    </row>
    <row r="29" spans="1:6">
      <c r="A29" s="289">
        <v>92</v>
      </c>
      <c r="B29" s="290">
        <v>43320</v>
      </c>
      <c r="C29" s="293">
        <v>1025.2</v>
      </c>
      <c r="D29" s="273" t="s">
        <v>585</v>
      </c>
      <c r="E29" s="280" t="s">
        <v>537</v>
      </c>
      <c r="F29" s="280"/>
    </row>
    <row r="30" spans="1:6">
      <c r="A30" s="289">
        <v>92</v>
      </c>
      <c r="B30" s="290">
        <v>43320</v>
      </c>
      <c r="C30" s="297">
        <v>6967.3</v>
      </c>
      <c r="D30" s="285" t="s">
        <v>586</v>
      </c>
      <c r="E30" s="292" t="s">
        <v>537</v>
      </c>
      <c r="F30" s="280"/>
    </row>
    <row r="31" spans="1:6">
      <c r="A31" s="289">
        <v>92</v>
      </c>
      <c r="B31" s="290">
        <v>43320</v>
      </c>
      <c r="C31" s="297">
        <v>5500</v>
      </c>
      <c r="D31" s="298" t="s">
        <v>587</v>
      </c>
      <c r="E31" s="292" t="s">
        <v>531</v>
      </c>
      <c r="F31" s="280"/>
    </row>
    <row r="32" spans="1:6">
      <c r="A32" s="289">
        <v>95</v>
      </c>
      <c r="B32" s="290">
        <v>43369</v>
      </c>
      <c r="C32" s="293">
        <v>-3000</v>
      </c>
      <c r="D32" s="285" t="s">
        <v>588</v>
      </c>
      <c r="E32" s="280" t="s">
        <v>537</v>
      </c>
      <c r="F32" s="280"/>
    </row>
    <row r="33" spans="1:6">
      <c r="A33" s="289"/>
      <c r="B33" s="290"/>
      <c r="C33" s="291">
        <f>SUM(C5:C32)</f>
        <v>111045</v>
      </c>
      <c r="D33" s="299" t="s">
        <v>551</v>
      </c>
      <c r="E33" s="300">
        <f>SUM(C33)</f>
        <v>111045</v>
      </c>
      <c r="F33" s="280"/>
    </row>
    <row r="34" spans="1:6" ht="15" customHeight="1">
      <c r="A34" s="289"/>
      <c r="B34" s="290"/>
      <c r="C34" s="291"/>
      <c r="D34" s="299"/>
      <c r="E34" s="300"/>
      <c r="F34" s="280"/>
    </row>
    <row r="35" spans="1:6">
      <c r="A35" s="289"/>
      <c r="B35" s="290"/>
      <c r="C35" s="293"/>
      <c r="D35" s="292"/>
      <c r="E35" s="280"/>
      <c r="F35" s="280"/>
    </row>
    <row r="36" spans="1:6">
      <c r="A36" s="289"/>
      <c r="B36" s="290"/>
      <c r="C36" s="293"/>
      <c r="D36" s="275" t="s">
        <v>552</v>
      </c>
      <c r="E36" s="280"/>
      <c r="F36" s="280"/>
    </row>
    <row r="37" spans="1:6">
      <c r="A37" s="289"/>
      <c r="B37" s="290"/>
      <c r="C37" s="293">
        <v>70</v>
      </c>
      <c r="D37" s="280" t="s">
        <v>589</v>
      </c>
      <c r="E37" s="280" t="s">
        <v>533</v>
      </c>
      <c r="F37" s="280"/>
    </row>
    <row r="38" spans="1:6">
      <c r="A38" s="289"/>
      <c r="B38" s="290"/>
      <c r="C38" s="293">
        <v>-1487</v>
      </c>
      <c r="D38" s="280" t="s">
        <v>590</v>
      </c>
      <c r="E38" s="280" t="s">
        <v>533</v>
      </c>
      <c r="F38" s="280"/>
    </row>
    <row r="39" spans="1:6">
      <c r="A39" s="289"/>
      <c r="B39" s="290"/>
      <c r="C39" s="293">
        <v>900</v>
      </c>
      <c r="D39" s="280" t="s">
        <v>591</v>
      </c>
      <c r="E39" s="280" t="s">
        <v>592</v>
      </c>
      <c r="F39" s="280"/>
    </row>
    <row r="40" spans="1:6">
      <c r="A40" s="289"/>
      <c r="B40" s="290"/>
      <c r="C40" s="291">
        <f>SUM(C37:C39)</f>
        <v>-517</v>
      </c>
      <c r="D40" s="301" t="s">
        <v>593</v>
      </c>
      <c r="E40" s="280"/>
      <c r="F40" s="280"/>
    </row>
    <row r="41" spans="1:6">
      <c r="A41" s="289"/>
      <c r="B41" s="290"/>
      <c r="C41" s="293"/>
      <c r="D41" s="280"/>
      <c r="E41" s="280"/>
      <c r="F41" s="280"/>
    </row>
    <row r="42" spans="1:6">
      <c r="A42" s="289"/>
      <c r="B42" s="290"/>
      <c r="C42" s="291"/>
      <c r="D42" s="301"/>
      <c r="E42" s="280"/>
      <c r="F42" s="280"/>
    </row>
    <row r="43" spans="1:6">
      <c r="A43" s="289"/>
      <c r="B43" s="290"/>
      <c r="C43" s="291"/>
      <c r="D43" s="280"/>
      <c r="E43" s="280"/>
      <c r="F43" s="280"/>
    </row>
    <row r="44" spans="1:6">
      <c r="A44" s="289"/>
      <c r="B44" s="290"/>
      <c r="C44" s="293"/>
      <c r="D44" s="280"/>
      <c r="E44" s="280"/>
      <c r="F44" s="280"/>
    </row>
    <row r="45" spans="1:6">
      <c r="A45" s="289"/>
      <c r="B45" s="290"/>
      <c r="C45" s="300"/>
      <c r="D45" s="292"/>
      <c r="E45" s="280"/>
      <c r="F45" s="280"/>
    </row>
    <row r="46" spans="1:6">
      <c r="A46" s="289"/>
      <c r="B46" s="290"/>
      <c r="C46" s="302"/>
      <c r="D46" s="292"/>
      <c r="E46" s="280"/>
      <c r="F46" s="280"/>
    </row>
    <row r="47" spans="1:6">
      <c r="A47" s="289"/>
      <c r="B47" s="290"/>
      <c r="C47" s="302"/>
      <c r="D47" s="303"/>
      <c r="E47" s="280"/>
      <c r="F47" s="280"/>
    </row>
    <row r="48" spans="1:6">
      <c r="A48" s="289"/>
      <c r="B48" s="290"/>
      <c r="C48" s="302"/>
      <c r="D48" s="292"/>
      <c r="E48" s="280"/>
      <c r="F48" s="280"/>
    </row>
    <row r="49" spans="1:6">
      <c r="A49" s="289"/>
      <c r="B49" s="290"/>
      <c r="C49" s="302"/>
      <c r="D49" s="292"/>
      <c r="E49" s="280"/>
      <c r="F49" s="280"/>
    </row>
    <row r="50" spans="1:6">
      <c r="A50" s="289"/>
      <c r="B50" s="290"/>
      <c r="C50" s="302"/>
      <c r="D50" s="292"/>
      <c r="E50" s="280"/>
      <c r="F50" s="280"/>
    </row>
    <row r="51" spans="1:6">
      <c r="A51" s="289"/>
      <c r="B51" s="290"/>
      <c r="C51" s="302"/>
      <c r="D51" s="292"/>
      <c r="E51" s="280"/>
      <c r="F51" s="280"/>
    </row>
    <row r="52" spans="1:6" hidden="1">
      <c r="A52" s="289"/>
      <c r="B52" s="290"/>
      <c r="C52" s="302"/>
      <c r="D52" s="303"/>
      <c r="E52" s="280"/>
      <c r="F52" s="280"/>
    </row>
    <row r="53" spans="1:6" hidden="1">
      <c r="A53" s="289"/>
      <c r="B53" s="290"/>
      <c r="C53" s="302"/>
      <c r="D53" s="292"/>
      <c r="E53" s="280"/>
      <c r="F53" s="280"/>
    </row>
    <row r="54" spans="1:6" hidden="1">
      <c r="A54" s="289"/>
      <c r="B54" s="290"/>
      <c r="C54" s="302"/>
      <c r="D54" s="292"/>
      <c r="E54" s="280"/>
      <c r="F54" s="280"/>
    </row>
    <row r="55" spans="1:6" hidden="1">
      <c r="A55" s="289"/>
      <c r="B55" s="290"/>
      <c r="C55" s="302"/>
      <c r="D55" s="292"/>
      <c r="E55" s="280"/>
      <c r="F55" s="280"/>
    </row>
    <row r="56" spans="1:6" hidden="1">
      <c r="A56" s="289"/>
      <c r="B56" s="290"/>
      <c r="C56" s="302"/>
      <c r="D56" s="303"/>
      <c r="E56" s="280"/>
      <c r="F56" s="280"/>
    </row>
    <row r="57" spans="1:6" hidden="1">
      <c r="A57" s="289"/>
      <c r="B57" s="290"/>
      <c r="C57" s="302"/>
      <c r="D57" s="292"/>
      <c r="E57" s="280"/>
      <c r="F57" s="280"/>
    </row>
    <row r="58" spans="1:6" hidden="1">
      <c r="A58" s="289"/>
      <c r="B58" s="290"/>
      <c r="C58" s="302"/>
      <c r="D58" s="292"/>
      <c r="E58" s="280"/>
      <c r="F58" s="280"/>
    </row>
    <row r="59" spans="1:6" hidden="1">
      <c r="A59" s="289"/>
      <c r="B59" s="290"/>
      <c r="C59" s="302"/>
      <c r="D59" s="292"/>
      <c r="E59" s="280"/>
      <c r="F59" s="280"/>
    </row>
    <row r="60" spans="1:6" hidden="1">
      <c r="A60" s="289"/>
      <c r="B60" s="290"/>
      <c r="C60" s="302"/>
      <c r="D60" s="303"/>
      <c r="E60" s="280"/>
      <c r="F60" s="280"/>
    </row>
    <row r="61" spans="1:6" hidden="1">
      <c r="A61" s="289"/>
      <c r="B61" s="290"/>
      <c r="C61" s="302"/>
      <c r="D61" s="304"/>
      <c r="E61" s="280"/>
      <c r="F61" s="280"/>
    </row>
    <row r="62" spans="1:6" hidden="1">
      <c r="A62" s="289"/>
      <c r="B62" s="290"/>
      <c r="C62" s="302"/>
      <c r="D62" s="304"/>
      <c r="E62" s="280"/>
      <c r="F62" s="280"/>
    </row>
    <row r="63" spans="1:6" hidden="1">
      <c r="A63" s="289"/>
      <c r="B63" s="290"/>
      <c r="C63" s="302"/>
      <c r="D63" s="304"/>
      <c r="E63" s="280"/>
      <c r="F63" s="280"/>
    </row>
    <row r="64" spans="1:6" hidden="1">
      <c r="A64" s="289"/>
      <c r="B64" s="290"/>
      <c r="C64" s="302"/>
      <c r="D64" s="303"/>
      <c r="E64" s="280"/>
      <c r="F64" s="280"/>
    </row>
    <row r="65" spans="1:6" hidden="1">
      <c r="A65" s="289"/>
      <c r="B65" s="290"/>
      <c r="C65" s="292"/>
      <c r="D65" s="280"/>
      <c r="E65" s="280"/>
      <c r="F65" s="292"/>
    </row>
    <row r="66" spans="1:6" hidden="1">
      <c r="A66" s="289"/>
      <c r="B66" s="290"/>
      <c r="C66" s="292"/>
      <c r="D66" s="280"/>
      <c r="E66" s="280"/>
      <c r="F66" s="292"/>
    </row>
    <row r="67" spans="1:6" hidden="1">
      <c r="A67" s="289"/>
      <c r="B67" s="290"/>
      <c r="C67" s="292"/>
      <c r="D67" s="280"/>
      <c r="E67" s="280"/>
      <c r="F67" s="292"/>
    </row>
    <row r="68" spans="1:6" hidden="1">
      <c r="A68" s="289"/>
      <c r="B68" s="290"/>
      <c r="C68" s="305"/>
      <c r="D68" s="280"/>
      <c r="E68" s="280"/>
      <c r="F68" s="292"/>
    </row>
    <row r="69" spans="1:6" hidden="1">
      <c r="A69" s="289"/>
      <c r="B69" s="290"/>
      <c r="C69" s="302"/>
      <c r="D69" s="306"/>
      <c r="E69" s="280"/>
      <c r="F69" s="292"/>
    </row>
    <row r="70" spans="1:6" s="288" customFormat="1" hidden="1">
      <c r="A70" s="307"/>
      <c r="B70" s="308"/>
      <c r="C70" s="300"/>
      <c r="D70" s="300"/>
      <c r="E70" s="305"/>
      <c r="F70" s="309"/>
    </row>
    <row r="71" spans="1:6" hidden="1">
      <c r="A71" s="289"/>
      <c r="B71" s="290"/>
      <c r="C71" s="302"/>
      <c r="D71" s="280"/>
      <c r="E71" s="280"/>
      <c r="F71" s="292"/>
    </row>
    <row r="72" spans="1:6" hidden="1">
      <c r="A72" s="289"/>
      <c r="B72" s="289"/>
      <c r="C72" s="302"/>
      <c r="D72" s="292"/>
      <c r="E72" s="280"/>
      <c r="F72" s="280"/>
    </row>
    <row r="73" spans="1:6" s="288" customFormat="1" hidden="1">
      <c r="A73" s="307"/>
      <c r="B73" s="307"/>
      <c r="C73" s="300"/>
      <c r="D73" s="299"/>
      <c r="E73" s="300"/>
      <c r="F73" s="301"/>
    </row>
    <row r="74" spans="1:6" hidden="1">
      <c r="A74" s="289"/>
      <c r="B74" s="290"/>
      <c r="C74" s="302"/>
      <c r="D74" s="292"/>
      <c r="E74" s="280"/>
      <c r="F74" s="280"/>
    </row>
    <row r="75" spans="1:6" hidden="1">
      <c r="A75" s="289"/>
      <c r="B75" s="290"/>
      <c r="C75" s="302"/>
      <c r="D75" s="292"/>
      <c r="E75" s="280"/>
      <c r="F75" s="280"/>
    </row>
    <row r="76" spans="1:6" hidden="1">
      <c r="A76" s="289"/>
      <c r="B76" s="290"/>
      <c r="C76" s="302"/>
      <c r="D76" s="292"/>
      <c r="E76" s="280"/>
      <c r="F76" s="280"/>
    </row>
    <row r="77" spans="1:6" hidden="1">
      <c r="A77" s="289"/>
      <c r="B77" s="290"/>
      <c r="C77" s="302"/>
      <c r="D77" s="292"/>
      <c r="E77" s="280"/>
      <c r="F77" s="280"/>
    </row>
    <row r="78" spans="1:6" s="288" customFormat="1" hidden="1">
      <c r="A78" s="307"/>
      <c r="B78" s="308"/>
      <c r="C78" s="300"/>
      <c r="D78" s="299"/>
      <c r="E78" s="300"/>
      <c r="F78" s="301"/>
    </row>
    <row r="79" spans="1:6" hidden="1">
      <c r="A79" s="289"/>
      <c r="B79" s="290"/>
      <c r="C79" s="302"/>
      <c r="D79" s="292"/>
      <c r="E79" s="304"/>
      <c r="F79" s="280"/>
    </row>
    <row r="80" spans="1:6" hidden="1">
      <c r="A80" s="289"/>
      <c r="B80" s="290"/>
      <c r="C80" s="302"/>
      <c r="D80" s="292"/>
      <c r="E80" s="304"/>
      <c r="F80" s="280"/>
    </row>
    <row r="81" spans="1:6" hidden="1">
      <c r="A81" s="289"/>
      <c r="B81" s="290"/>
      <c r="C81" s="300"/>
      <c r="D81" s="292"/>
      <c r="E81" s="304"/>
      <c r="F81" s="280"/>
    </row>
    <row r="82" spans="1:6" s="288" customFormat="1" hidden="1">
      <c r="A82" s="307"/>
      <c r="B82" s="307"/>
      <c r="C82" s="300"/>
      <c r="D82" s="299"/>
      <c r="E82" s="300"/>
      <c r="F82" s="301"/>
    </row>
    <row r="83" spans="1:6" hidden="1">
      <c r="A83" s="289"/>
      <c r="B83" s="290"/>
      <c r="C83" s="302"/>
      <c r="D83" s="292"/>
      <c r="E83" s="304"/>
      <c r="F83" s="280"/>
    </row>
    <row r="84" spans="1:6" hidden="1">
      <c r="A84" s="289"/>
      <c r="B84" s="290"/>
      <c r="C84" s="302"/>
      <c r="D84" s="292"/>
      <c r="E84" s="304"/>
      <c r="F84" s="280"/>
    </row>
    <row r="85" spans="1:6" s="288" customFormat="1" hidden="1">
      <c r="A85" s="307"/>
      <c r="B85" s="308"/>
      <c r="C85" s="300"/>
      <c r="D85" s="299"/>
      <c r="E85" s="300"/>
      <c r="F85" s="301"/>
    </row>
    <row r="86" spans="1:6" hidden="1">
      <c r="A86" s="289"/>
      <c r="B86" s="290"/>
      <c r="C86" s="302"/>
      <c r="D86" s="280"/>
      <c r="E86" s="304"/>
      <c r="F86" s="280"/>
    </row>
    <row r="87" spans="1:6" s="310" customFormat="1" hidden="1">
      <c r="A87" s="280"/>
      <c r="B87" s="280"/>
      <c r="C87" s="302"/>
      <c r="D87" s="280"/>
      <c r="E87" s="304"/>
      <c r="F87" s="280"/>
    </row>
    <row r="88" spans="1:6" s="288" customFormat="1" hidden="1">
      <c r="A88" s="307"/>
      <c r="B88" s="308"/>
      <c r="C88" s="300"/>
      <c r="D88" s="299"/>
      <c r="E88" s="300"/>
      <c r="F88" s="301"/>
    </row>
    <row r="89" spans="1:6" hidden="1">
      <c r="A89" s="289"/>
      <c r="B89" s="290"/>
      <c r="C89" s="302"/>
      <c r="D89" s="292"/>
      <c r="E89" s="304"/>
      <c r="F89" s="280"/>
    </row>
    <row r="90" spans="1:6" hidden="1">
      <c r="A90" s="289"/>
      <c r="B90" s="290"/>
      <c r="C90" s="302"/>
      <c r="D90" s="292"/>
      <c r="E90" s="304"/>
      <c r="F90" s="280"/>
    </row>
    <row r="91" spans="1:6" s="288" customFormat="1" hidden="1">
      <c r="A91" s="307"/>
      <c r="B91" s="308"/>
      <c r="C91" s="300"/>
      <c r="D91" s="299"/>
      <c r="E91" s="300"/>
      <c r="F91" s="301"/>
    </row>
    <row r="92" spans="1:6" hidden="1">
      <c r="A92" s="289"/>
      <c r="B92" s="290"/>
      <c r="C92" s="302"/>
      <c r="D92" s="292"/>
      <c r="E92" s="304"/>
      <c r="F92" s="280"/>
    </row>
    <row r="93" spans="1:6" hidden="1">
      <c r="A93" s="289"/>
      <c r="B93" s="290"/>
      <c r="C93" s="302"/>
      <c r="D93" s="292"/>
      <c r="E93" s="304"/>
      <c r="F93" s="280"/>
    </row>
    <row r="94" spans="1:6" hidden="1">
      <c r="A94" s="289"/>
      <c r="B94" s="290"/>
      <c r="C94" s="302"/>
      <c r="D94" s="292"/>
      <c r="E94" s="304"/>
      <c r="F94" s="280"/>
    </row>
    <row r="95" spans="1:6" hidden="1">
      <c r="A95" s="289"/>
      <c r="B95" s="290"/>
      <c r="C95" s="302"/>
      <c r="D95" s="280"/>
      <c r="E95" s="304"/>
      <c r="F95" s="280"/>
    </row>
    <row r="96" spans="1:6" hidden="1">
      <c r="A96" s="289"/>
      <c r="B96" s="290"/>
      <c r="C96" s="302"/>
      <c r="D96" s="280"/>
      <c r="E96" s="304"/>
      <c r="F96" s="280"/>
    </row>
    <row r="97" spans="1:6" hidden="1">
      <c r="A97" s="289"/>
      <c r="B97" s="290"/>
      <c r="C97" s="302"/>
      <c r="D97" s="280"/>
      <c r="E97" s="304"/>
      <c r="F97" s="280"/>
    </row>
    <row r="98" spans="1:6" s="288" customFormat="1" hidden="1">
      <c r="A98" s="307"/>
      <c r="B98" s="308"/>
      <c r="C98" s="300"/>
      <c r="D98" s="309"/>
      <c r="E98" s="300"/>
      <c r="F98" s="301"/>
    </row>
    <row r="99" spans="1:6" hidden="1">
      <c r="A99" s="289"/>
      <c r="B99" s="290"/>
      <c r="C99" s="302"/>
      <c r="D99" s="280"/>
      <c r="E99" s="304"/>
      <c r="F99" s="280"/>
    </row>
    <row r="100" spans="1:6" hidden="1">
      <c r="A100" s="289"/>
      <c r="B100" s="290"/>
      <c r="C100" s="302"/>
      <c r="D100" s="280"/>
      <c r="E100" s="304"/>
      <c r="F100" s="280"/>
    </row>
    <row r="101" spans="1:6" hidden="1">
      <c r="A101" s="289"/>
      <c r="B101" s="290"/>
      <c r="C101" s="302"/>
      <c r="D101" s="280"/>
      <c r="E101" s="304"/>
      <c r="F101" s="280"/>
    </row>
    <row r="102" spans="1:6" hidden="1">
      <c r="A102" s="289"/>
      <c r="B102" s="290"/>
      <c r="C102" s="302"/>
      <c r="D102" s="280"/>
      <c r="E102" s="304"/>
      <c r="F102" s="280"/>
    </row>
    <row r="103" spans="1:6" hidden="1">
      <c r="A103" s="289"/>
      <c r="B103" s="290"/>
      <c r="C103" s="302"/>
      <c r="D103" s="292"/>
      <c r="E103" s="304"/>
      <c r="F103" s="280"/>
    </row>
    <row r="104" spans="1:6" hidden="1">
      <c r="A104" s="289"/>
      <c r="B104" s="290"/>
      <c r="C104" s="302"/>
      <c r="D104" s="292"/>
      <c r="E104" s="304"/>
      <c r="F104" s="280"/>
    </row>
    <row r="105" spans="1:6" s="288" customFormat="1" hidden="1">
      <c r="A105" s="307"/>
      <c r="B105" s="308"/>
      <c r="C105" s="300"/>
      <c r="D105" s="309"/>
      <c r="E105" s="300"/>
      <c r="F105" s="301"/>
    </row>
    <row r="106" spans="1:6" hidden="1">
      <c r="A106" s="289"/>
      <c r="B106" s="290"/>
      <c r="C106" s="302"/>
      <c r="D106" s="292"/>
      <c r="E106" s="304"/>
      <c r="F106" s="280"/>
    </row>
    <row r="107" spans="1:6" hidden="1">
      <c r="A107" s="289"/>
      <c r="B107" s="290"/>
      <c r="C107" s="302"/>
      <c r="D107" s="292"/>
      <c r="E107" s="280"/>
      <c r="F107" s="280"/>
    </row>
    <row r="108" spans="1:6" hidden="1">
      <c r="A108" s="289"/>
      <c r="B108" s="290"/>
      <c r="C108" s="302"/>
      <c r="D108" s="292"/>
      <c r="E108" s="280"/>
      <c r="F108" s="280"/>
    </row>
    <row r="109" spans="1:6" hidden="1">
      <c r="A109" s="289"/>
      <c r="B109" s="290"/>
      <c r="C109" s="302"/>
      <c r="D109" s="292"/>
      <c r="E109" s="280"/>
      <c r="F109" s="280"/>
    </row>
    <row r="110" spans="1:6" hidden="1">
      <c r="A110" s="289"/>
      <c r="B110" s="290"/>
      <c r="C110" s="302"/>
      <c r="D110" s="292"/>
      <c r="E110" s="280"/>
      <c r="F110" s="280"/>
    </row>
    <row r="111" spans="1:6" hidden="1">
      <c r="A111" s="289"/>
      <c r="B111" s="290"/>
      <c r="C111" s="302"/>
      <c r="D111" s="292"/>
      <c r="E111" s="280"/>
      <c r="F111" s="280"/>
    </row>
    <row r="112" spans="1:6" hidden="1">
      <c r="A112" s="289"/>
      <c r="B112" s="290"/>
      <c r="C112" s="302"/>
      <c r="D112" s="292"/>
      <c r="E112" s="280"/>
      <c r="F112" s="280"/>
    </row>
    <row r="113" spans="1:6" hidden="1">
      <c r="A113" s="289"/>
      <c r="B113" s="290"/>
      <c r="C113" s="302"/>
      <c r="D113" s="292"/>
      <c r="E113" s="280"/>
      <c r="F113" s="280"/>
    </row>
    <row r="114" spans="1:6" hidden="1">
      <c r="A114" s="289"/>
      <c r="B114" s="290"/>
      <c r="C114" s="302"/>
      <c r="D114" s="292"/>
      <c r="E114" s="280"/>
      <c r="F114" s="280"/>
    </row>
    <row r="115" spans="1:6" hidden="1">
      <c r="A115" s="289"/>
      <c r="B115" s="290"/>
      <c r="C115" s="302"/>
      <c r="D115" s="292"/>
      <c r="E115" s="280"/>
      <c r="F115" s="280"/>
    </row>
    <row r="116" spans="1:6" hidden="1">
      <c r="A116" s="289"/>
      <c r="B116" s="290"/>
      <c r="C116" s="302"/>
      <c r="D116" s="292"/>
      <c r="E116" s="280"/>
      <c r="F116" s="280"/>
    </row>
    <row r="117" spans="1:6" hidden="1">
      <c r="A117" s="289"/>
      <c r="B117" s="290"/>
      <c r="C117" s="302"/>
      <c r="D117" s="292"/>
      <c r="E117" s="280"/>
      <c r="F117" s="280"/>
    </row>
    <row r="118" spans="1:6" hidden="1">
      <c r="A118" s="289"/>
      <c r="B118" s="290"/>
      <c r="C118" s="302"/>
      <c r="D118" s="292"/>
      <c r="E118" s="280"/>
      <c r="F118" s="280"/>
    </row>
    <row r="119" spans="1:6" hidden="1">
      <c r="A119" s="289"/>
      <c r="B119" s="290"/>
      <c r="C119" s="302"/>
      <c r="D119" s="292"/>
      <c r="E119" s="280"/>
      <c r="F119" s="280"/>
    </row>
    <row r="120" spans="1:6" hidden="1">
      <c r="A120" s="289"/>
      <c r="B120" s="290"/>
      <c r="C120" s="302"/>
      <c r="D120" s="292"/>
      <c r="E120" s="280"/>
      <c r="F120" s="280"/>
    </row>
    <row r="121" spans="1:6" hidden="1">
      <c r="A121" s="289"/>
      <c r="B121" s="290"/>
      <c r="C121" s="302"/>
      <c r="D121" s="292"/>
      <c r="E121" s="280"/>
      <c r="F121" s="280"/>
    </row>
    <row r="122" spans="1:6" hidden="1">
      <c r="A122" s="289"/>
      <c r="B122" s="290"/>
      <c r="C122" s="302"/>
      <c r="D122" s="292"/>
      <c r="E122" s="280"/>
      <c r="F122" s="280"/>
    </row>
    <row r="123" spans="1:6" hidden="1">
      <c r="A123" s="289"/>
      <c r="B123" s="290"/>
      <c r="C123" s="302"/>
      <c r="D123" s="292"/>
      <c r="E123" s="280"/>
      <c r="F123" s="280"/>
    </row>
    <row r="124" spans="1:6" hidden="1">
      <c r="A124" s="289"/>
      <c r="B124" s="290"/>
      <c r="C124" s="302"/>
      <c r="D124" s="292"/>
      <c r="E124" s="280"/>
      <c r="F124" s="280"/>
    </row>
    <row r="125" spans="1:6" hidden="1">
      <c r="A125" s="289"/>
      <c r="B125" s="290"/>
      <c r="C125" s="302"/>
      <c r="D125" s="292"/>
      <c r="E125" s="280"/>
      <c r="F125" s="280"/>
    </row>
    <row r="126" spans="1:6" hidden="1">
      <c r="A126" s="289"/>
      <c r="B126" s="290"/>
      <c r="C126" s="302"/>
      <c r="D126" s="292"/>
      <c r="E126" s="280"/>
      <c r="F126" s="280"/>
    </row>
    <row r="127" spans="1:6" hidden="1">
      <c r="A127" s="289"/>
      <c r="B127" s="290"/>
      <c r="C127" s="302"/>
      <c r="D127" s="292"/>
      <c r="E127" s="280"/>
      <c r="F127" s="280"/>
    </row>
    <row r="128" spans="1:6" hidden="1">
      <c r="A128" s="289"/>
      <c r="B128" s="290"/>
      <c r="C128" s="302"/>
      <c r="D128" s="292"/>
      <c r="E128" s="280"/>
      <c r="F128" s="280"/>
    </row>
    <row r="129" spans="1:6" hidden="1">
      <c r="A129" s="289"/>
      <c r="B129" s="290"/>
      <c r="C129" s="302"/>
      <c r="D129" s="292"/>
      <c r="E129" s="280"/>
      <c r="F129" s="280"/>
    </row>
    <row r="130" spans="1:6" hidden="1">
      <c r="A130" s="289"/>
      <c r="B130" s="290"/>
      <c r="C130" s="302"/>
      <c r="D130" s="292"/>
      <c r="E130" s="280"/>
      <c r="F130" s="280"/>
    </row>
    <row r="131" spans="1:6" hidden="1">
      <c r="A131" s="289"/>
      <c r="B131" s="290"/>
      <c r="C131" s="302"/>
      <c r="D131" s="292"/>
      <c r="E131" s="280"/>
      <c r="F131" s="280"/>
    </row>
    <row r="132" spans="1:6" hidden="1">
      <c r="A132" s="289"/>
      <c r="B132" s="290"/>
      <c r="C132" s="302"/>
      <c r="D132" s="292"/>
      <c r="E132" s="280"/>
      <c r="F132" s="280"/>
    </row>
    <row r="133" spans="1:6" hidden="1">
      <c r="A133" s="289"/>
      <c r="B133" s="290"/>
      <c r="C133" s="302"/>
      <c r="D133" s="292"/>
      <c r="E133" s="280"/>
      <c r="F133" s="280"/>
    </row>
    <row r="134" spans="1:6" hidden="1">
      <c r="A134" s="289"/>
      <c r="B134" s="290"/>
      <c r="C134" s="302"/>
      <c r="D134" s="292"/>
      <c r="E134" s="280"/>
      <c r="F134" s="280"/>
    </row>
    <row r="135" spans="1:6" hidden="1">
      <c r="A135" s="289"/>
      <c r="B135" s="290"/>
      <c r="C135" s="302"/>
      <c r="D135" s="292"/>
      <c r="E135" s="280"/>
      <c r="F135" s="280"/>
    </row>
    <row r="136" spans="1:6" hidden="1">
      <c r="A136" s="289"/>
      <c r="B136" s="290"/>
      <c r="C136" s="302"/>
      <c r="D136" s="292"/>
      <c r="E136" s="280"/>
      <c r="F136" s="280"/>
    </row>
    <row r="137" spans="1:6" hidden="1">
      <c r="A137" s="289"/>
      <c r="B137" s="290"/>
      <c r="C137" s="302"/>
      <c r="D137" s="292"/>
      <c r="E137" s="304"/>
      <c r="F137" s="280"/>
    </row>
    <row r="138" spans="1:6" hidden="1">
      <c r="A138" s="289"/>
      <c r="B138" s="290"/>
      <c r="C138" s="300"/>
      <c r="D138" s="299"/>
      <c r="E138" s="300"/>
      <c r="F138" s="280"/>
    </row>
    <row r="139" spans="1:6" hidden="1">
      <c r="A139" s="289"/>
      <c r="B139" s="290"/>
      <c r="C139" s="302"/>
      <c r="D139" s="292"/>
      <c r="E139" s="280"/>
      <c r="F139" s="280"/>
    </row>
    <row r="140" spans="1:6" hidden="1">
      <c r="A140" s="289"/>
      <c r="B140" s="290"/>
      <c r="C140" s="302"/>
      <c r="D140" s="292"/>
      <c r="E140" s="280"/>
      <c r="F140" s="280"/>
    </row>
    <row r="141" spans="1:6" hidden="1">
      <c r="A141" s="289"/>
      <c r="B141" s="290"/>
      <c r="C141" s="302"/>
      <c r="D141" s="292"/>
      <c r="E141" s="280"/>
      <c r="F141" s="280"/>
    </row>
    <row r="142" spans="1:6" hidden="1">
      <c r="A142" s="289"/>
      <c r="B142" s="290"/>
      <c r="C142" s="302"/>
      <c r="D142" s="292"/>
      <c r="E142" s="280"/>
      <c r="F142" s="280"/>
    </row>
    <row r="143" spans="1:6" s="288" customFormat="1" hidden="1">
      <c r="A143" s="307"/>
      <c r="B143" s="308"/>
      <c r="C143" s="300"/>
      <c r="D143" s="299"/>
      <c r="E143" s="300"/>
      <c r="F143" s="301"/>
    </row>
    <row r="144" spans="1:6" hidden="1">
      <c r="A144" s="289"/>
      <c r="B144" s="290"/>
      <c r="C144" s="302"/>
      <c r="D144" s="292"/>
      <c r="E144" s="280"/>
      <c r="F144" s="280"/>
    </row>
    <row r="145" spans="1:6" s="288" customFormat="1" hidden="1">
      <c r="A145" s="307"/>
      <c r="B145" s="308"/>
      <c r="C145" s="300"/>
      <c r="D145" s="299"/>
      <c r="E145" s="300"/>
      <c r="F145" s="301"/>
    </row>
    <row r="146" spans="1:6" hidden="1">
      <c r="A146" s="289"/>
      <c r="B146" s="290"/>
      <c r="C146" s="302"/>
      <c r="D146" s="292"/>
      <c r="E146" s="280"/>
      <c r="F146" s="280"/>
    </row>
    <row r="147" spans="1:6" hidden="1">
      <c r="A147" s="289"/>
      <c r="B147" s="290"/>
      <c r="C147" s="302"/>
      <c r="D147" s="292"/>
      <c r="E147" s="280"/>
      <c r="F147" s="280"/>
    </row>
    <row r="148" spans="1:6" hidden="1">
      <c r="A148" s="289"/>
      <c r="B148" s="290"/>
      <c r="C148" s="302"/>
      <c r="D148" s="292"/>
      <c r="E148" s="280"/>
      <c r="F148" s="280"/>
    </row>
    <row r="149" spans="1:6" hidden="1">
      <c r="A149" s="289"/>
      <c r="B149" s="290"/>
      <c r="C149" s="302"/>
      <c r="D149" s="292"/>
      <c r="E149" s="280"/>
      <c r="F149" s="280"/>
    </row>
    <row r="150" spans="1:6" hidden="1">
      <c r="A150" s="289"/>
      <c r="B150" s="290"/>
      <c r="C150" s="302"/>
      <c r="D150" s="292"/>
      <c r="E150" s="280"/>
      <c r="F150" s="280"/>
    </row>
    <row r="151" spans="1:6" hidden="1">
      <c r="A151" s="289"/>
      <c r="B151" s="290"/>
      <c r="C151" s="302"/>
      <c r="D151" s="292"/>
      <c r="E151" s="280"/>
      <c r="F151" s="280"/>
    </row>
    <row r="152" spans="1:6" s="288" customFormat="1" hidden="1">
      <c r="A152" s="307"/>
      <c r="B152" s="308"/>
      <c r="C152" s="300"/>
      <c r="D152" s="299"/>
      <c r="E152" s="300"/>
      <c r="F152" s="301"/>
    </row>
    <row r="153" spans="1:6" hidden="1">
      <c r="A153" s="289"/>
      <c r="B153" s="290"/>
      <c r="C153" s="302"/>
      <c r="D153" s="280"/>
      <c r="E153" s="304"/>
      <c r="F153" s="280"/>
    </row>
    <row r="154" spans="1:6" s="288" customFormat="1" hidden="1">
      <c r="A154" s="289"/>
      <c r="B154" s="290"/>
      <c r="C154" s="300"/>
      <c r="D154" s="280"/>
      <c r="E154" s="304"/>
      <c r="F154" s="301"/>
    </row>
    <row r="155" spans="1:6" s="288" customFormat="1" hidden="1">
      <c r="A155" s="307"/>
      <c r="B155" s="308"/>
      <c r="C155" s="300"/>
      <c r="D155" s="299"/>
      <c r="E155" s="300"/>
      <c r="F155" s="301"/>
    </row>
    <row r="156" spans="1:6" s="311" customFormat="1" hidden="1">
      <c r="A156" s="301"/>
      <c r="B156" s="301"/>
      <c r="C156" s="300"/>
      <c r="D156" s="299"/>
      <c r="E156" s="300"/>
      <c r="F156" s="301"/>
    </row>
    <row r="157" spans="1:6" s="310" customFormat="1" hidden="1">
      <c r="A157" s="312"/>
      <c r="B157" s="313"/>
      <c r="C157" s="302"/>
      <c r="D157" s="280"/>
      <c r="E157" s="304"/>
      <c r="F157" s="280"/>
    </row>
    <row r="158" spans="1:6" s="310" customFormat="1" hidden="1">
      <c r="A158" s="280"/>
      <c r="B158" s="280"/>
      <c r="C158" s="302"/>
      <c r="D158" s="280"/>
      <c r="E158" s="304"/>
      <c r="F158" s="280"/>
    </row>
    <row r="159" spans="1:6" s="311" customFormat="1" hidden="1">
      <c r="A159" s="301"/>
      <c r="B159" s="301"/>
      <c r="C159" s="300"/>
      <c r="D159" s="299"/>
      <c r="E159" s="300"/>
      <c r="F159" s="301"/>
    </row>
    <row r="160" spans="1:6" s="310" customFormat="1" hidden="1">
      <c r="A160" s="289"/>
      <c r="B160" s="313"/>
      <c r="C160" s="302"/>
      <c r="D160" s="280"/>
      <c r="E160" s="304"/>
      <c r="F160" s="280"/>
    </row>
    <row r="161" spans="1:7" s="310" customFormat="1" ht="12" hidden="1" customHeight="1">
      <c r="A161" s="280"/>
      <c r="B161" s="280"/>
      <c r="C161" s="302"/>
      <c r="D161" s="280"/>
      <c r="E161" s="304"/>
      <c r="F161" s="280"/>
    </row>
    <row r="162" spans="1:7" s="311" customFormat="1" ht="12" hidden="1" customHeight="1">
      <c r="A162" s="301"/>
      <c r="B162" s="301"/>
      <c r="C162" s="300"/>
      <c r="D162" s="299"/>
      <c r="E162" s="300"/>
      <c r="F162" s="301"/>
    </row>
    <row r="163" spans="1:7" s="310" customFormat="1" ht="12" hidden="1" customHeight="1">
      <c r="A163" s="280"/>
      <c r="B163" s="313"/>
      <c r="C163" s="302"/>
      <c r="D163" s="280"/>
      <c r="E163" s="304"/>
      <c r="F163" s="280"/>
    </row>
    <row r="164" spans="1:7" s="310" customFormat="1" ht="12" hidden="1" customHeight="1">
      <c r="A164" s="280"/>
      <c r="B164" s="280"/>
      <c r="C164" s="302"/>
      <c r="D164" s="280"/>
      <c r="E164" s="304"/>
      <c r="F164" s="280"/>
    </row>
    <row r="165" spans="1:7" s="310" customFormat="1" ht="12" hidden="1" customHeight="1">
      <c r="A165" s="280"/>
      <c r="B165" s="280"/>
      <c r="C165" s="302"/>
      <c r="D165" s="280"/>
      <c r="E165" s="304"/>
      <c r="F165" s="280"/>
    </row>
    <row r="166" spans="1:7" s="311" customFormat="1" hidden="1">
      <c r="A166" s="301"/>
      <c r="B166" s="301"/>
      <c r="C166" s="300"/>
      <c r="D166" s="299"/>
      <c r="E166" s="300"/>
      <c r="F166" s="301"/>
    </row>
    <row r="167" spans="1:7" ht="25.5" hidden="1" customHeight="1">
      <c r="A167" s="314"/>
      <c r="B167" s="314"/>
      <c r="C167" s="315"/>
      <c r="D167" s="316"/>
      <c r="E167" s="315"/>
      <c r="F167" s="317"/>
    </row>
    <row r="168" spans="1:7" hidden="1">
      <c r="A168" s="330" t="s">
        <v>279</v>
      </c>
      <c r="B168" s="330"/>
      <c r="C168" s="330"/>
      <c r="D168" s="330"/>
      <c r="E168" s="330"/>
      <c r="F168" s="330"/>
    </row>
    <row r="169" spans="1:7" hidden="1">
      <c r="A169" s="330"/>
      <c r="B169" s="330"/>
      <c r="C169" s="330"/>
      <c r="D169" s="330"/>
      <c r="E169" s="330"/>
      <c r="F169" s="330"/>
    </row>
    <row r="170" spans="1:7" hidden="1">
      <c r="A170" s="330"/>
      <c r="B170" s="330"/>
      <c r="C170" s="330"/>
      <c r="D170" s="330"/>
      <c r="E170" s="330"/>
      <c r="F170" s="330"/>
      <c r="G170" s="332"/>
    </row>
    <row r="171" spans="1:7" hidden="1">
      <c r="A171" s="310"/>
      <c r="B171" s="310"/>
      <c r="C171" s="310"/>
      <c r="D171" s="318"/>
      <c r="E171" s="310"/>
      <c r="F171" s="310"/>
    </row>
    <row r="172" spans="1:7" hidden="1">
      <c r="A172" s="330"/>
      <c r="B172" s="330"/>
      <c r="C172" s="330"/>
      <c r="D172" s="330"/>
      <c r="E172" s="330"/>
      <c r="F172" s="330"/>
    </row>
    <row r="173" spans="1:7" hidden="1">
      <c r="A173" s="330"/>
      <c r="B173" s="330"/>
      <c r="C173" s="330"/>
      <c r="D173" s="330"/>
      <c r="E173" s="330"/>
      <c r="F173" s="330"/>
    </row>
    <row r="174" spans="1:7">
      <c r="A174" s="330"/>
      <c r="B174" s="330"/>
      <c r="C174" s="330"/>
      <c r="D174" s="330"/>
      <c r="E174" s="330"/>
      <c r="F174" s="330"/>
    </row>
    <row r="175" spans="1:7">
      <c r="A175" s="330"/>
      <c r="B175" s="330"/>
      <c r="C175" s="330"/>
      <c r="D175" s="330"/>
      <c r="E175" s="330"/>
      <c r="F175" s="330"/>
    </row>
    <row r="176" spans="1:7">
      <c r="A176" s="330"/>
      <c r="B176" s="330"/>
      <c r="C176" s="330"/>
      <c r="D176" s="330"/>
      <c r="E176" s="330"/>
      <c r="F176" s="330"/>
    </row>
    <row r="177" spans="1:6">
      <c r="A177" s="330"/>
      <c r="B177" s="330"/>
      <c r="C177" s="330"/>
      <c r="D177" s="330"/>
      <c r="E177" s="330"/>
      <c r="F177" s="330"/>
    </row>
    <row r="178" spans="1:6">
      <c r="A178" s="330"/>
      <c r="B178" s="330"/>
      <c r="C178" s="330"/>
      <c r="D178" s="330"/>
      <c r="E178" s="330"/>
      <c r="F178" s="330"/>
    </row>
    <row r="179" spans="1:6">
      <c r="A179" s="330"/>
      <c r="B179" s="330"/>
      <c r="C179" s="330"/>
      <c r="D179" s="330"/>
      <c r="E179" s="330"/>
      <c r="F179" s="330"/>
    </row>
    <row r="180" spans="1:6">
      <c r="A180" s="330"/>
      <c r="B180" s="330"/>
      <c r="C180" s="330"/>
      <c r="D180" s="330"/>
      <c r="E180" s="330"/>
      <c r="F180" s="330"/>
    </row>
    <row r="181" spans="1:6">
      <c r="A181" s="330"/>
      <c r="B181" s="330"/>
      <c r="C181" s="330"/>
      <c r="D181" s="330"/>
      <c r="E181" s="330"/>
      <c r="F181" s="330"/>
    </row>
    <row r="182" spans="1:6">
      <c r="A182" s="330"/>
      <c r="B182" s="330"/>
      <c r="C182" s="330"/>
      <c r="D182" s="330"/>
      <c r="E182" s="330"/>
      <c r="F182" s="330"/>
    </row>
    <row r="183" spans="1:6">
      <c r="A183" s="330"/>
      <c r="B183" s="330"/>
      <c r="C183" s="330"/>
      <c r="D183" s="330"/>
      <c r="E183" s="330"/>
      <c r="F183" s="330"/>
    </row>
  </sheetData>
  <mergeCells count="16">
    <mergeCell ref="A173:F173"/>
    <mergeCell ref="A2:E2"/>
    <mergeCell ref="A168:F168"/>
    <mergeCell ref="A169:F169"/>
    <mergeCell ref="A170:G170"/>
    <mergeCell ref="A172:F172"/>
    <mergeCell ref="A180:F180"/>
    <mergeCell ref="A181:F181"/>
    <mergeCell ref="A182:F182"/>
    <mergeCell ref="A183:F183"/>
    <mergeCell ref="A174:F174"/>
    <mergeCell ref="A175:F175"/>
    <mergeCell ref="A176:F176"/>
    <mergeCell ref="A177:F177"/>
    <mergeCell ref="A178:F178"/>
    <mergeCell ref="A179:F179"/>
  </mergeCells>
  <pageMargins left="0.43307086614173229" right="0.27559055118110237" top="0.23622047244094491" bottom="0.19685039370078741" header="0.15748031496062992" footer="0.15748031496062992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D37" sqref="D37"/>
    </sheetView>
  </sheetViews>
  <sheetFormatPr defaultColWidth="8.7109375" defaultRowHeight="12.75"/>
  <cols>
    <col min="1" max="1" width="37.7109375" style="337" customWidth="1"/>
    <col min="2" max="2" width="13.5703125" style="336" hidden="1" customWidth="1"/>
    <col min="3" max="3" width="7.28515625" style="338" customWidth="1"/>
    <col min="4" max="5" width="11.5703125" style="336" customWidth="1"/>
    <col min="6" max="6" width="11.5703125" style="339" customWidth="1"/>
    <col min="7" max="7" width="11.42578125" style="339" customWidth="1"/>
    <col min="8" max="8" width="9.85546875" style="339" customWidth="1"/>
    <col min="9" max="9" width="9.140625" style="339" customWidth="1"/>
    <col min="10" max="10" width="9.28515625" style="339" customWidth="1"/>
    <col min="11" max="11" width="9.140625" style="339" customWidth="1"/>
    <col min="12" max="12" width="13" style="336" customWidth="1"/>
    <col min="13" max="13" width="8.7109375" style="336"/>
    <col min="14" max="14" width="11.85546875" style="336" customWidth="1"/>
    <col min="15" max="15" width="12.5703125" style="336" customWidth="1"/>
    <col min="16" max="16" width="11.85546875" style="336" customWidth="1"/>
    <col min="17" max="17" width="12" style="336" customWidth="1"/>
    <col min="18" max="19" width="8.7109375" style="336"/>
    <col min="20" max="20" width="13" style="336" customWidth="1"/>
    <col min="21" max="16384" width="8.7109375" style="336"/>
  </cols>
  <sheetData>
    <row r="1" spans="1:17" ht="24" customHeight="1">
      <c r="A1" s="333"/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5"/>
    </row>
    <row r="2" spans="1:17">
      <c r="P2" s="340"/>
    </row>
    <row r="3" spans="1:17" ht="18.75">
      <c r="A3" s="341" t="s">
        <v>594</v>
      </c>
      <c r="G3" s="342"/>
      <c r="H3" s="342"/>
    </row>
    <row r="4" spans="1:17" ht="21.75" customHeight="1">
      <c r="A4" s="343"/>
      <c r="B4" s="344"/>
      <c r="G4" s="342"/>
      <c r="H4" s="342"/>
    </row>
    <row r="5" spans="1:17">
      <c r="A5" s="345"/>
      <c r="G5" s="342"/>
      <c r="H5" s="342"/>
    </row>
    <row r="6" spans="1:17" ht="6" customHeight="1" thickBot="1">
      <c r="B6" s="346"/>
      <c r="C6" s="347"/>
      <c r="D6" s="346"/>
      <c r="G6" s="342"/>
      <c r="H6" s="342"/>
    </row>
    <row r="7" spans="1:17" ht="24.75" customHeight="1" thickBot="1">
      <c r="A7" s="348" t="s">
        <v>595</v>
      </c>
      <c r="B7" s="349"/>
      <c r="C7" s="350"/>
      <c r="D7" s="351" t="s">
        <v>596</v>
      </c>
      <c r="E7" s="352"/>
      <c r="F7" s="352"/>
      <c r="G7" s="352"/>
      <c r="H7" s="353"/>
      <c r="I7" s="353"/>
      <c r="J7" s="353"/>
      <c r="K7" s="353"/>
      <c r="L7" s="354"/>
      <c r="P7" s="355"/>
    </row>
    <row r="8" spans="1:17" ht="23.25" customHeight="1" thickBot="1">
      <c r="A8" s="345" t="s">
        <v>597</v>
      </c>
      <c r="G8" s="342"/>
      <c r="H8" s="342"/>
    </row>
    <row r="9" spans="1:17" ht="13.5" thickBot="1">
      <c r="A9" s="356" t="s">
        <v>54</v>
      </c>
      <c r="B9" s="357"/>
      <c r="C9" s="358" t="s">
        <v>598</v>
      </c>
      <c r="D9" s="359" t="s">
        <v>7</v>
      </c>
      <c r="E9" s="360" t="s">
        <v>599</v>
      </c>
      <c r="F9" s="361" t="s">
        <v>600</v>
      </c>
      <c r="G9" s="362" t="s">
        <v>601</v>
      </c>
      <c r="H9" s="363"/>
      <c r="I9" s="363"/>
      <c r="J9" s="364"/>
      <c r="K9" s="365" t="s">
        <v>602</v>
      </c>
      <c r="L9" s="366" t="s">
        <v>603</v>
      </c>
      <c r="N9" s="367" t="s">
        <v>604</v>
      </c>
      <c r="O9" s="367" t="s">
        <v>605</v>
      </c>
      <c r="P9" s="367" t="s">
        <v>604</v>
      </c>
    </row>
    <row r="10" spans="1:17" ht="13.5" thickBot="1">
      <c r="A10" s="368"/>
      <c r="B10" s="369" t="s">
        <v>606</v>
      </c>
      <c r="C10" s="370"/>
      <c r="D10" s="371" t="s">
        <v>607</v>
      </c>
      <c r="E10" s="372">
        <v>2018</v>
      </c>
      <c r="F10" s="373">
        <v>2018</v>
      </c>
      <c r="G10" s="374" t="s">
        <v>608</v>
      </c>
      <c r="H10" s="375" t="s">
        <v>609</v>
      </c>
      <c r="I10" s="375" t="s">
        <v>610</v>
      </c>
      <c r="J10" s="376" t="s">
        <v>611</v>
      </c>
      <c r="K10" s="377" t="s">
        <v>612</v>
      </c>
      <c r="L10" s="378" t="s">
        <v>613</v>
      </c>
      <c r="N10" s="379" t="s">
        <v>614</v>
      </c>
      <c r="O10" s="380" t="s">
        <v>615</v>
      </c>
      <c r="P10" s="380" t="s">
        <v>616</v>
      </c>
    </row>
    <row r="11" spans="1:17">
      <c r="A11" s="381" t="s">
        <v>617</v>
      </c>
      <c r="B11" s="382"/>
      <c r="C11" s="383"/>
      <c r="D11" s="384">
        <v>19</v>
      </c>
      <c r="E11" s="385">
        <v>19</v>
      </c>
      <c r="F11" s="385">
        <v>19</v>
      </c>
      <c r="G11" s="386">
        <v>19</v>
      </c>
      <c r="H11" s="387">
        <v>17</v>
      </c>
      <c r="I11" s="388">
        <f>O11</f>
        <v>18</v>
      </c>
      <c r="J11" s="389"/>
      <c r="K11" s="390" t="s">
        <v>618</v>
      </c>
      <c r="L11" s="391" t="s">
        <v>618</v>
      </c>
      <c r="M11" s="344"/>
      <c r="N11" s="392">
        <v>17</v>
      </c>
      <c r="O11" s="388">
        <v>18</v>
      </c>
      <c r="P11" s="384"/>
    </row>
    <row r="12" spans="1:17" ht="13.5" thickBot="1">
      <c r="A12" s="393" t="s">
        <v>619</v>
      </c>
      <c r="B12" s="394"/>
      <c r="C12" s="395"/>
      <c r="D12" s="396">
        <v>19</v>
      </c>
      <c r="E12" s="397">
        <v>19</v>
      </c>
      <c r="F12" s="397">
        <v>19</v>
      </c>
      <c r="G12" s="398">
        <v>19</v>
      </c>
      <c r="H12" s="399">
        <v>17</v>
      </c>
      <c r="I12" s="400">
        <f t="shared" ref="I12:I17" si="0">O12</f>
        <v>18</v>
      </c>
      <c r="J12" s="401"/>
      <c r="K12" s="402"/>
      <c r="L12" s="403" t="s">
        <v>618</v>
      </c>
      <c r="M12" s="344"/>
      <c r="N12" s="404">
        <v>17</v>
      </c>
      <c r="O12" s="405">
        <v>18</v>
      </c>
      <c r="P12" s="396"/>
    </row>
    <row r="13" spans="1:17">
      <c r="A13" s="406" t="s">
        <v>620</v>
      </c>
      <c r="B13" s="407" t="s">
        <v>621</v>
      </c>
      <c r="C13" s="408" t="s">
        <v>622</v>
      </c>
      <c r="D13" s="409">
        <v>11644</v>
      </c>
      <c r="E13" s="410" t="s">
        <v>618</v>
      </c>
      <c r="F13" s="410" t="s">
        <v>618</v>
      </c>
      <c r="G13" s="411">
        <v>12956</v>
      </c>
      <c r="H13" s="412">
        <f t="shared" ref="H13:I23" si="1">N13</f>
        <v>13211</v>
      </c>
      <c r="I13" s="413">
        <f>O13</f>
        <v>13108</v>
      </c>
      <c r="J13" s="414"/>
      <c r="K13" s="415" t="s">
        <v>618</v>
      </c>
      <c r="L13" s="415" t="s">
        <v>618</v>
      </c>
      <c r="M13" s="344"/>
      <c r="N13" s="416">
        <v>13211</v>
      </c>
      <c r="O13" s="417">
        <v>13108</v>
      </c>
      <c r="P13" s="409"/>
    </row>
    <row r="14" spans="1:17">
      <c r="A14" s="418" t="s">
        <v>623</v>
      </c>
      <c r="B14" s="419" t="s">
        <v>624</v>
      </c>
      <c r="C14" s="420" t="s">
        <v>625</v>
      </c>
      <c r="D14" s="409">
        <v>10058</v>
      </c>
      <c r="E14" s="421" t="s">
        <v>618</v>
      </c>
      <c r="F14" s="421" t="s">
        <v>618</v>
      </c>
      <c r="G14" s="411">
        <v>10303</v>
      </c>
      <c r="H14" s="422">
        <f t="shared" si="1"/>
        <v>10450</v>
      </c>
      <c r="I14" s="423">
        <f t="shared" si="0"/>
        <v>10609</v>
      </c>
      <c r="J14" s="424"/>
      <c r="K14" s="415" t="s">
        <v>618</v>
      </c>
      <c r="L14" s="415" t="s">
        <v>618</v>
      </c>
      <c r="M14" s="344"/>
      <c r="N14" s="425">
        <v>10450</v>
      </c>
      <c r="O14" s="426">
        <v>10609</v>
      </c>
      <c r="P14" s="409"/>
    </row>
    <row r="15" spans="1:17">
      <c r="A15" s="418" t="s">
        <v>626</v>
      </c>
      <c r="B15" s="419" t="s">
        <v>627</v>
      </c>
      <c r="C15" s="427" t="s">
        <v>628</v>
      </c>
      <c r="D15" s="409">
        <v>286</v>
      </c>
      <c r="E15" s="421" t="s">
        <v>618</v>
      </c>
      <c r="F15" s="421" t="s">
        <v>618</v>
      </c>
      <c r="G15" s="411">
        <v>321</v>
      </c>
      <c r="H15" s="422">
        <f t="shared" si="1"/>
        <v>402</v>
      </c>
      <c r="I15" s="423">
        <f t="shared" si="0"/>
        <v>344</v>
      </c>
      <c r="J15" s="424"/>
      <c r="K15" s="415" t="s">
        <v>618</v>
      </c>
      <c r="L15" s="415" t="s">
        <v>618</v>
      </c>
      <c r="M15" s="344"/>
      <c r="N15" s="425">
        <v>402</v>
      </c>
      <c r="O15" s="426">
        <v>344</v>
      </c>
      <c r="P15" s="409"/>
    </row>
    <row r="16" spans="1:17">
      <c r="A16" s="418" t="s">
        <v>629</v>
      </c>
      <c r="B16" s="419" t="s">
        <v>630</v>
      </c>
      <c r="C16" s="427" t="s">
        <v>618</v>
      </c>
      <c r="D16" s="409">
        <v>368</v>
      </c>
      <c r="E16" s="421" t="s">
        <v>618</v>
      </c>
      <c r="F16" s="421" t="s">
        <v>618</v>
      </c>
      <c r="G16" s="411">
        <v>12814</v>
      </c>
      <c r="H16" s="422">
        <f t="shared" si="1"/>
        <v>8966</v>
      </c>
      <c r="I16" s="423">
        <f t="shared" si="0"/>
        <v>4752</v>
      </c>
      <c r="J16" s="424"/>
      <c r="K16" s="415" t="s">
        <v>618</v>
      </c>
      <c r="L16" s="415" t="s">
        <v>618</v>
      </c>
      <c r="M16" s="344"/>
      <c r="N16" s="425">
        <v>8966</v>
      </c>
      <c r="O16" s="426">
        <v>4752</v>
      </c>
      <c r="P16" s="409"/>
    </row>
    <row r="17" spans="1:16" ht="13.5" thickBot="1">
      <c r="A17" s="428" t="s">
        <v>631</v>
      </c>
      <c r="B17" s="429" t="s">
        <v>632</v>
      </c>
      <c r="C17" s="430" t="s">
        <v>633</v>
      </c>
      <c r="D17" s="431">
        <v>4240</v>
      </c>
      <c r="E17" s="432" t="s">
        <v>618</v>
      </c>
      <c r="F17" s="432" t="s">
        <v>618</v>
      </c>
      <c r="G17" s="411">
        <v>4528</v>
      </c>
      <c r="H17" s="433">
        <f t="shared" si="1"/>
        <v>4772</v>
      </c>
      <c r="I17" s="434">
        <f t="shared" si="0"/>
        <v>6496</v>
      </c>
      <c r="J17" s="435"/>
      <c r="K17" s="391" t="s">
        <v>618</v>
      </c>
      <c r="L17" s="391" t="s">
        <v>618</v>
      </c>
      <c r="M17" s="344"/>
      <c r="N17" s="436">
        <v>4772</v>
      </c>
      <c r="O17" s="437">
        <v>6496</v>
      </c>
      <c r="P17" s="431"/>
    </row>
    <row r="18" spans="1:16" ht="13.5" thickBot="1">
      <c r="A18" s="438" t="s">
        <v>634</v>
      </c>
      <c r="B18" s="439"/>
      <c r="C18" s="440"/>
      <c r="D18" s="441">
        <f t="shared" ref="D18" si="2">D13-D14+D15+D16+D17</f>
        <v>6480</v>
      </c>
      <c r="E18" s="442" t="s">
        <v>618</v>
      </c>
      <c r="F18" s="442" t="s">
        <v>618</v>
      </c>
      <c r="G18" s="443">
        <f>G13-G14+G15+G16+G17</f>
        <v>20316</v>
      </c>
      <c r="H18" s="443">
        <f>H13-H14+H15+H16+H17</f>
        <v>16901</v>
      </c>
      <c r="I18" s="444">
        <f>I13-I14+I15+I16+I17</f>
        <v>14091</v>
      </c>
      <c r="J18" s="444">
        <f t="shared" ref="J18" si="3">J13-J14+J15+J16+J17</f>
        <v>0</v>
      </c>
      <c r="K18" s="445" t="s">
        <v>618</v>
      </c>
      <c r="L18" s="445" t="s">
        <v>618</v>
      </c>
      <c r="M18" s="344"/>
      <c r="N18" s="441">
        <f>N13-N14+N15+N16+N17</f>
        <v>16901</v>
      </c>
      <c r="O18" s="441">
        <f t="shared" ref="O18:P18" si="4">O13-O14+O15+O16+O17</f>
        <v>14091</v>
      </c>
      <c r="P18" s="441">
        <f t="shared" si="4"/>
        <v>0</v>
      </c>
    </row>
    <row r="19" spans="1:16">
      <c r="A19" s="428" t="s">
        <v>635</v>
      </c>
      <c r="B19" s="407" t="s">
        <v>636</v>
      </c>
      <c r="C19" s="446">
        <v>401</v>
      </c>
      <c r="D19" s="431">
        <v>2607</v>
      </c>
      <c r="E19" s="410" t="s">
        <v>618</v>
      </c>
      <c r="F19" s="410" t="s">
        <v>618</v>
      </c>
      <c r="G19" s="447">
        <v>2656</v>
      </c>
      <c r="H19" s="448">
        <f t="shared" si="1"/>
        <v>2761</v>
      </c>
      <c r="I19" s="449">
        <f t="shared" si="1"/>
        <v>2499</v>
      </c>
      <c r="J19" s="450"/>
      <c r="K19" s="391" t="s">
        <v>618</v>
      </c>
      <c r="L19" s="391" t="s">
        <v>618</v>
      </c>
      <c r="M19" s="344"/>
      <c r="N19" s="451">
        <v>2761</v>
      </c>
      <c r="O19" s="452">
        <v>2499</v>
      </c>
      <c r="P19" s="431"/>
    </row>
    <row r="20" spans="1:16">
      <c r="A20" s="418" t="s">
        <v>637</v>
      </c>
      <c r="B20" s="419" t="s">
        <v>638</v>
      </c>
      <c r="C20" s="427" t="s">
        <v>639</v>
      </c>
      <c r="D20" s="409">
        <v>2409</v>
      </c>
      <c r="E20" s="421" t="s">
        <v>618</v>
      </c>
      <c r="F20" s="421" t="s">
        <v>618</v>
      </c>
      <c r="G20" s="453">
        <v>2382</v>
      </c>
      <c r="H20" s="422">
        <f t="shared" si="1"/>
        <v>2821</v>
      </c>
      <c r="I20" s="454">
        <f t="shared" si="1"/>
        <v>2942</v>
      </c>
      <c r="J20" s="455"/>
      <c r="K20" s="415" t="s">
        <v>618</v>
      </c>
      <c r="L20" s="415" t="s">
        <v>618</v>
      </c>
      <c r="M20" s="344"/>
      <c r="N20" s="456">
        <v>2821</v>
      </c>
      <c r="O20" s="457">
        <v>2942</v>
      </c>
      <c r="P20" s="409"/>
    </row>
    <row r="21" spans="1:16">
      <c r="A21" s="418" t="s">
        <v>640</v>
      </c>
      <c r="B21" s="458" t="s">
        <v>641</v>
      </c>
      <c r="C21" s="427" t="s">
        <v>618</v>
      </c>
      <c r="D21" s="409">
        <v>0</v>
      </c>
      <c r="E21" s="421" t="s">
        <v>618</v>
      </c>
      <c r="F21" s="421" t="s">
        <v>618</v>
      </c>
      <c r="G21" s="453">
        <v>0</v>
      </c>
      <c r="H21" s="422">
        <f t="shared" si="1"/>
        <v>0</v>
      </c>
      <c r="I21" s="454">
        <f t="shared" si="1"/>
        <v>0</v>
      </c>
      <c r="J21" s="455"/>
      <c r="K21" s="415" t="s">
        <v>618</v>
      </c>
      <c r="L21" s="415" t="s">
        <v>618</v>
      </c>
      <c r="M21" s="344"/>
      <c r="N21" s="456">
        <v>0</v>
      </c>
      <c r="O21" s="409">
        <v>0</v>
      </c>
      <c r="P21" s="409">
        <v>0</v>
      </c>
    </row>
    <row r="22" spans="1:16">
      <c r="A22" s="418" t="s">
        <v>642</v>
      </c>
      <c r="B22" s="458" t="s">
        <v>643</v>
      </c>
      <c r="C22" s="427" t="s">
        <v>618</v>
      </c>
      <c r="D22" s="409">
        <v>1458</v>
      </c>
      <c r="E22" s="421" t="s">
        <v>618</v>
      </c>
      <c r="F22" s="421" t="s">
        <v>618</v>
      </c>
      <c r="G22" s="453">
        <v>13427</v>
      </c>
      <c r="H22" s="422">
        <f t="shared" si="1"/>
        <v>10170</v>
      </c>
      <c r="I22" s="454">
        <f t="shared" si="1"/>
        <v>6553</v>
      </c>
      <c r="J22" s="455"/>
      <c r="K22" s="415" t="s">
        <v>618</v>
      </c>
      <c r="L22" s="415" t="s">
        <v>618</v>
      </c>
      <c r="M22" s="344"/>
      <c r="N22" s="456">
        <v>10170</v>
      </c>
      <c r="O22" s="457">
        <v>6553</v>
      </c>
      <c r="P22" s="409"/>
    </row>
    <row r="23" spans="1:16" ht="13.5" thickBot="1">
      <c r="A23" s="393" t="s">
        <v>644</v>
      </c>
      <c r="B23" s="459" t="s">
        <v>645</v>
      </c>
      <c r="C23" s="460" t="s">
        <v>618</v>
      </c>
      <c r="D23" s="461">
        <v>0</v>
      </c>
      <c r="E23" s="432" t="s">
        <v>618</v>
      </c>
      <c r="F23" s="432" t="s">
        <v>618</v>
      </c>
      <c r="G23" s="462">
        <v>0</v>
      </c>
      <c r="H23" s="433">
        <f t="shared" si="1"/>
        <v>0</v>
      </c>
      <c r="I23" s="463">
        <f t="shared" si="1"/>
        <v>0</v>
      </c>
      <c r="J23" s="464"/>
      <c r="K23" s="465" t="s">
        <v>618</v>
      </c>
      <c r="L23" s="465" t="s">
        <v>618</v>
      </c>
      <c r="M23" s="344"/>
      <c r="N23" s="466">
        <v>0</v>
      </c>
      <c r="O23" s="467">
        <v>0</v>
      </c>
      <c r="P23" s="461">
        <v>0</v>
      </c>
    </row>
    <row r="24" spans="1:16" ht="15">
      <c r="A24" s="406" t="s">
        <v>646</v>
      </c>
      <c r="B24" s="407" t="s">
        <v>647</v>
      </c>
      <c r="C24" s="468" t="s">
        <v>618</v>
      </c>
      <c r="D24" s="469">
        <v>17883</v>
      </c>
      <c r="E24" s="470">
        <v>17200</v>
      </c>
      <c r="F24" s="470">
        <v>17741</v>
      </c>
      <c r="G24" s="471">
        <v>4505</v>
      </c>
      <c r="H24" s="472">
        <f>N24-G24</f>
        <v>3995</v>
      </c>
      <c r="I24" s="473">
        <f>O24-N24</f>
        <v>5246</v>
      </c>
      <c r="J24" s="417"/>
      <c r="K24" s="474">
        <f t="shared" ref="K24:K47" si="5">SUM(G24:J24)</f>
        <v>13746</v>
      </c>
      <c r="L24" s="475">
        <f t="shared" ref="L24:L47" si="6">(K24/F24)*100</f>
        <v>77.481539935742063</v>
      </c>
      <c r="M24" s="344"/>
      <c r="N24" s="416">
        <v>8500</v>
      </c>
      <c r="O24" s="476">
        <v>13746</v>
      </c>
      <c r="P24" s="469"/>
    </row>
    <row r="25" spans="1:16" ht="15">
      <c r="A25" s="418" t="s">
        <v>648</v>
      </c>
      <c r="B25" s="419" t="s">
        <v>649</v>
      </c>
      <c r="C25" s="477" t="s">
        <v>618</v>
      </c>
      <c r="D25" s="478">
        <v>950</v>
      </c>
      <c r="E25" s="479"/>
      <c r="F25" s="479"/>
      <c r="G25" s="480"/>
      <c r="H25" s="423">
        <f t="shared" ref="H25:H26" si="7">N25-G25</f>
        <v>0</v>
      </c>
      <c r="I25" s="481">
        <v>0</v>
      </c>
      <c r="J25" s="426"/>
      <c r="K25" s="482">
        <f t="shared" si="5"/>
        <v>0</v>
      </c>
      <c r="L25" s="483" t="e">
        <f t="shared" si="6"/>
        <v>#DIV/0!</v>
      </c>
      <c r="M25" s="344"/>
      <c r="N25" s="425">
        <v>0</v>
      </c>
      <c r="O25" s="457">
        <v>0</v>
      </c>
      <c r="P25" s="478"/>
    </row>
    <row r="26" spans="1:16" ht="15.75" thickBot="1">
      <c r="A26" s="393" t="s">
        <v>650</v>
      </c>
      <c r="B26" s="484" t="s">
        <v>649</v>
      </c>
      <c r="C26" s="485">
        <v>672</v>
      </c>
      <c r="D26" s="486">
        <v>16883</v>
      </c>
      <c r="E26" s="487">
        <v>17200</v>
      </c>
      <c r="F26" s="487">
        <v>17000</v>
      </c>
      <c r="G26" s="488">
        <v>4505</v>
      </c>
      <c r="H26" s="489">
        <f t="shared" si="7"/>
        <v>3995</v>
      </c>
      <c r="I26" s="490">
        <f>O26-N26</f>
        <v>4505</v>
      </c>
      <c r="J26" s="437"/>
      <c r="K26" s="491">
        <f t="shared" si="5"/>
        <v>13005</v>
      </c>
      <c r="L26" s="492">
        <f t="shared" si="6"/>
        <v>76.5</v>
      </c>
      <c r="M26" s="344"/>
      <c r="N26" s="493">
        <v>8500</v>
      </c>
      <c r="O26" s="494">
        <v>13005</v>
      </c>
      <c r="P26" s="486"/>
    </row>
    <row r="27" spans="1:16" ht="15">
      <c r="A27" s="406" t="s">
        <v>651</v>
      </c>
      <c r="B27" s="407" t="s">
        <v>652</v>
      </c>
      <c r="C27" s="495">
        <v>501</v>
      </c>
      <c r="D27" s="496">
        <v>1204</v>
      </c>
      <c r="E27" s="497">
        <v>760</v>
      </c>
      <c r="F27" s="497">
        <v>760</v>
      </c>
      <c r="G27" s="498">
        <v>154</v>
      </c>
      <c r="H27" s="481">
        <f>N27-G27</f>
        <v>226</v>
      </c>
      <c r="I27" s="489">
        <f>O27-N27</f>
        <v>305</v>
      </c>
      <c r="J27" s="481"/>
      <c r="K27" s="499">
        <f t="shared" si="5"/>
        <v>685</v>
      </c>
      <c r="L27" s="475">
        <f t="shared" si="6"/>
        <v>90.131578947368425</v>
      </c>
      <c r="M27" s="344"/>
      <c r="N27" s="451">
        <v>380</v>
      </c>
      <c r="O27" s="500">
        <v>685</v>
      </c>
      <c r="P27" s="496"/>
    </row>
    <row r="28" spans="1:16" ht="15">
      <c r="A28" s="418" t="s">
        <v>653</v>
      </c>
      <c r="B28" s="419" t="s">
        <v>654</v>
      </c>
      <c r="C28" s="501">
        <v>502</v>
      </c>
      <c r="D28" s="478">
        <v>577</v>
      </c>
      <c r="E28" s="479">
        <v>732</v>
      </c>
      <c r="F28" s="479">
        <v>732</v>
      </c>
      <c r="G28" s="502">
        <v>3</v>
      </c>
      <c r="H28" s="481">
        <f t="shared" ref="H28:H36" si="8">N28-G28</f>
        <v>345</v>
      </c>
      <c r="I28" s="489">
        <f t="shared" ref="I28:I42" si="9">O28-N28</f>
        <v>174</v>
      </c>
      <c r="J28" s="503"/>
      <c r="K28" s="504">
        <f t="shared" si="5"/>
        <v>522</v>
      </c>
      <c r="L28" s="483">
        <f t="shared" si="6"/>
        <v>71.311475409836063</v>
      </c>
      <c r="M28" s="344"/>
      <c r="N28" s="456">
        <v>348</v>
      </c>
      <c r="O28" s="505">
        <v>522</v>
      </c>
      <c r="P28" s="478"/>
    </row>
    <row r="29" spans="1:16" ht="15">
      <c r="A29" s="418" t="s">
        <v>655</v>
      </c>
      <c r="B29" s="419" t="s">
        <v>656</v>
      </c>
      <c r="C29" s="501">
        <v>504</v>
      </c>
      <c r="D29" s="478">
        <v>170</v>
      </c>
      <c r="E29" s="479">
        <v>200</v>
      </c>
      <c r="F29" s="479">
        <v>200</v>
      </c>
      <c r="G29" s="502">
        <v>16</v>
      </c>
      <c r="H29" s="481">
        <f t="shared" si="8"/>
        <v>46</v>
      </c>
      <c r="I29" s="489">
        <f t="shared" si="9"/>
        <v>116</v>
      </c>
      <c r="J29" s="503"/>
      <c r="K29" s="504">
        <f t="shared" si="5"/>
        <v>178</v>
      </c>
      <c r="L29" s="483">
        <f t="shared" si="6"/>
        <v>89</v>
      </c>
      <c r="M29" s="344"/>
      <c r="N29" s="456">
        <v>62</v>
      </c>
      <c r="O29" s="505">
        <v>178</v>
      </c>
      <c r="P29" s="478"/>
    </row>
    <row r="30" spans="1:16" ht="15">
      <c r="A30" s="418" t="s">
        <v>657</v>
      </c>
      <c r="B30" s="419" t="s">
        <v>658</v>
      </c>
      <c r="C30" s="501">
        <v>511</v>
      </c>
      <c r="D30" s="478">
        <v>373</v>
      </c>
      <c r="E30" s="479">
        <v>340</v>
      </c>
      <c r="F30" s="479">
        <v>340</v>
      </c>
      <c r="G30" s="502">
        <v>166</v>
      </c>
      <c r="H30" s="481">
        <f t="shared" si="8"/>
        <v>85</v>
      </c>
      <c r="I30" s="489">
        <f t="shared" si="9"/>
        <v>32</v>
      </c>
      <c r="J30" s="503"/>
      <c r="K30" s="504">
        <f t="shared" si="5"/>
        <v>283</v>
      </c>
      <c r="L30" s="483">
        <f t="shared" si="6"/>
        <v>83.235294117647058</v>
      </c>
      <c r="M30" s="344"/>
      <c r="N30" s="456">
        <v>251</v>
      </c>
      <c r="O30" s="505">
        <v>283</v>
      </c>
      <c r="P30" s="478"/>
    </row>
    <row r="31" spans="1:16" ht="15">
      <c r="A31" s="418" t="s">
        <v>659</v>
      </c>
      <c r="B31" s="419" t="s">
        <v>660</v>
      </c>
      <c r="C31" s="501">
        <v>518</v>
      </c>
      <c r="D31" s="478">
        <v>3626</v>
      </c>
      <c r="E31" s="479">
        <v>1193</v>
      </c>
      <c r="F31" s="479">
        <v>6778</v>
      </c>
      <c r="G31" s="502">
        <v>1067</v>
      </c>
      <c r="H31" s="481">
        <f t="shared" si="8"/>
        <v>1217</v>
      </c>
      <c r="I31" s="489">
        <f t="shared" si="9"/>
        <v>1816</v>
      </c>
      <c r="J31" s="503"/>
      <c r="K31" s="504">
        <f t="shared" si="5"/>
        <v>4100</v>
      </c>
      <c r="L31" s="483">
        <f t="shared" si="6"/>
        <v>60.48982000590145</v>
      </c>
      <c r="M31" s="344"/>
      <c r="N31" s="456">
        <v>2284</v>
      </c>
      <c r="O31" s="505">
        <v>4100</v>
      </c>
      <c r="P31" s="478"/>
    </row>
    <row r="32" spans="1:16" ht="15">
      <c r="A32" s="418" t="s">
        <v>661</v>
      </c>
      <c r="B32" s="506" t="s">
        <v>662</v>
      </c>
      <c r="C32" s="501">
        <v>521</v>
      </c>
      <c r="D32" s="478">
        <v>6003</v>
      </c>
      <c r="E32" s="479">
        <v>7012</v>
      </c>
      <c r="F32" s="479">
        <v>7012</v>
      </c>
      <c r="G32" s="502">
        <v>1604</v>
      </c>
      <c r="H32" s="481">
        <f t="shared" si="8"/>
        <v>1760</v>
      </c>
      <c r="I32" s="489">
        <f t="shared" si="9"/>
        <v>1816</v>
      </c>
      <c r="J32" s="503"/>
      <c r="K32" s="504">
        <f t="shared" si="5"/>
        <v>5180</v>
      </c>
      <c r="L32" s="483">
        <f t="shared" si="6"/>
        <v>73.873359954363949</v>
      </c>
      <c r="M32" s="344"/>
      <c r="N32" s="456">
        <v>3364</v>
      </c>
      <c r="O32" s="505">
        <v>5180</v>
      </c>
      <c r="P32" s="478"/>
    </row>
    <row r="33" spans="1:16" ht="15">
      <c r="A33" s="418" t="s">
        <v>663</v>
      </c>
      <c r="B33" s="506" t="s">
        <v>664</v>
      </c>
      <c r="C33" s="501" t="s">
        <v>665</v>
      </c>
      <c r="D33" s="478">
        <v>2167</v>
      </c>
      <c r="E33" s="479">
        <v>2552</v>
      </c>
      <c r="F33" s="479">
        <v>2552</v>
      </c>
      <c r="G33" s="502">
        <v>605</v>
      </c>
      <c r="H33" s="481">
        <f t="shared" si="8"/>
        <v>609</v>
      </c>
      <c r="I33" s="489">
        <f t="shared" si="9"/>
        <v>663</v>
      </c>
      <c r="J33" s="503"/>
      <c r="K33" s="504">
        <f t="shared" si="5"/>
        <v>1877</v>
      </c>
      <c r="L33" s="483">
        <f t="shared" si="6"/>
        <v>73.550156739811911</v>
      </c>
      <c r="M33" s="344"/>
      <c r="N33" s="456">
        <v>1214</v>
      </c>
      <c r="O33" s="505">
        <v>1877</v>
      </c>
      <c r="P33" s="478"/>
    </row>
    <row r="34" spans="1:16" ht="15">
      <c r="A34" s="418" t="s">
        <v>666</v>
      </c>
      <c r="B34" s="419" t="s">
        <v>667</v>
      </c>
      <c r="C34" s="501">
        <v>557</v>
      </c>
      <c r="D34" s="478">
        <v>0</v>
      </c>
      <c r="E34" s="479"/>
      <c r="F34" s="479"/>
      <c r="G34" s="502">
        <v>0</v>
      </c>
      <c r="H34" s="481">
        <f t="shared" si="8"/>
        <v>0</v>
      </c>
      <c r="I34" s="489">
        <f t="shared" si="9"/>
        <v>0</v>
      </c>
      <c r="J34" s="503"/>
      <c r="K34" s="504">
        <f t="shared" si="5"/>
        <v>0</v>
      </c>
      <c r="L34" s="483" t="e">
        <f t="shared" si="6"/>
        <v>#DIV/0!</v>
      </c>
      <c r="M34" s="344"/>
      <c r="N34" s="456">
        <v>0</v>
      </c>
      <c r="O34" s="505">
        <v>0</v>
      </c>
      <c r="P34" s="478"/>
    </row>
    <row r="35" spans="1:16" ht="15">
      <c r="A35" s="418" t="s">
        <v>668</v>
      </c>
      <c r="B35" s="419" t="s">
        <v>669</v>
      </c>
      <c r="C35" s="501">
        <v>551</v>
      </c>
      <c r="D35" s="478">
        <v>567</v>
      </c>
      <c r="E35" s="479">
        <v>476</v>
      </c>
      <c r="F35" s="479">
        <v>432</v>
      </c>
      <c r="G35" s="502">
        <v>143</v>
      </c>
      <c r="H35" s="481">
        <f t="shared" si="8"/>
        <v>117</v>
      </c>
      <c r="I35" s="489">
        <f t="shared" si="9"/>
        <v>102</v>
      </c>
      <c r="J35" s="503"/>
      <c r="K35" s="504">
        <f t="shared" si="5"/>
        <v>362</v>
      </c>
      <c r="L35" s="483">
        <f t="shared" si="6"/>
        <v>83.796296296296291</v>
      </c>
      <c r="M35" s="344"/>
      <c r="N35" s="456">
        <v>260</v>
      </c>
      <c r="O35" s="505">
        <v>362</v>
      </c>
      <c r="P35" s="478"/>
    </row>
    <row r="36" spans="1:16" ht="15.75" thickBot="1">
      <c r="A36" s="507" t="s">
        <v>670</v>
      </c>
      <c r="B36" s="508"/>
      <c r="C36" s="509" t="s">
        <v>671</v>
      </c>
      <c r="D36" s="510">
        <v>3818</v>
      </c>
      <c r="E36" s="511">
        <v>5994</v>
      </c>
      <c r="F36" s="511">
        <v>994</v>
      </c>
      <c r="G36" s="512">
        <v>56</v>
      </c>
      <c r="H36" s="481">
        <f t="shared" si="8"/>
        <v>135</v>
      </c>
      <c r="I36" s="489">
        <f t="shared" si="9"/>
        <v>167</v>
      </c>
      <c r="J36" s="503"/>
      <c r="K36" s="513">
        <f t="shared" si="5"/>
        <v>358</v>
      </c>
      <c r="L36" s="492">
        <f t="shared" si="6"/>
        <v>36.016096579476866</v>
      </c>
      <c r="M36" s="344"/>
      <c r="N36" s="466">
        <v>191</v>
      </c>
      <c r="O36" s="514">
        <v>358</v>
      </c>
      <c r="P36" s="510"/>
    </row>
    <row r="37" spans="1:16" ht="15.75" thickBot="1">
      <c r="A37" s="515" t="s">
        <v>672</v>
      </c>
      <c r="B37" s="516" t="s">
        <v>673</v>
      </c>
      <c r="C37" s="517"/>
      <c r="D37" s="518">
        <f>SUM(D27:D36)</f>
        <v>18505</v>
      </c>
      <c r="E37" s="519">
        <f t="shared" ref="E37:J37" si="10">SUM(E27:E36)</f>
        <v>19259</v>
      </c>
      <c r="F37" s="519">
        <f t="shared" si="10"/>
        <v>19800</v>
      </c>
      <c r="G37" s="518">
        <f t="shared" si="10"/>
        <v>3814</v>
      </c>
      <c r="H37" s="518">
        <f t="shared" si="10"/>
        <v>4540</v>
      </c>
      <c r="I37" s="518">
        <f t="shared" si="10"/>
        <v>5191</v>
      </c>
      <c r="J37" s="520">
        <f t="shared" si="10"/>
        <v>0</v>
      </c>
      <c r="K37" s="518">
        <f t="shared" si="5"/>
        <v>13545</v>
      </c>
      <c r="L37" s="521">
        <f t="shared" si="6"/>
        <v>68.409090909090907</v>
      </c>
      <c r="M37" s="344"/>
      <c r="N37" s="518">
        <f>SUM(N27:N36)</f>
        <v>8354</v>
      </c>
      <c r="O37" s="522">
        <f>SUM(O27:O36)</f>
        <v>13545</v>
      </c>
      <c r="P37" s="518">
        <f>SUM(P27:P36)</f>
        <v>0</v>
      </c>
    </row>
    <row r="38" spans="1:16" ht="15">
      <c r="A38" s="523" t="s">
        <v>674</v>
      </c>
      <c r="B38" s="407" t="s">
        <v>675</v>
      </c>
      <c r="C38" s="495">
        <v>601</v>
      </c>
      <c r="D38" s="496">
        <v>0</v>
      </c>
      <c r="E38" s="497"/>
      <c r="F38" s="497"/>
      <c r="G38" s="524"/>
      <c r="H38" s="481">
        <f t="shared" ref="H38:H42" si="11">N38-G38</f>
        <v>0</v>
      </c>
      <c r="I38" s="489">
        <f t="shared" si="9"/>
        <v>0</v>
      </c>
      <c r="J38" s="503"/>
      <c r="K38" s="499">
        <f t="shared" si="5"/>
        <v>0</v>
      </c>
      <c r="L38" s="475" t="e">
        <f t="shared" si="6"/>
        <v>#DIV/0!</v>
      </c>
      <c r="M38" s="344"/>
      <c r="N38" s="451">
        <v>0</v>
      </c>
      <c r="O38" s="525">
        <v>0</v>
      </c>
      <c r="P38" s="496">
        <v>0</v>
      </c>
    </row>
    <row r="39" spans="1:16" ht="15">
      <c r="A39" s="526" t="s">
        <v>676</v>
      </c>
      <c r="B39" s="419" t="s">
        <v>677</v>
      </c>
      <c r="C39" s="501">
        <v>602</v>
      </c>
      <c r="D39" s="478">
        <v>1153</v>
      </c>
      <c r="E39" s="479">
        <v>1350</v>
      </c>
      <c r="F39" s="479">
        <v>1250</v>
      </c>
      <c r="G39" s="502">
        <v>439</v>
      </c>
      <c r="H39" s="481">
        <f t="shared" si="11"/>
        <v>173</v>
      </c>
      <c r="I39" s="489">
        <f t="shared" si="9"/>
        <v>530</v>
      </c>
      <c r="J39" s="503"/>
      <c r="K39" s="504">
        <f t="shared" si="5"/>
        <v>1142</v>
      </c>
      <c r="L39" s="483">
        <f t="shared" si="6"/>
        <v>91.36</v>
      </c>
      <c r="M39" s="344"/>
      <c r="N39" s="456">
        <v>612</v>
      </c>
      <c r="O39" s="505">
        <v>1142</v>
      </c>
      <c r="P39" s="478"/>
    </row>
    <row r="40" spans="1:16" ht="15">
      <c r="A40" s="526" t="s">
        <v>678</v>
      </c>
      <c r="B40" s="419" t="s">
        <v>679</v>
      </c>
      <c r="C40" s="501">
        <v>604</v>
      </c>
      <c r="D40" s="478">
        <v>254</v>
      </c>
      <c r="E40" s="479">
        <v>290</v>
      </c>
      <c r="F40" s="479">
        <v>290</v>
      </c>
      <c r="G40" s="502">
        <v>22</v>
      </c>
      <c r="H40" s="481">
        <f t="shared" si="11"/>
        <v>61</v>
      </c>
      <c r="I40" s="489">
        <f t="shared" si="9"/>
        <v>178</v>
      </c>
      <c r="J40" s="503"/>
      <c r="K40" s="504">
        <f t="shared" si="5"/>
        <v>261</v>
      </c>
      <c r="L40" s="483">
        <f t="shared" si="6"/>
        <v>90</v>
      </c>
      <c r="M40" s="344"/>
      <c r="N40" s="456">
        <v>83</v>
      </c>
      <c r="O40" s="505">
        <v>261</v>
      </c>
      <c r="P40" s="478"/>
    </row>
    <row r="41" spans="1:16" ht="15">
      <c r="A41" s="526" t="s">
        <v>680</v>
      </c>
      <c r="B41" s="419" t="s">
        <v>681</v>
      </c>
      <c r="C41" s="501" t="s">
        <v>682</v>
      </c>
      <c r="D41" s="478">
        <v>16883</v>
      </c>
      <c r="E41" s="479">
        <v>17200</v>
      </c>
      <c r="F41" s="479">
        <v>17741</v>
      </c>
      <c r="G41" s="502">
        <v>4505</v>
      </c>
      <c r="H41" s="481">
        <f t="shared" si="11"/>
        <v>3995</v>
      </c>
      <c r="I41" s="489">
        <f t="shared" si="9"/>
        <v>5246</v>
      </c>
      <c r="J41" s="503"/>
      <c r="K41" s="504">
        <f t="shared" si="5"/>
        <v>13746</v>
      </c>
      <c r="L41" s="483">
        <f t="shared" si="6"/>
        <v>77.481539935742063</v>
      </c>
      <c r="M41" s="344"/>
      <c r="N41" s="456">
        <v>8500</v>
      </c>
      <c r="O41" s="505">
        <v>13746</v>
      </c>
      <c r="P41" s="478"/>
    </row>
    <row r="42" spans="1:16" ht="15.75" thickBot="1">
      <c r="A42" s="527" t="s">
        <v>683</v>
      </c>
      <c r="B42" s="508"/>
      <c r="C42" s="509" t="s">
        <v>684</v>
      </c>
      <c r="D42" s="510">
        <v>518</v>
      </c>
      <c r="E42" s="511">
        <v>434</v>
      </c>
      <c r="F42" s="511">
        <v>534</v>
      </c>
      <c r="G42" s="512">
        <v>170</v>
      </c>
      <c r="H42" s="481">
        <f t="shared" si="11"/>
        <v>138</v>
      </c>
      <c r="I42" s="489">
        <f t="shared" si="9"/>
        <v>185</v>
      </c>
      <c r="J42" s="503"/>
      <c r="K42" s="513">
        <f t="shared" si="5"/>
        <v>493</v>
      </c>
      <c r="L42" s="528">
        <f t="shared" si="6"/>
        <v>92.322097378277164</v>
      </c>
      <c r="M42" s="344"/>
      <c r="N42" s="466">
        <v>308</v>
      </c>
      <c r="O42" s="514">
        <v>493</v>
      </c>
      <c r="P42" s="510"/>
    </row>
    <row r="43" spans="1:16" ht="15.75" thickBot="1">
      <c r="A43" s="515" t="s">
        <v>685</v>
      </c>
      <c r="B43" s="516" t="s">
        <v>686</v>
      </c>
      <c r="C43" s="517" t="s">
        <v>618</v>
      </c>
      <c r="D43" s="518">
        <f>SUM(D38:D42)</f>
        <v>18808</v>
      </c>
      <c r="E43" s="519">
        <f t="shared" ref="E43:J43" si="12">SUM(E38:E42)</f>
        <v>19274</v>
      </c>
      <c r="F43" s="519">
        <f t="shared" si="12"/>
        <v>19815</v>
      </c>
      <c r="G43" s="518">
        <f t="shared" si="12"/>
        <v>5136</v>
      </c>
      <c r="H43" s="520">
        <f t="shared" si="12"/>
        <v>4367</v>
      </c>
      <c r="I43" s="518">
        <f t="shared" si="12"/>
        <v>6139</v>
      </c>
      <c r="J43" s="529">
        <f t="shared" si="12"/>
        <v>0</v>
      </c>
      <c r="K43" s="518">
        <f t="shared" si="5"/>
        <v>15642</v>
      </c>
      <c r="L43" s="521">
        <f t="shared" si="6"/>
        <v>78.940196820590458</v>
      </c>
      <c r="M43" s="344"/>
      <c r="N43" s="518">
        <f>SUM(N38:N42)</f>
        <v>9503</v>
      </c>
      <c r="O43" s="522">
        <f>SUM(O38:O42)</f>
        <v>15642</v>
      </c>
      <c r="P43" s="518">
        <f>SUM(P38:P42)</f>
        <v>0</v>
      </c>
    </row>
    <row r="44" spans="1:16" ht="5.25" customHeight="1" thickBot="1">
      <c r="A44" s="527"/>
      <c r="B44" s="530"/>
      <c r="C44" s="531"/>
      <c r="D44" s="532"/>
      <c r="E44" s="533"/>
      <c r="F44" s="533"/>
      <c r="G44" s="534"/>
      <c r="H44" s="535"/>
      <c r="I44" s="536"/>
      <c r="J44" s="535"/>
      <c r="K44" s="537"/>
      <c r="L44" s="475"/>
      <c r="M44" s="344"/>
      <c r="N44" s="538"/>
      <c r="O44" s="532"/>
      <c r="P44" s="532"/>
    </row>
    <row r="45" spans="1:16" ht="15.75" thickBot="1">
      <c r="A45" s="539" t="s">
        <v>687</v>
      </c>
      <c r="B45" s="516" t="s">
        <v>649</v>
      </c>
      <c r="C45" s="517" t="s">
        <v>618</v>
      </c>
      <c r="D45" s="518">
        <f>D43-D41</f>
        <v>1925</v>
      </c>
      <c r="E45" s="540">
        <f t="shared" ref="E45:J45" si="13">E43-E41</f>
        <v>2074</v>
      </c>
      <c r="F45" s="540">
        <f t="shared" si="13"/>
        <v>2074</v>
      </c>
      <c r="G45" s="518">
        <f t="shared" si="13"/>
        <v>631</v>
      </c>
      <c r="H45" s="520">
        <f t="shared" si="13"/>
        <v>372</v>
      </c>
      <c r="I45" s="518">
        <f t="shared" si="13"/>
        <v>893</v>
      </c>
      <c r="J45" s="522">
        <f t="shared" si="13"/>
        <v>0</v>
      </c>
      <c r="K45" s="537">
        <f t="shared" si="5"/>
        <v>1896</v>
      </c>
      <c r="L45" s="475">
        <f t="shared" si="6"/>
        <v>91.417550626808094</v>
      </c>
      <c r="M45" s="541"/>
      <c r="N45" s="518">
        <f>N43-N41</f>
        <v>1003</v>
      </c>
      <c r="O45" s="522">
        <f>O43-O41</f>
        <v>1896</v>
      </c>
      <c r="P45" s="518">
        <f>P43-P41</f>
        <v>0</v>
      </c>
    </row>
    <row r="46" spans="1:16" ht="15.75" thickBot="1">
      <c r="A46" s="515" t="s">
        <v>688</v>
      </c>
      <c r="B46" s="516" t="s">
        <v>689</v>
      </c>
      <c r="C46" s="517" t="s">
        <v>618</v>
      </c>
      <c r="D46" s="518">
        <f>D43-D37</f>
        <v>303</v>
      </c>
      <c r="E46" s="540">
        <f t="shared" ref="E46:J46" si="14">E43-E37</f>
        <v>15</v>
      </c>
      <c r="F46" s="540">
        <f t="shared" si="14"/>
        <v>15</v>
      </c>
      <c r="G46" s="518">
        <f t="shared" si="14"/>
        <v>1322</v>
      </c>
      <c r="H46" s="520">
        <f t="shared" si="14"/>
        <v>-173</v>
      </c>
      <c r="I46" s="518">
        <f t="shared" si="14"/>
        <v>948</v>
      </c>
      <c r="J46" s="522">
        <f t="shared" si="14"/>
        <v>0</v>
      </c>
      <c r="K46" s="537">
        <f t="shared" si="5"/>
        <v>2097</v>
      </c>
      <c r="L46" s="475">
        <f t="shared" si="6"/>
        <v>13980.000000000002</v>
      </c>
      <c r="M46" s="541"/>
      <c r="N46" s="518">
        <f>N43-N37</f>
        <v>1149</v>
      </c>
      <c r="O46" s="522">
        <f>O43-O37</f>
        <v>2097</v>
      </c>
      <c r="P46" s="518">
        <f>P43-P37</f>
        <v>0</v>
      </c>
    </row>
    <row r="47" spans="1:16" ht="15.75" thickBot="1">
      <c r="A47" s="542" t="s">
        <v>690</v>
      </c>
      <c r="B47" s="543" t="s">
        <v>649</v>
      </c>
      <c r="C47" s="544" t="s">
        <v>618</v>
      </c>
      <c r="D47" s="518">
        <f>D46-D41</f>
        <v>-16580</v>
      </c>
      <c r="E47" s="540">
        <f t="shared" ref="E47:J47" si="15">E46-E41</f>
        <v>-17185</v>
      </c>
      <c r="F47" s="540">
        <f t="shared" si="15"/>
        <v>-17726</v>
      </c>
      <c r="G47" s="518">
        <f t="shared" si="15"/>
        <v>-3183</v>
      </c>
      <c r="H47" s="520">
        <f t="shared" si="15"/>
        <v>-4168</v>
      </c>
      <c r="I47" s="518">
        <f t="shared" si="15"/>
        <v>-4298</v>
      </c>
      <c r="J47" s="522">
        <f t="shared" si="15"/>
        <v>0</v>
      </c>
      <c r="K47" s="537">
        <f t="shared" si="5"/>
        <v>-11649</v>
      </c>
      <c r="L47" s="521">
        <f t="shared" si="6"/>
        <v>65.717025837752459</v>
      </c>
      <c r="M47" s="344"/>
      <c r="N47" s="518">
        <f>N46-N41</f>
        <v>-7351</v>
      </c>
      <c r="O47" s="522">
        <f>O46-O41</f>
        <v>-11649</v>
      </c>
      <c r="P47" s="518">
        <f>P46-P41</f>
        <v>0</v>
      </c>
    </row>
    <row r="50" spans="1:11" ht="14.25">
      <c r="A50" s="545" t="s">
        <v>691</v>
      </c>
    </row>
    <row r="51" spans="1:11" s="547" customFormat="1" ht="14.25">
      <c r="A51" s="546" t="s">
        <v>692</v>
      </c>
      <c r="C51" s="548"/>
      <c r="F51" s="549"/>
      <c r="G51" s="549"/>
      <c r="H51" s="549"/>
      <c r="I51" s="549"/>
      <c r="J51" s="549"/>
      <c r="K51" s="549"/>
    </row>
    <row r="52" spans="1:11" s="547" customFormat="1" ht="14.25">
      <c r="A52" s="550" t="s">
        <v>693</v>
      </c>
      <c r="C52" s="548"/>
      <c r="F52" s="549"/>
      <c r="G52" s="549"/>
      <c r="H52" s="549"/>
      <c r="I52" s="549"/>
      <c r="J52" s="549"/>
      <c r="K52" s="549"/>
    </row>
    <row r="53" spans="1:11" s="551" customFormat="1" ht="14.25">
      <c r="A53" s="550" t="s">
        <v>694</v>
      </c>
      <c r="C53" s="552"/>
      <c r="F53" s="553"/>
      <c r="G53" s="553"/>
      <c r="H53" s="553"/>
      <c r="I53" s="553"/>
      <c r="J53" s="553"/>
      <c r="K53" s="553"/>
    </row>
    <row r="56" spans="1:11">
      <c r="A56" s="337" t="s">
        <v>695</v>
      </c>
    </row>
    <row r="58" spans="1:11">
      <c r="A58" s="337" t="s">
        <v>696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A39" sqref="A39"/>
    </sheetView>
  </sheetViews>
  <sheetFormatPr defaultColWidth="8.7109375" defaultRowHeight="12.75"/>
  <cols>
    <col min="1" max="1" width="37.7109375" style="557" customWidth="1"/>
    <col min="2" max="2" width="7.28515625" style="558" customWidth="1"/>
    <col min="3" max="4" width="11.5703125" style="557" customWidth="1"/>
    <col min="5" max="5" width="11.5703125" style="559" customWidth="1"/>
    <col min="6" max="6" width="11.42578125" style="559" customWidth="1"/>
    <col min="7" max="7" width="9.85546875" style="559" customWidth="1"/>
    <col min="8" max="8" width="9.140625" style="559" customWidth="1"/>
    <col min="9" max="9" width="9.28515625" style="559" customWidth="1"/>
    <col min="10" max="10" width="9.140625" style="559" customWidth="1"/>
    <col min="11" max="11" width="12" style="557" customWidth="1"/>
    <col min="12" max="12" width="8.7109375" style="557"/>
    <col min="13" max="13" width="11.85546875" style="557" customWidth="1"/>
    <col min="14" max="14" width="12.5703125" style="557" customWidth="1"/>
    <col min="15" max="15" width="11.85546875" style="557" customWidth="1"/>
    <col min="16" max="16" width="12" style="557" customWidth="1"/>
    <col min="17" max="16384" width="8.7109375" style="557"/>
  </cols>
  <sheetData>
    <row r="1" spans="1:16" ht="24" customHeight="1">
      <c r="A1" s="554"/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6" t="s">
        <v>697</v>
      </c>
    </row>
    <row r="2" spans="1:16">
      <c r="O2" s="560"/>
    </row>
    <row r="3" spans="1:16" ht="18">
      <c r="A3" s="561" t="s">
        <v>698</v>
      </c>
      <c r="F3" s="562"/>
      <c r="G3" s="562"/>
    </row>
    <row r="4" spans="1:16" ht="21.75" customHeight="1">
      <c r="A4" s="563"/>
      <c r="F4" s="562"/>
      <c r="G4" s="562"/>
    </row>
    <row r="5" spans="1:16">
      <c r="A5" s="564"/>
      <c r="F5" s="562"/>
      <c r="G5" s="562"/>
    </row>
    <row r="6" spans="1:16" ht="6" customHeight="1" thickBot="1">
      <c r="B6" s="565"/>
      <c r="C6" s="566"/>
      <c r="F6" s="562"/>
      <c r="G6" s="562"/>
    </row>
    <row r="7" spans="1:16" ht="24.75" customHeight="1" thickBot="1">
      <c r="A7" s="567" t="s">
        <v>595</v>
      </c>
      <c r="B7" s="568"/>
      <c r="C7" s="351" t="s">
        <v>699</v>
      </c>
      <c r="D7" s="352"/>
      <c r="E7" s="352"/>
      <c r="F7" s="352"/>
      <c r="G7" s="353"/>
      <c r="H7" s="353"/>
      <c r="I7" s="353"/>
      <c r="J7" s="353"/>
      <c r="K7" s="354"/>
      <c r="O7" s="569"/>
    </row>
    <row r="8" spans="1:16" ht="23.25" customHeight="1" thickBot="1">
      <c r="A8" s="564" t="s">
        <v>597</v>
      </c>
      <c r="F8" s="562"/>
      <c r="G8" s="562"/>
    </row>
    <row r="9" spans="1:16" ht="13.5" thickBot="1">
      <c r="A9" s="570"/>
      <c r="B9" s="571"/>
      <c r="C9" s="572" t="s">
        <v>7</v>
      </c>
      <c r="D9" s="573" t="s">
        <v>599</v>
      </c>
      <c r="E9" s="574" t="s">
        <v>600</v>
      </c>
      <c r="F9" s="575" t="s">
        <v>601</v>
      </c>
      <c r="G9" s="576"/>
      <c r="H9" s="576"/>
      <c r="I9" s="577"/>
      <c r="J9" s="578" t="s">
        <v>700</v>
      </c>
      <c r="K9" s="579" t="s">
        <v>603</v>
      </c>
      <c r="M9" s="571" t="s">
        <v>604</v>
      </c>
      <c r="N9" s="571" t="s">
        <v>605</v>
      </c>
      <c r="O9" s="571" t="s">
        <v>604</v>
      </c>
    </row>
    <row r="10" spans="1:16" ht="13.5" thickBot="1">
      <c r="A10" s="580" t="s">
        <v>54</v>
      </c>
      <c r="B10" s="581" t="s">
        <v>701</v>
      </c>
      <c r="C10" s="582" t="s">
        <v>702</v>
      </c>
      <c r="D10" s="583">
        <v>2018</v>
      </c>
      <c r="E10" s="584">
        <v>2018</v>
      </c>
      <c r="F10" s="585" t="s">
        <v>608</v>
      </c>
      <c r="G10" s="586" t="s">
        <v>609</v>
      </c>
      <c r="H10" s="587" t="s">
        <v>610</v>
      </c>
      <c r="I10" s="588" t="s">
        <v>611</v>
      </c>
      <c r="J10" s="589" t="s">
        <v>612</v>
      </c>
      <c r="K10" s="590" t="s">
        <v>613</v>
      </c>
      <c r="M10" s="591" t="s">
        <v>703</v>
      </c>
      <c r="N10" s="581" t="s">
        <v>704</v>
      </c>
      <c r="O10" s="581" t="s">
        <v>705</v>
      </c>
    </row>
    <row r="11" spans="1:16" ht="13.5" thickBot="1">
      <c r="A11" s="592" t="s">
        <v>706</v>
      </c>
      <c r="B11" s="593"/>
      <c r="C11" s="594">
        <v>23</v>
      </c>
      <c r="D11" s="595">
        <v>23</v>
      </c>
      <c r="E11" s="595">
        <v>23</v>
      </c>
      <c r="F11" s="596">
        <v>23</v>
      </c>
      <c r="G11" s="597">
        <f>M11</f>
        <v>23</v>
      </c>
      <c r="H11" s="598">
        <v>23</v>
      </c>
      <c r="I11" s="599"/>
      <c r="J11" s="600" t="s">
        <v>618</v>
      </c>
      <c r="K11" s="601" t="s">
        <v>618</v>
      </c>
      <c r="L11" s="602"/>
      <c r="M11" s="603">
        <v>23</v>
      </c>
      <c r="N11" s="598">
        <v>23</v>
      </c>
      <c r="O11" s="604"/>
    </row>
    <row r="12" spans="1:16" ht="13.5" thickBot="1">
      <c r="A12" s="605" t="s">
        <v>707</v>
      </c>
      <c r="B12" s="606"/>
      <c r="C12" s="607">
        <v>21.7</v>
      </c>
      <c r="D12" s="608">
        <v>21.7</v>
      </c>
      <c r="E12" s="608">
        <v>21.7</v>
      </c>
      <c r="F12" s="609">
        <v>21.7</v>
      </c>
      <c r="G12" s="610">
        <f t="shared" ref="G12:H23" si="0">M12</f>
        <v>21.7</v>
      </c>
      <c r="H12" s="598">
        <v>21.7</v>
      </c>
      <c r="I12" s="611"/>
      <c r="J12" s="612"/>
      <c r="K12" s="613" t="s">
        <v>618</v>
      </c>
      <c r="L12" s="602"/>
      <c r="M12" s="614">
        <v>21.7</v>
      </c>
      <c r="N12" s="598">
        <v>21.7</v>
      </c>
      <c r="O12" s="615"/>
    </row>
    <row r="13" spans="1:16">
      <c r="A13" s="616" t="s">
        <v>708</v>
      </c>
      <c r="B13" s="617" t="s">
        <v>709</v>
      </c>
      <c r="C13" s="618">
        <v>7291</v>
      </c>
      <c r="D13" s="619" t="s">
        <v>618</v>
      </c>
      <c r="E13" s="619" t="s">
        <v>618</v>
      </c>
      <c r="F13" s="620">
        <v>7293</v>
      </c>
      <c r="G13" s="621">
        <f t="shared" si="0"/>
        <v>7369</v>
      </c>
      <c r="H13" s="622">
        <v>7484</v>
      </c>
      <c r="I13" s="623"/>
      <c r="J13" s="624" t="s">
        <v>618</v>
      </c>
      <c r="K13" s="625" t="s">
        <v>618</v>
      </c>
      <c r="L13" s="602"/>
      <c r="M13" s="626">
        <v>7369</v>
      </c>
      <c r="N13" s="622">
        <v>7484</v>
      </c>
      <c r="O13" s="627"/>
    </row>
    <row r="14" spans="1:16">
      <c r="A14" s="628" t="s">
        <v>710</v>
      </c>
      <c r="B14" s="617" t="s">
        <v>711</v>
      </c>
      <c r="C14" s="618">
        <v>7267</v>
      </c>
      <c r="D14" s="629" t="s">
        <v>618</v>
      </c>
      <c r="E14" s="629" t="s">
        <v>618</v>
      </c>
      <c r="F14" s="630">
        <v>7270</v>
      </c>
      <c r="G14" s="627">
        <f t="shared" si="0"/>
        <v>7347</v>
      </c>
      <c r="H14" s="622">
        <v>7463</v>
      </c>
      <c r="I14" s="623"/>
      <c r="J14" s="624" t="s">
        <v>618</v>
      </c>
      <c r="K14" s="625" t="s">
        <v>618</v>
      </c>
      <c r="L14" s="602"/>
      <c r="M14" s="631">
        <v>7347</v>
      </c>
      <c r="N14" s="622">
        <v>7463</v>
      </c>
      <c r="O14" s="627"/>
    </row>
    <row r="15" spans="1:16">
      <c r="A15" s="628" t="s">
        <v>626</v>
      </c>
      <c r="B15" s="617" t="s">
        <v>628</v>
      </c>
      <c r="C15" s="618">
        <v>33</v>
      </c>
      <c r="D15" s="629" t="s">
        <v>618</v>
      </c>
      <c r="E15" s="629" t="s">
        <v>618</v>
      </c>
      <c r="F15" s="630">
        <v>45</v>
      </c>
      <c r="G15" s="627">
        <f t="shared" si="0"/>
        <v>57</v>
      </c>
      <c r="H15" s="622">
        <v>32</v>
      </c>
      <c r="I15" s="623"/>
      <c r="J15" s="624" t="s">
        <v>618</v>
      </c>
      <c r="K15" s="625" t="s">
        <v>618</v>
      </c>
      <c r="L15" s="602"/>
      <c r="M15" s="631">
        <v>57</v>
      </c>
      <c r="N15" s="622">
        <v>32</v>
      </c>
      <c r="O15" s="627"/>
    </row>
    <row r="16" spans="1:16">
      <c r="A16" s="628" t="s">
        <v>629</v>
      </c>
      <c r="B16" s="617" t="s">
        <v>618</v>
      </c>
      <c r="C16" s="618">
        <v>643</v>
      </c>
      <c r="D16" s="629" t="s">
        <v>618</v>
      </c>
      <c r="E16" s="629" t="s">
        <v>618</v>
      </c>
      <c r="F16" s="630">
        <v>9715</v>
      </c>
      <c r="G16" s="627">
        <f t="shared" si="0"/>
        <v>6345</v>
      </c>
      <c r="H16" s="622">
        <v>3253</v>
      </c>
      <c r="I16" s="623"/>
      <c r="J16" s="624" t="s">
        <v>618</v>
      </c>
      <c r="K16" s="625" t="s">
        <v>618</v>
      </c>
      <c r="L16" s="602"/>
      <c r="M16" s="631">
        <v>6345</v>
      </c>
      <c r="N16" s="622">
        <v>3224</v>
      </c>
      <c r="O16" s="627"/>
    </row>
    <row r="17" spans="1:15" ht="13.5" thickBot="1">
      <c r="A17" s="592" t="s">
        <v>631</v>
      </c>
      <c r="B17" s="632" t="s">
        <v>633</v>
      </c>
      <c r="C17" s="633">
        <v>1777</v>
      </c>
      <c r="D17" s="634" t="s">
        <v>618</v>
      </c>
      <c r="E17" s="634" t="s">
        <v>618</v>
      </c>
      <c r="F17" s="635">
        <v>2918</v>
      </c>
      <c r="G17" s="636">
        <f t="shared" si="0"/>
        <v>3215</v>
      </c>
      <c r="H17" s="622">
        <v>3292</v>
      </c>
      <c r="I17" s="637"/>
      <c r="J17" s="638" t="s">
        <v>618</v>
      </c>
      <c r="K17" s="601" t="s">
        <v>618</v>
      </c>
      <c r="L17" s="602"/>
      <c r="M17" s="639">
        <v>3215</v>
      </c>
      <c r="N17" s="622">
        <v>3292</v>
      </c>
      <c r="O17" s="636"/>
    </row>
    <row r="18" spans="1:15" ht="15" thickBot="1">
      <c r="A18" s="640" t="s">
        <v>634</v>
      </c>
      <c r="B18" s="641"/>
      <c r="C18" s="642">
        <v>2477</v>
      </c>
      <c r="D18" s="643" t="s">
        <v>618</v>
      </c>
      <c r="E18" s="643" t="s">
        <v>618</v>
      </c>
      <c r="F18" s="643">
        <f>F13-F14+F15+F16+F17</f>
        <v>12701</v>
      </c>
      <c r="G18" s="643">
        <f>M18</f>
        <v>9639</v>
      </c>
      <c r="H18" s="643">
        <v>6569</v>
      </c>
      <c r="I18" s="643">
        <f t="shared" ref="I18" si="1">O18</f>
        <v>0</v>
      </c>
      <c r="J18" s="644" t="s">
        <v>618</v>
      </c>
      <c r="K18" s="645" t="s">
        <v>618</v>
      </c>
      <c r="L18" s="602"/>
      <c r="M18" s="646">
        <f>M13-M14+M15+M16+M17</f>
        <v>9639</v>
      </c>
      <c r="N18" s="646">
        <f>N13-N14+N15+N16+N17</f>
        <v>6569</v>
      </c>
      <c r="O18" s="646">
        <f t="shared" ref="O18" si="2">O13-O14+O15+O16+O17</f>
        <v>0</v>
      </c>
    </row>
    <row r="19" spans="1:15">
      <c r="A19" s="592" t="s">
        <v>635</v>
      </c>
      <c r="B19" s="632">
        <v>401</v>
      </c>
      <c r="C19" s="633">
        <v>36</v>
      </c>
      <c r="D19" s="619" t="s">
        <v>618</v>
      </c>
      <c r="E19" s="619" t="s">
        <v>618</v>
      </c>
      <c r="F19" s="647">
        <v>38</v>
      </c>
      <c r="G19" s="648">
        <f t="shared" si="0"/>
        <v>37</v>
      </c>
      <c r="H19" s="622">
        <v>36</v>
      </c>
      <c r="I19" s="649"/>
      <c r="J19" s="638" t="s">
        <v>618</v>
      </c>
      <c r="K19" s="601" t="s">
        <v>618</v>
      </c>
      <c r="L19" s="602"/>
      <c r="M19" s="650">
        <v>37</v>
      </c>
      <c r="N19" s="622">
        <v>36</v>
      </c>
      <c r="O19" s="648"/>
    </row>
    <row r="20" spans="1:15">
      <c r="A20" s="628" t="s">
        <v>637</v>
      </c>
      <c r="B20" s="617" t="s">
        <v>639</v>
      </c>
      <c r="C20" s="618">
        <v>1104</v>
      </c>
      <c r="D20" s="629" t="s">
        <v>618</v>
      </c>
      <c r="E20" s="629" t="s">
        <v>618</v>
      </c>
      <c r="F20" s="651">
        <v>1120</v>
      </c>
      <c r="G20" s="627">
        <f t="shared" si="0"/>
        <v>1214</v>
      </c>
      <c r="H20" s="622">
        <v>1220</v>
      </c>
      <c r="I20" s="652"/>
      <c r="J20" s="624" t="s">
        <v>618</v>
      </c>
      <c r="K20" s="625" t="s">
        <v>618</v>
      </c>
      <c r="L20" s="602"/>
      <c r="M20" s="631">
        <v>1214</v>
      </c>
      <c r="N20" s="622">
        <v>1220</v>
      </c>
      <c r="O20" s="627"/>
    </row>
    <row r="21" spans="1:15">
      <c r="A21" s="628" t="s">
        <v>640</v>
      </c>
      <c r="B21" s="617" t="s">
        <v>618</v>
      </c>
      <c r="C21" s="618">
        <v>0</v>
      </c>
      <c r="D21" s="629" t="s">
        <v>618</v>
      </c>
      <c r="E21" s="629" t="s">
        <v>618</v>
      </c>
      <c r="F21" s="651">
        <v>0</v>
      </c>
      <c r="G21" s="627">
        <f t="shared" si="0"/>
        <v>0</v>
      </c>
      <c r="H21" s="622">
        <f t="shared" si="0"/>
        <v>0</v>
      </c>
      <c r="I21" s="652"/>
      <c r="J21" s="624" t="s">
        <v>618</v>
      </c>
      <c r="K21" s="625" t="s">
        <v>618</v>
      </c>
      <c r="L21" s="602"/>
      <c r="M21" s="631">
        <v>0</v>
      </c>
      <c r="N21" s="622">
        <f t="shared" ref="N21:N23" si="3">T21</f>
        <v>0</v>
      </c>
      <c r="O21" s="627"/>
    </row>
    <row r="22" spans="1:15">
      <c r="A22" s="628" t="s">
        <v>642</v>
      </c>
      <c r="B22" s="617" t="s">
        <v>618</v>
      </c>
      <c r="C22" s="618">
        <v>1265</v>
      </c>
      <c r="D22" s="629" t="s">
        <v>618</v>
      </c>
      <c r="E22" s="629" t="s">
        <v>618</v>
      </c>
      <c r="F22" s="651">
        <v>10617</v>
      </c>
      <c r="G22" s="627">
        <f t="shared" si="0"/>
        <v>7352</v>
      </c>
      <c r="H22" s="622">
        <v>4050</v>
      </c>
      <c r="I22" s="652"/>
      <c r="J22" s="624" t="s">
        <v>618</v>
      </c>
      <c r="K22" s="625" t="s">
        <v>618</v>
      </c>
      <c r="L22" s="602"/>
      <c r="M22" s="631">
        <v>7352</v>
      </c>
      <c r="N22" s="622">
        <v>4050</v>
      </c>
      <c r="O22" s="627"/>
    </row>
    <row r="23" spans="1:15" ht="13.5" thickBot="1">
      <c r="A23" s="605" t="s">
        <v>644</v>
      </c>
      <c r="B23" s="653" t="s">
        <v>618</v>
      </c>
      <c r="C23" s="618">
        <v>0</v>
      </c>
      <c r="D23" s="634" t="s">
        <v>618</v>
      </c>
      <c r="E23" s="634" t="s">
        <v>618</v>
      </c>
      <c r="F23" s="654">
        <v>0</v>
      </c>
      <c r="G23" s="655">
        <f t="shared" si="0"/>
        <v>0</v>
      </c>
      <c r="H23" s="656">
        <f t="shared" si="0"/>
        <v>0</v>
      </c>
      <c r="I23" s="657"/>
      <c r="J23" s="658" t="s">
        <v>618</v>
      </c>
      <c r="K23" s="659" t="s">
        <v>618</v>
      </c>
      <c r="L23" s="602"/>
      <c r="M23" s="660">
        <v>0</v>
      </c>
      <c r="N23" s="656">
        <f t="shared" si="3"/>
        <v>0</v>
      </c>
      <c r="O23" s="655"/>
    </row>
    <row r="24" spans="1:15" ht="15.75" thickBot="1">
      <c r="A24" s="616" t="s">
        <v>646</v>
      </c>
      <c r="B24" s="661" t="s">
        <v>618</v>
      </c>
      <c r="C24" s="662">
        <v>12257</v>
      </c>
      <c r="D24" s="663">
        <v>13089</v>
      </c>
      <c r="E24" s="663">
        <v>12966</v>
      </c>
      <c r="F24" s="664">
        <v>3644</v>
      </c>
      <c r="G24" s="665">
        <f>M24-F24</f>
        <v>3271</v>
      </c>
      <c r="H24" s="621">
        <v>3247</v>
      </c>
      <c r="I24" s="666"/>
      <c r="J24" s="667">
        <f t="shared" ref="J24:J47" si="4">SUM(F24:I24)</f>
        <v>10162</v>
      </c>
      <c r="K24" s="668">
        <f t="shared" ref="K24:K47" si="5">(J24/E24)*100</f>
        <v>78.374209470923944</v>
      </c>
      <c r="L24" s="602"/>
      <c r="M24" s="669">
        <v>6915</v>
      </c>
      <c r="N24" s="621">
        <v>10162</v>
      </c>
      <c r="O24" s="670"/>
    </row>
    <row r="25" spans="1:15" ht="15.75" thickBot="1">
      <c r="A25" s="628" t="s">
        <v>648</v>
      </c>
      <c r="B25" s="671" t="s">
        <v>618</v>
      </c>
      <c r="C25" s="618">
        <v>0</v>
      </c>
      <c r="D25" s="672">
        <v>0</v>
      </c>
      <c r="E25" s="672">
        <v>0</v>
      </c>
      <c r="F25" s="673">
        <v>0</v>
      </c>
      <c r="G25" s="674">
        <f t="shared" ref="G25:G42" si="6">M25-F25</f>
        <v>0</v>
      </c>
      <c r="H25" s="627">
        <f t="shared" ref="H25:H40" si="7">N25-M25</f>
        <v>0</v>
      </c>
      <c r="I25" s="622"/>
      <c r="J25" s="667">
        <f t="shared" si="4"/>
        <v>0</v>
      </c>
      <c r="K25" s="668" t="e">
        <f t="shared" si="5"/>
        <v>#DIV/0!</v>
      </c>
      <c r="L25" s="602"/>
      <c r="M25" s="675">
        <v>0</v>
      </c>
      <c r="N25" s="627">
        <v>0</v>
      </c>
      <c r="O25" s="676"/>
    </row>
    <row r="26" spans="1:15" ht="15.75" thickBot="1">
      <c r="A26" s="605" t="s">
        <v>650</v>
      </c>
      <c r="B26" s="677">
        <v>672</v>
      </c>
      <c r="C26" s="678">
        <v>10527</v>
      </c>
      <c r="D26" s="679">
        <v>11379</v>
      </c>
      <c r="E26" s="679">
        <v>11379</v>
      </c>
      <c r="F26" s="680">
        <v>2850</v>
      </c>
      <c r="G26" s="681">
        <f t="shared" si="6"/>
        <v>2875</v>
      </c>
      <c r="H26" s="655">
        <v>2850</v>
      </c>
      <c r="I26" s="682"/>
      <c r="J26" s="667">
        <f t="shared" si="4"/>
        <v>8575</v>
      </c>
      <c r="K26" s="668">
        <f t="shared" si="5"/>
        <v>75.358115827401349</v>
      </c>
      <c r="L26" s="602"/>
      <c r="M26" s="683">
        <v>5725</v>
      </c>
      <c r="N26" s="655">
        <v>8575</v>
      </c>
      <c r="O26" s="684"/>
    </row>
    <row r="27" spans="1:15" ht="15.75" thickBot="1">
      <c r="A27" s="616" t="s">
        <v>651</v>
      </c>
      <c r="B27" s="685">
        <v>501</v>
      </c>
      <c r="C27" s="618">
        <v>1873</v>
      </c>
      <c r="D27" s="686">
        <v>1524</v>
      </c>
      <c r="E27" s="686">
        <v>1319</v>
      </c>
      <c r="F27" s="687">
        <v>472</v>
      </c>
      <c r="G27" s="665">
        <f t="shared" si="6"/>
        <v>468</v>
      </c>
      <c r="H27" s="621">
        <v>368</v>
      </c>
      <c r="I27" s="688"/>
      <c r="J27" s="667">
        <f t="shared" si="4"/>
        <v>1308</v>
      </c>
      <c r="K27" s="668">
        <f t="shared" si="5"/>
        <v>99.166034874905222</v>
      </c>
      <c r="L27" s="602"/>
      <c r="M27" s="689">
        <v>940</v>
      </c>
      <c r="N27" s="690">
        <v>1308</v>
      </c>
      <c r="O27" s="691"/>
    </row>
    <row r="28" spans="1:15" ht="15.75" thickBot="1">
      <c r="A28" s="628" t="s">
        <v>653</v>
      </c>
      <c r="B28" s="692">
        <v>502</v>
      </c>
      <c r="C28" s="618">
        <v>590</v>
      </c>
      <c r="D28" s="672">
        <v>812</v>
      </c>
      <c r="E28" s="672">
        <v>812</v>
      </c>
      <c r="F28" s="673">
        <v>176</v>
      </c>
      <c r="G28" s="674">
        <f t="shared" si="6"/>
        <v>147</v>
      </c>
      <c r="H28" s="627">
        <v>180</v>
      </c>
      <c r="I28" s="623"/>
      <c r="J28" s="667">
        <f t="shared" si="4"/>
        <v>503</v>
      </c>
      <c r="K28" s="668">
        <f t="shared" si="5"/>
        <v>61.945812807881772</v>
      </c>
      <c r="L28" s="602"/>
      <c r="M28" s="631">
        <v>323</v>
      </c>
      <c r="N28" s="693">
        <v>503</v>
      </c>
      <c r="O28" s="676"/>
    </row>
    <row r="29" spans="1:15" ht="15.75" thickBot="1">
      <c r="A29" s="628" t="s">
        <v>655</v>
      </c>
      <c r="B29" s="692">
        <v>504</v>
      </c>
      <c r="C29" s="618">
        <v>0</v>
      </c>
      <c r="D29" s="672">
        <v>0</v>
      </c>
      <c r="E29" s="672">
        <v>0</v>
      </c>
      <c r="F29" s="673">
        <v>0</v>
      </c>
      <c r="G29" s="674">
        <f t="shared" si="6"/>
        <v>0</v>
      </c>
      <c r="H29" s="627">
        <f t="shared" si="7"/>
        <v>0</v>
      </c>
      <c r="I29" s="623"/>
      <c r="J29" s="667">
        <f t="shared" si="4"/>
        <v>0</v>
      </c>
      <c r="K29" s="668" t="e">
        <f t="shared" si="5"/>
        <v>#DIV/0!</v>
      </c>
      <c r="L29" s="602"/>
      <c r="M29" s="631">
        <v>0</v>
      </c>
      <c r="N29" s="693">
        <v>0</v>
      </c>
      <c r="O29" s="676"/>
    </row>
    <row r="30" spans="1:15" ht="15.75" thickBot="1">
      <c r="A30" s="628" t="s">
        <v>657</v>
      </c>
      <c r="B30" s="692">
        <v>511</v>
      </c>
      <c r="C30" s="618">
        <v>192</v>
      </c>
      <c r="D30" s="672">
        <v>244</v>
      </c>
      <c r="E30" s="672">
        <v>244</v>
      </c>
      <c r="F30" s="673">
        <v>5</v>
      </c>
      <c r="G30" s="674">
        <f t="shared" si="6"/>
        <v>26</v>
      </c>
      <c r="H30" s="627">
        <v>91</v>
      </c>
      <c r="I30" s="623"/>
      <c r="J30" s="667">
        <f t="shared" si="4"/>
        <v>122</v>
      </c>
      <c r="K30" s="668">
        <f t="shared" si="5"/>
        <v>50</v>
      </c>
      <c r="L30" s="602"/>
      <c r="M30" s="631">
        <v>31</v>
      </c>
      <c r="N30" s="693">
        <v>122</v>
      </c>
      <c r="O30" s="676"/>
    </row>
    <row r="31" spans="1:15" ht="15.75" thickBot="1">
      <c r="A31" s="628" t="s">
        <v>659</v>
      </c>
      <c r="B31" s="692">
        <v>518</v>
      </c>
      <c r="C31" s="618">
        <v>807</v>
      </c>
      <c r="D31" s="672">
        <v>793</v>
      </c>
      <c r="E31" s="672">
        <v>795</v>
      </c>
      <c r="F31" s="673">
        <v>197</v>
      </c>
      <c r="G31" s="674">
        <f t="shared" si="6"/>
        <v>140</v>
      </c>
      <c r="H31" s="627">
        <v>178</v>
      </c>
      <c r="I31" s="623"/>
      <c r="J31" s="667">
        <f t="shared" si="4"/>
        <v>515</v>
      </c>
      <c r="K31" s="668">
        <f t="shared" si="5"/>
        <v>64.779874213836479</v>
      </c>
      <c r="L31" s="602"/>
      <c r="M31" s="631">
        <v>337</v>
      </c>
      <c r="N31" s="693">
        <v>515</v>
      </c>
      <c r="O31" s="676"/>
    </row>
    <row r="32" spans="1:15" ht="15.75" thickBot="1">
      <c r="A32" s="628" t="s">
        <v>661</v>
      </c>
      <c r="B32" s="692">
        <v>521</v>
      </c>
      <c r="C32" s="618">
        <v>6145</v>
      </c>
      <c r="D32" s="672">
        <v>6615</v>
      </c>
      <c r="E32" s="672">
        <v>6615</v>
      </c>
      <c r="F32" s="673">
        <v>1561</v>
      </c>
      <c r="G32" s="674">
        <f t="shared" si="6"/>
        <v>1661</v>
      </c>
      <c r="H32" s="627">
        <v>1572</v>
      </c>
      <c r="I32" s="623"/>
      <c r="J32" s="667">
        <f t="shared" si="4"/>
        <v>4794</v>
      </c>
      <c r="K32" s="668">
        <f t="shared" si="5"/>
        <v>72.471655328798192</v>
      </c>
      <c r="L32" s="602"/>
      <c r="M32" s="631">
        <v>3222</v>
      </c>
      <c r="N32" s="693">
        <v>4794</v>
      </c>
      <c r="O32" s="676"/>
    </row>
    <row r="33" spans="1:15" ht="15.75" thickBot="1">
      <c r="A33" s="628" t="s">
        <v>663</v>
      </c>
      <c r="B33" s="692" t="s">
        <v>665</v>
      </c>
      <c r="C33" s="618">
        <v>2303</v>
      </c>
      <c r="D33" s="672">
        <v>2412</v>
      </c>
      <c r="E33" s="672">
        <v>2492</v>
      </c>
      <c r="F33" s="673">
        <v>579</v>
      </c>
      <c r="G33" s="674">
        <f t="shared" si="6"/>
        <v>630</v>
      </c>
      <c r="H33" s="627">
        <v>597</v>
      </c>
      <c r="I33" s="623"/>
      <c r="J33" s="667">
        <f t="shared" si="4"/>
        <v>1806</v>
      </c>
      <c r="K33" s="668">
        <f t="shared" si="5"/>
        <v>72.471910112359552</v>
      </c>
      <c r="L33" s="602"/>
      <c r="M33" s="631">
        <v>1209</v>
      </c>
      <c r="N33" s="693">
        <v>1806</v>
      </c>
      <c r="O33" s="676"/>
    </row>
    <row r="34" spans="1:15" ht="15.75" thickBot="1">
      <c r="A34" s="628" t="s">
        <v>666</v>
      </c>
      <c r="B34" s="692">
        <v>557</v>
      </c>
      <c r="C34" s="618">
        <v>0</v>
      </c>
      <c r="D34" s="672">
        <v>0</v>
      </c>
      <c r="E34" s="672">
        <v>0</v>
      </c>
      <c r="F34" s="673">
        <v>0</v>
      </c>
      <c r="G34" s="674">
        <f t="shared" si="6"/>
        <v>0</v>
      </c>
      <c r="H34" s="627">
        <f t="shared" si="7"/>
        <v>0</v>
      </c>
      <c r="I34" s="623"/>
      <c r="J34" s="667">
        <f t="shared" si="4"/>
        <v>0</v>
      </c>
      <c r="K34" s="668" t="e">
        <f t="shared" si="5"/>
        <v>#DIV/0!</v>
      </c>
      <c r="L34" s="602"/>
      <c r="M34" s="631">
        <v>0</v>
      </c>
      <c r="N34" s="693">
        <v>0</v>
      </c>
      <c r="O34" s="676"/>
    </row>
    <row r="35" spans="1:15" ht="15.75" thickBot="1">
      <c r="A35" s="628" t="s">
        <v>668</v>
      </c>
      <c r="B35" s="692">
        <v>551</v>
      </c>
      <c r="C35" s="618">
        <v>-1</v>
      </c>
      <c r="D35" s="672">
        <v>4</v>
      </c>
      <c r="E35" s="672">
        <v>4</v>
      </c>
      <c r="F35" s="673">
        <v>1</v>
      </c>
      <c r="G35" s="674">
        <f t="shared" si="6"/>
        <v>1</v>
      </c>
      <c r="H35" s="627">
        <v>1</v>
      </c>
      <c r="I35" s="623"/>
      <c r="J35" s="667">
        <f t="shared" si="4"/>
        <v>3</v>
      </c>
      <c r="K35" s="668">
        <f t="shared" si="5"/>
        <v>75</v>
      </c>
      <c r="L35" s="602"/>
      <c r="M35" s="631">
        <v>2</v>
      </c>
      <c r="N35" s="693">
        <v>3</v>
      </c>
      <c r="O35" s="676"/>
    </row>
    <row r="36" spans="1:15" ht="15.75" thickBot="1">
      <c r="A36" s="592" t="s">
        <v>670</v>
      </c>
      <c r="B36" s="694" t="s">
        <v>671</v>
      </c>
      <c r="C36" s="695">
        <v>1111</v>
      </c>
      <c r="D36" s="696">
        <v>1410</v>
      </c>
      <c r="E36" s="696">
        <v>1410</v>
      </c>
      <c r="F36" s="697">
        <v>53</v>
      </c>
      <c r="G36" s="681">
        <f t="shared" si="6"/>
        <v>167</v>
      </c>
      <c r="H36" s="655">
        <v>177</v>
      </c>
      <c r="I36" s="623"/>
      <c r="J36" s="667">
        <f t="shared" si="4"/>
        <v>397</v>
      </c>
      <c r="K36" s="668">
        <f t="shared" si="5"/>
        <v>28.156028368794328</v>
      </c>
      <c r="L36" s="602"/>
      <c r="M36" s="660">
        <v>220</v>
      </c>
      <c r="N36" s="698">
        <v>397</v>
      </c>
      <c r="O36" s="699"/>
    </row>
    <row r="37" spans="1:15" ht="15.75" thickBot="1">
      <c r="A37" s="700" t="s">
        <v>672</v>
      </c>
      <c r="B37" s="701"/>
      <c r="C37" s="702">
        <f t="shared" ref="C37:I37" si="8">SUM(C27:C36)</f>
        <v>13020</v>
      </c>
      <c r="D37" s="703">
        <f t="shared" si="8"/>
        <v>13814</v>
      </c>
      <c r="E37" s="703">
        <f t="shared" si="8"/>
        <v>13691</v>
      </c>
      <c r="F37" s="702">
        <f t="shared" si="8"/>
        <v>3044</v>
      </c>
      <c r="G37" s="704">
        <f t="shared" si="8"/>
        <v>3240</v>
      </c>
      <c r="H37" s="644">
        <f t="shared" si="8"/>
        <v>3164</v>
      </c>
      <c r="I37" s="705">
        <f t="shared" si="8"/>
        <v>0</v>
      </c>
      <c r="J37" s="667">
        <f t="shared" si="4"/>
        <v>9448</v>
      </c>
      <c r="K37" s="668">
        <f t="shared" si="5"/>
        <v>69.008837922722961</v>
      </c>
      <c r="L37" s="602"/>
      <c r="M37" s="706">
        <f>SUM(M27:M36)</f>
        <v>6284</v>
      </c>
      <c r="N37" s="706">
        <f t="shared" ref="N37:O37" si="9">SUM(N27:N36)</f>
        <v>9448</v>
      </c>
      <c r="O37" s="706">
        <f t="shared" si="9"/>
        <v>0</v>
      </c>
    </row>
    <row r="38" spans="1:15" ht="15.75" thickBot="1">
      <c r="A38" s="616" t="s">
        <v>674</v>
      </c>
      <c r="B38" s="685">
        <v>601</v>
      </c>
      <c r="C38" s="707">
        <v>0</v>
      </c>
      <c r="D38" s="686">
        <v>0</v>
      </c>
      <c r="E38" s="686">
        <v>0</v>
      </c>
      <c r="F38" s="664">
        <v>0</v>
      </c>
      <c r="G38" s="665">
        <f t="shared" si="6"/>
        <v>0</v>
      </c>
      <c r="H38" s="621">
        <f t="shared" si="7"/>
        <v>0</v>
      </c>
      <c r="I38" s="623"/>
      <c r="J38" s="667">
        <f t="shared" si="4"/>
        <v>0</v>
      </c>
      <c r="K38" s="668" t="e">
        <f t="shared" si="5"/>
        <v>#DIV/0!</v>
      </c>
      <c r="L38" s="602"/>
      <c r="M38" s="650">
        <v>0</v>
      </c>
      <c r="N38" s="690">
        <v>0</v>
      </c>
      <c r="O38" s="691"/>
    </row>
    <row r="39" spans="1:15" ht="15.75" thickBot="1">
      <c r="A39" s="628" t="s">
        <v>676</v>
      </c>
      <c r="B39" s="692">
        <v>602</v>
      </c>
      <c r="C39" s="618">
        <v>481</v>
      </c>
      <c r="D39" s="672">
        <v>540</v>
      </c>
      <c r="E39" s="672">
        <v>448</v>
      </c>
      <c r="F39" s="673">
        <v>148</v>
      </c>
      <c r="G39" s="674">
        <f t="shared" si="6"/>
        <v>100</v>
      </c>
      <c r="H39" s="627">
        <v>88</v>
      </c>
      <c r="I39" s="623"/>
      <c r="J39" s="667">
        <f t="shared" si="4"/>
        <v>336</v>
      </c>
      <c r="K39" s="668">
        <f t="shared" si="5"/>
        <v>75</v>
      </c>
      <c r="L39" s="602"/>
      <c r="M39" s="631">
        <v>248</v>
      </c>
      <c r="N39" s="693">
        <v>336</v>
      </c>
      <c r="O39" s="676"/>
    </row>
    <row r="40" spans="1:15" ht="15.75" thickBot="1">
      <c r="A40" s="628" t="s">
        <v>678</v>
      </c>
      <c r="B40" s="692">
        <v>604</v>
      </c>
      <c r="C40" s="618">
        <v>0</v>
      </c>
      <c r="D40" s="672">
        <v>0</v>
      </c>
      <c r="E40" s="672">
        <v>0</v>
      </c>
      <c r="F40" s="673">
        <v>0</v>
      </c>
      <c r="G40" s="674">
        <f t="shared" si="6"/>
        <v>0</v>
      </c>
      <c r="H40" s="627">
        <f t="shared" si="7"/>
        <v>0</v>
      </c>
      <c r="I40" s="623"/>
      <c r="J40" s="667">
        <f t="shared" si="4"/>
        <v>0</v>
      </c>
      <c r="K40" s="668" t="e">
        <f t="shared" si="5"/>
        <v>#DIV/0!</v>
      </c>
      <c r="L40" s="602"/>
      <c r="M40" s="631">
        <v>0</v>
      </c>
      <c r="N40" s="693">
        <v>0</v>
      </c>
      <c r="O40" s="676"/>
    </row>
    <row r="41" spans="1:15" ht="15.75" thickBot="1">
      <c r="A41" s="628" t="s">
        <v>680</v>
      </c>
      <c r="B41" s="692" t="s">
        <v>682</v>
      </c>
      <c r="C41" s="618">
        <v>12257</v>
      </c>
      <c r="D41" s="672">
        <v>13089</v>
      </c>
      <c r="E41" s="672">
        <v>12966</v>
      </c>
      <c r="F41" s="673">
        <v>3644</v>
      </c>
      <c r="G41" s="674">
        <f t="shared" si="6"/>
        <v>3271</v>
      </c>
      <c r="H41" s="627">
        <v>3247</v>
      </c>
      <c r="I41" s="623"/>
      <c r="J41" s="667">
        <f t="shared" si="4"/>
        <v>10162</v>
      </c>
      <c r="K41" s="668">
        <f t="shared" si="5"/>
        <v>78.374209470923944</v>
      </c>
      <c r="L41" s="602"/>
      <c r="M41" s="631">
        <v>6915</v>
      </c>
      <c r="N41" s="693">
        <v>10162</v>
      </c>
      <c r="O41" s="676"/>
    </row>
    <row r="42" spans="1:15" ht="15.75" thickBot="1">
      <c r="A42" s="592" t="s">
        <v>683</v>
      </c>
      <c r="B42" s="694" t="s">
        <v>684</v>
      </c>
      <c r="C42" s="633">
        <v>356</v>
      </c>
      <c r="D42" s="696">
        <v>185</v>
      </c>
      <c r="E42" s="696">
        <v>277</v>
      </c>
      <c r="F42" s="697">
        <v>106</v>
      </c>
      <c r="G42" s="681">
        <f t="shared" si="6"/>
        <v>50</v>
      </c>
      <c r="H42" s="655">
        <v>57</v>
      </c>
      <c r="I42" s="623"/>
      <c r="J42" s="667">
        <f t="shared" si="4"/>
        <v>213</v>
      </c>
      <c r="K42" s="668">
        <f t="shared" si="5"/>
        <v>76.895306859205775</v>
      </c>
      <c r="L42" s="602"/>
      <c r="M42" s="660">
        <v>156</v>
      </c>
      <c r="N42" s="698">
        <v>213</v>
      </c>
      <c r="O42" s="699"/>
    </row>
    <row r="43" spans="1:15" ht="15.75" thickBot="1">
      <c r="A43" s="700" t="s">
        <v>685</v>
      </c>
      <c r="B43" s="701" t="s">
        <v>618</v>
      </c>
      <c r="C43" s="702">
        <f t="shared" ref="C43:I43" si="10">SUM(C38:C42)</f>
        <v>13094</v>
      </c>
      <c r="D43" s="703">
        <f t="shared" si="10"/>
        <v>13814</v>
      </c>
      <c r="E43" s="703">
        <f t="shared" si="10"/>
        <v>13691</v>
      </c>
      <c r="F43" s="644">
        <f t="shared" si="10"/>
        <v>3898</v>
      </c>
      <c r="G43" s="708">
        <f t="shared" si="10"/>
        <v>3421</v>
      </c>
      <c r="H43" s="708">
        <f t="shared" si="10"/>
        <v>3392</v>
      </c>
      <c r="I43" s="705">
        <f t="shared" si="10"/>
        <v>0</v>
      </c>
      <c r="J43" s="667">
        <f t="shared" si="4"/>
        <v>10711</v>
      </c>
      <c r="K43" s="668">
        <f t="shared" si="5"/>
        <v>78.233876269081875</v>
      </c>
      <c r="L43" s="602"/>
      <c r="M43" s="706">
        <f>SUM(M38:M42)</f>
        <v>7319</v>
      </c>
      <c r="N43" s="709">
        <f>SUM(N38:N42)</f>
        <v>10711</v>
      </c>
      <c r="O43" s="706">
        <f>SUM(O38:O42)</f>
        <v>0</v>
      </c>
    </row>
    <row r="44" spans="1:15" ht="5.25" customHeight="1" thickBot="1">
      <c r="A44" s="592"/>
      <c r="B44" s="710"/>
      <c r="C44" s="711"/>
      <c r="D44" s="712"/>
      <c r="E44" s="712"/>
      <c r="F44" s="713"/>
      <c r="G44" s="714"/>
      <c r="H44" s="715">
        <f>N44-G44</f>
        <v>0</v>
      </c>
      <c r="I44" s="714"/>
      <c r="J44" s="667">
        <f t="shared" si="4"/>
        <v>0</v>
      </c>
      <c r="K44" s="668" t="e">
        <f t="shared" si="5"/>
        <v>#DIV/0!</v>
      </c>
      <c r="L44" s="602"/>
      <c r="M44" s="716"/>
      <c r="N44" s="717"/>
      <c r="O44" s="717"/>
    </row>
    <row r="45" spans="1:15" ht="15.75" thickBot="1">
      <c r="A45" s="718" t="s">
        <v>687</v>
      </c>
      <c r="B45" s="701" t="s">
        <v>618</v>
      </c>
      <c r="C45" s="644">
        <f t="shared" ref="C45:I45" si="11">C43-C41</f>
        <v>837</v>
      </c>
      <c r="D45" s="702">
        <f t="shared" si="11"/>
        <v>725</v>
      </c>
      <c r="E45" s="702">
        <f t="shared" si="11"/>
        <v>725</v>
      </c>
      <c r="F45" s="644">
        <f t="shared" si="11"/>
        <v>254</v>
      </c>
      <c r="G45" s="719">
        <f t="shared" si="11"/>
        <v>150</v>
      </c>
      <c r="H45" s="644">
        <f t="shared" si="11"/>
        <v>145</v>
      </c>
      <c r="I45" s="645">
        <f t="shared" si="11"/>
        <v>0</v>
      </c>
      <c r="J45" s="667">
        <f t="shared" si="4"/>
        <v>549</v>
      </c>
      <c r="K45" s="668">
        <f t="shared" si="5"/>
        <v>75.724137931034491</v>
      </c>
      <c r="L45" s="602"/>
      <c r="M45" s="706">
        <f>M43-M41</f>
        <v>404</v>
      </c>
      <c r="N45" s="709">
        <f>N43-N41</f>
        <v>549</v>
      </c>
      <c r="O45" s="706">
        <f>O43-O41</f>
        <v>0</v>
      </c>
    </row>
    <row r="46" spans="1:15" ht="15.75" thickBot="1">
      <c r="A46" s="700" t="s">
        <v>688</v>
      </c>
      <c r="B46" s="701" t="s">
        <v>618</v>
      </c>
      <c r="C46" s="644">
        <f t="shared" ref="C46:I46" si="12">C43-C37</f>
        <v>74</v>
      </c>
      <c r="D46" s="702">
        <f t="shared" si="12"/>
        <v>0</v>
      </c>
      <c r="E46" s="702">
        <f t="shared" si="12"/>
        <v>0</v>
      </c>
      <c r="F46" s="644">
        <f t="shared" si="12"/>
        <v>854</v>
      </c>
      <c r="G46" s="719">
        <f t="shared" si="12"/>
        <v>181</v>
      </c>
      <c r="H46" s="644">
        <f t="shared" si="12"/>
        <v>228</v>
      </c>
      <c r="I46" s="645">
        <f t="shared" si="12"/>
        <v>0</v>
      </c>
      <c r="J46" s="667">
        <f t="shared" si="4"/>
        <v>1263</v>
      </c>
      <c r="K46" s="668" t="e">
        <f t="shared" si="5"/>
        <v>#DIV/0!</v>
      </c>
      <c r="L46" s="602"/>
      <c r="M46" s="706">
        <f>M43-M37</f>
        <v>1035</v>
      </c>
      <c r="N46" s="709">
        <f>N43-N37</f>
        <v>1263</v>
      </c>
      <c r="O46" s="706">
        <f>O43-O37</f>
        <v>0</v>
      </c>
    </row>
    <row r="47" spans="1:15" ht="15.75" thickBot="1">
      <c r="A47" s="720" t="s">
        <v>690</v>
      </c>
      <c r="B47" s="721" t="s">
        <v>618</v>
      </c>
      <c r="C47" s="644">
        <f t="shared" ref="C47:I47" si="13">C46-C41</f>
        <v>-12183</v>
      </c>
      <c r="D47" s="702">
        <f t="shared" si="13"/>
        <v>-13089</v>
      </c>
      <c r="E47" s="702">
        <f t="shared" si="13"/>
        <v>-12966</v>
      </c>
      <c r="F47" s="644">
        <f t="shared" si="13"/>
        <v>-2790</v>
      </c>
      <c r="G47" s="719">
        <f t="shared" si="13"/>
        <v>-3090</v>
      </c>
      <c r="H47" s="644">
        <f t="shared" si="13"/>
        <v>-3019</v>
      </c>
      <c r="I47" s="645">
        <f t="shared" si="13"/>
        <v>0</v>
      </c>
      <c r="J47" s="667">
        <f t="shared" si="4"/>
        <v>-8899</v>
      </c>
      <c r="K47" s="722">
        <f t="shared" si="5"/>
        <v>68.633348758290907</v>
      </c>
      <c r="L47" s="602"/>
      <c r="M47" s="706">
        <f>M46-M41</f>
        <v>-5880</v>
      </c>
      <c r="N47" s="709">
        <f>N46-N41</f>
        <v>-8899</v>
      </c>
      <c r="O47" s="706">
        <f>O46-O41</f>
        <v>0</v>
      </c>
    </row>
    <row r="50" spans="1:10" ht="14.25">
      <c r="A50" s="723" t="s">
        <v>691</v>
      </c>
    </row>
    <row r="51" spans="1:10" s="726" customFormat="1" ht="14.25">
      <c r="A51" s="724" t="s">
        <v>692</v>
      </c>
      <c r="B51" s="725"/>
      <c r="E51" s="727"/>
      <c r="F51" s="727"/>
      <c r="G51" s="727"/>
      <c r="H51" s="727"/>
      <c r="I51" s="727"/>
      <c r="J51" s="727"/>
    </row>
    <row r="52" spans="1:10" s="726" customFormat="1" ht="14.25">
      <c r="A52" s="728" t="s">
        <v>693</v>
      </c>
      <c r="B52" s="725"/>
      <c r="E52" s="727"/>
      <c r="F52" s="727"/>
      <c r="G52" s="727"/>
      <c r="H52" s="727"/>
      <c r="I52" s="727"/>
      <c r="J52" s="727"/>
    </row>
    <row r="53" spans="1:10" s="730" customFormat="1" ht="14.25">
      <c r="A53" s="728" t="s">
        <v>694</v>
      </c>
      <c r="B53" s="729"/>
      <c r="E53" s="731"/>
      <c r="F53" s="731"/>
      <c r="G53" s="731"/>
      <c r="H53" s="731"/>
      <c r="I53" s="731"/>
      <c r="J53" s="731"/>
    </row>
    <row r="54" spans="1:10">
      <c r="A54" s="732" t="s">
        <v>712</v>
      </c>
      <c r="B54" s="733"/>
      <c r="C54" s="734"/>
      <c r="D54" s="734"/>
      <c r="E54" s="735"/>
      <c r="F54" s="735"/>
      <c r="G54" s="735"/>
      <c r="H54" s="735"/>
      <c r="I54" s="735"/>
      <c r="J54" s="735"/>
    </row>
    <row r="56" spans="1:10">
      <c r="A56" s="557" t="s">
        <v>713</v>
      </c>
    </row>
    <row r="58" spans="1:10">
      <c r="A58" s="557" t="s">
        <v>714</v>
      </c>
    </row>
  </sheetData>
  <mergeCells count="3">
    <mergeCell ref="A1:O1"/>
    <mergeCell ref="C7:K7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8"/>
  <sheetViews>
    <sheetView topLeftCell="A4" zoomScaleNormal="100" workbookViewId="0">
      <selection activeCell="C37" sqref="C37"/>
    </sheetView>
  </sheetViews>
  <sheetFormatPr defaultColWidth="8.7109375" defaultRowHeight="12.75"/>
  <cols>
    <col min="1" max="1" width="37.7109375" style="726" customWidth="1"/>
    <col min="2" max="2" width="7.28515625" style="725" customWidth="1"/>
    <col min="3" max="4" width="11.5703125" style="726" customWidth="1"/>
    <col min="5" max="5" width="11.5703125" style="727" customWidth="1"/>
    <col min="6" max="6" width="11.42578125" style="727" customWidth="1"/>
    <col min="7" max="7" width="9.85546875" style="727" customWidth="1"/>
    <col min="8" max="8" width="9.140625" style="727" customWidth="1"/>
    <col min="9" max="9" width="9.28515625" style="727" customWidth="1"/>
    <col min="10" max="10" width="9.140625" style="727" customWidth="1"/>
    <col min="11" max="11" width="12" style="726" customWidth="1"/>
    <col min="12" max="12" width="8.7109375" style="726"/>
    <col min="13" max="13" width="11.85546875" style="726" customWidth="1"/>
    <col min="14" max="14" width="12.5703125" style="726" customWidth="1"/>
    <col min="15" max="15" width="11.85546875" style="726" customWidth="1"/>
    <col min="16" max="16" width="12" style="726" customWidth="1"/>
    <col min="17" max="16384" width="8.7109375" style="726"/>
  </cols>
  <sheetData>
    <row r="1" spans="1:16" ht="24" customHeight="1">
      <c r="A1" s="554"/>
      <c r="B1" s="736"/>
      <c r="C1" s="736"/>
      <c r="D1" s="736"/>
      <c r="E1" s="736"/>
      <c r="F1" s="736"/>
      <c r="G1" s="736"/>
      <c r="H1" s="736"/>
      <c r="I1" s="736"/>
      <c r="J1" s="736"/>
      <c r="K1" s="736"/>
      <c r="L1" s="736"/>
      <c r="M1" s="736"/>
      <c r="N1" s="736"/>
      <c r="O1" s="736"/>
      <c r="P1" s="556" t="s">
        <v>697</v>
      </c>
    </row>
    <row r="2" spans="1:16">
      <c r="O2" s="560"/>
    </row>
    <row r="3" spans="1:16" ht="18.75">
      <c r="A3" s="737" t="s">
        <v>698</v>
      </c>
      <c r="F3" s="562"/>
      <c r="G3" s="562"/>
    </row>
    <row r="4" spans="1:16" ht="21.75" customHeight="1">
      <c r="A4" s="563"/>
      <c r="F4" s="562"/>
      <c r="G4" s="562"/>
    </row>
    <row r="5" spans="1:16">
      <c r="A5" s="564"/>
      <c r="F5" s="562"/>
      <c r="G5" s="562"/>
    </row>
    <row r="6" spans="1:16" ht="6" customHeight="1">
      <c r="B6" s="738"/>
      <c r="C6" s="739"/>
      <c r="F6" s="562"/>
      <c r="G6" s="562"/>
    </row>
    <row r="7" spans="1:16" ht="24.75" customHeight="1">
      <c r="A7" s="740" t="s">
        <v>595</v>
      </c>
      <c r="B7" s="568"/>
      <c r="C7" s="741" t="s">
        <v>715</v>
      </c>
      <c r="D7" s="741"/>
      <c r="E7" s="741"/>
      <c r="F7" s="741"/>
      <c r="G7" s="742"/>
      <c r="H7" s="742"/>
      <c r="I7" s="742"/>
      <c r="J7" s="742"/>
      <c r="K7" s="742"/>
      <c r="L7" s="742"/>
      <c r="M7" s="742"/>
      <c r="N7" s="742"/>
      <c r="O7" s="742"/>
    </row>
    <row r="8" spans="1:16" ht="23.25" customHeight="1" thickBot="1">
      <c r="A8" s="564" t="s">
        <v>597</v>
      </c>
      <c r="F8" s="562"/>
      <c r="G8" s="562"/>
    </row>
    <row r="9" spans="1:16" ht="13.5" thickBot="1">
      <c r="A9" s="743"/>
      <c r="B9" s="744"/>
      <c r="C9" s="572" t="s">
        <v>7</v>
      </c>
      <c r="D9" s="573" t="s">
        <v>599</v>
      </c>
      <c r="E9" s="574" t="s">
        <v>600</v>
      </c>
      <c r="F9" s="575" t="s">
        <v>601</v>
      </c>
      <c r="G9" s="745"/>
      <c r="H9" s="745"/>
      <c r="I9" s="746"/>
      <c r="J9" s="578" t="s">
        <v>700</v>
      </c>
      <c r="K9" s="579" t="s">
        <v>603</v>
      </c>
      <c r="M9" s="744" t="s">
        <v>604</v>
      </c>
      <c r="N9" s="744" t="s">
        <v>605</v>
      </c>
      <c r="O9" s="744" t="s">
        <v>604</v>
      </c>
    </row>
    <row r="10" spans="1:16" ht="13.5" thickBot="1">
      <c r="A10" s="580" t="s">
        <v>54</v>
      </c>
      <c r="B10" s="747" t="s">
        <v>701</v>
      </c>
      <c r="C10" s="582" t="s">
        <v>702</v>
      </c>
      <c r="D10" s="583">
        <v>2018</v>
      </c>
      <c r="E10" s="584">
        <v>2018</v>
      </c>
      <c r="F10" s="585" t="s">
        <v>608</v>
      </c>
      <c r="G10" s="748" t="s">
        <v>609</v>
      </c>
      <c r="H10" s="748" t="s">
        <v>610</v>
      </c>
      <c r="I10" s="749" t="s">
        <v>611</v>
      </c>
      <c r="J10" s="589" t="s">
        <v>612</v>
      </c>
      <c r="K10" s="590" t="s">
        <v>613</v>
      </c>
      <c r="M10" s="750" t="s">
        <v>703</v>
      </c>
      <c r="N10" s="747" t="s">
        <v>704</v>
      </c>
      <c r="O10" s="747" t="s">
        <v>705</v>
      </c>
    </row>
    <row r="11" spans="1:16">
      <c r="A11" s="592" t="s">
        <v>706</v>
      </c>
      <c r="B11" s="751"/>
      <c r="C11" s="594">
        <v>83</v>
      </c>
      <c r="D11" s="595"/>
      <c r="E11" s="595"/>
      <c r="F11" s="596">
        <v>87</v>
      </c>
      <c r="G11" s="752">
        <f>M11</f>
        <v>78</v>
      </c>
      <c r="H11" s="597">
        <f>N11</f>
        <v>88</v>
      </c>
      <c r="I11" s="599"/>
      <c r="J11" s="600" t="s">
        <v>618</v>
      </c>
      <c r="K11" s="601" t="s">
        <v>618</v>
      </c>
      <c r="L11" s="753"/>
      <c r="M11" s="603">
        <v>78</v>
      </c>
      <c r="N11" s="754">
        <v>88</v>
      </c>
      <c r="O11" s="755"/>
    </row>
    <row r="12" spans="1:16" ht="13.5" thickBot="1">
      <c r="A12" s="605" t="s">
        <v>707</v>
      </c>
      <c r="B12" s="756"/>
      <c r="C12" s="607">
        <v>79</v>
      </c>
      <c r="D12" s="608"/>
      <c r="E12" s="608"/>
      <c r="F12" s="609">
        <v>86.4</v>
      </c>
      <c r="G12" s="757">
        <f t="shared" ref="G12:H23" si="0">M12</f>
        <v>75</v>
      </c>
      <c r="H12" s="610">
        <f>N12</f>
        <v>75</v>
      </c>
      <c r="I12" s="611"/>
      <c r="J12" s="612"/>
      <c r="K12" s="613" t="s">
        <v>618</v>
      </c>
      <c r="L12" s="753"/>
      <c r="M12" s="614">
        <v>75</v>
      </c>
      <c r="N12" s="758">
        <v>75</v>
      </c>
      <c r="O12" s="759"/>
    </row>
    <row r="13" spans="1:16">
      <c r="A13" s="616" t="s">
        <v>716</v>
      </c>
      <c r="B13" s="760" t="s">
        <v>709</v>
      </c>
      <c r="C13" s="618">
        <v>24942</v>
      </c>
      <c r="D13" s="761" t="s">
        <v>618</v>
      </c>
      <c r="E13" s="761" t="s">
        <v>618</v>
      </c>
      <c r="F13" s="620">
        <v>25567</v>
      </c>
      <c r="G13" s="621">
        <f t="shared" si="0"/>
        <v>27215</v>
      </c>
      <c r="H13" s="762">
        <f>N13</f>
        <v>27215</v>
      </c>
      <c r="I13" s="623"/>
      <c r="J13" s="624" t="s">
        <v>618</v>
      </c>
      <c r="K13" s="625" t="s">
        <v>618</v>
      </c>
      <c r="L13" s="753"/>
      <c r="M13" s="669">
        <v>27215</v>
      </c>
      <c r="N13" s="693">
        <v>27215</v>
      </c>
      <c r="O13" s="763"/>
    </row>
    <row r="14" spans="1:16">
      <c r="A14" s="628" t="s">
        <v>717</v>
      </c>
      <c r="B14" s="760" t="s">
        <v>711</v>
      </c>
      <c r="C14" s="618">
        <v>17083</v>
      </c>
      <c r="D14" s="764" t="s">
        <v>618</v>
      </c>
      <c r="E14" s="764" t="s">
        <v>618</v>
      </c>
      <c r="F14" s="630">
        <v>18007</v>
      </c>
      <c r="G14" s="627">
        <f t="shared" si="0"/>
        <v>18518</v>
      </c>
      <c r="H14" s="622">
        <f t="shared" si="0"/>
        <v>19055</v>
      </c>
      <c r="I14" s="623"/>
      <c r="J14" s="624" t="s">
        <v>618</v>
      </c>
      <c r="K14" s="625" t="s">
        <v>618</v>
      </c>
      <c r="L14" s="753"/>
      <c r="M14" s="675">
        <v>18518</v>
      </c>
      <c r="N14" s="693">
        <v>19055</v>
      </c>
      <c r="O14" s="763"/>
    </row>
    <row r="15" spans="1:16">
      <c r="A15" s="628" t="s">
        <v>626</v>
      </c>
      <c r="B15" s="760" t="s">
        <v>628</v>
      </c>
      <c r="C15" s="618">
        <v>18</v>
      </c>
      <c r="D15" s="764" t="s">
        <v>618</v>
      </c>
      <c r="E15" s="764" t="s">
        <v>618</v>
      </c>
      <c r="F15" s="630">
        <v>18</v>
      </c>
      <c r="G15" s="627">
        <f t="shared" si="0"/>
        <v>18</v>
      </c>
      <c r="H15" s="622">
        <f t="shared" si="0"/>
        <v>18</v>
      </c>
      <c r="I15" s="623"/>
      <c r="J15" s="624" t="s">
        <v>618</v>
      </c>
      <c r="K15" s="625" t="s">
        <v>618</v>
      </c>
      <c r="L15" s="753"/>
      <c r="M15" s="675">
        <v>18</v>
      </c>
      <c r="N15" s="693">
        <v>18</v>
      </c>
      <c r="O15" s="763"/>
    </row>
    <row r="16" spans="1:16">
      <c r="A16" s="628" t="s">
        <v>629</v>
      </c>
      <c r="B16" s="760" t="s">
        <v>618</v>
      </c>
      <c r="C16" s="618">
        <v>5396</v>
      </c>
      <c r="D16" s="764" t="s">
        <v>618</v>
      </c>
      <c r="E16" s="764" t="s">
        <v>618</v>
      </c>
      <c r="F16" s="630">
        <v>3426</v>
      </c>
      <c r="G16" s="627">
        <f t="shared" si="0"/>
        <v>3295</v>
      </c>
      <c r="H16" s="622">
        <f t="shared" si="0"/>
        <v>4444</v>
      </c>
      <c r="I16" s="623"/>
      <c r="J16" s="624" t="s">
        <v>618</v>
      </c>
      <c r="K16" s="625" t="s">
        <v>618</v>
      </c>
      <c r="L16" s="753"/>
      <c r="M16" s="675">
        <v>3295</v>
      </c>
      <c r="N16" s="693">
        <v>4444</v>
      </c>
      <c r="O16" s="763"/>
    </row>
    <row r="17" spans="1:15" ht="13.5" thickBot="1">
      <c r="A17" s="592" t="s">
        <v>631</v>
      </c>
      <c r="B17" s="765" t="s">
        <v>633</v>
      </c>
      <c r="C17" s="633">
        <v>6780</v>
      </c>
      <c r="D17" s="766" t="s">
        <v>618</v>
      </c>
      <c r="E17" s="766" t="s">
        <v>618</v>
      </c>
      <c r="F17" s="635">
        <v>7157</v>
      </c>
      <c r="G17" s="636">
        <f t="shared" si="0"/>
        <v>4881</v>
      </c>
      <c r="H17" s="622">
        <f t="shared" si="0"/>
        <v>5818</v>
      </c>
      <c r="I17" s="637"/>
      <c r="J17" s="638" t="s">
        <v>618</v>
      </c>
      <c r="K17" s="601" t="s">
        <v>618</v>
      </c>
      <c r="L17" s="753"/>
      <c r="M17" s="683">
        <v>4881</v>
      </c>
      <c r="N17" s="767">
        <v>5818</v>
      </c>
      <c r="O17" s="768"/>
    </row>
    <row r="18" spans="1:15" ht="15.75" thickBot="1">
      <c r="A18" s="640" t="s">
        <v>634</v>
      </c>
      <c r="B18" s="641"/>
      <c r="C18" s="769">
        <f>C13-C14+C15+C16+C17</f>
        <v>20053</v>
      </c>
      <c r="D18" s="643" t="s">
        <v>618</v>
      </c>
      <c r="E18" s="643" t="s">
        <v>618</v>
      </c>
      <c r="F18" s="643">
        <f>F13-F14+F15+F16+F17</f>
        <v>18161</v>
      </c>
      <c r="G18" s="643">
        <f t="shared" ref="G18:I18" si="1">G13-G14+G15+G16+G17</f>
        <v>16891</v>
      </c>
      <c r="H18" s="643">
        <f t="shared" si="1"/>
        <v>18440</v>
      </c>
      <c r="I18" s="643">
        <f t="shared" si="1"/>
        <v>0</v>
      </c>
      <c r="J18" s="644" t="s">
        <v>618</v>
      </c>
      <c r="K18" s="645" t="s">
        <v>618</v>
      </c>
      <c r="L18" s="753"/>
      <c r="M18" s="646">
        <f>M13-M14+M15+M16+M17</f>
        <v>16891</v>
      </c>
      <c r="N18" s="646">
        <f t="shared" ref="N18:O18" si="2">N13-N14+N15+N16+N17</f>
        <v>18440</v>
      </c>
      <c r="O18" s="770">
        <f t="shared" si="2"/>
        <v>0</v>
      </c>
    </row>
    <row r="19" spans="1:15">
      <c r="A19" s="592" t="s">
        <v>635</v>
      </c>
      <c r="B19" s="765">
        <v>401</v>
      </c>
      <c r="C19" s="633">
        <v>7898</v>
      </c>
      <c r="D19" s="761" t="s">
        <v>618</v>
      </c>
      <c r="E19" s="761" t="s">
        <v>618</v>
      </c>
      <c r="F19" s="635">
        <v>7600</v>
      </c>
      <c r="G19" s="648">
        <f t="shared" si="0"/>
        <v>8837</v>
      </c>
      <c r="H19" s="622">
        <f t="shared" si="0"/>
        <v>8300</v>
      </c>
      <c r="I19" s="688"/>
      <c r="J19" s="638" t="s">
        <v>618</v>
      </c>
      <c r="K19" s="601" t="s">
        <v>618</v>
      </c>
      <c r="L19" s="753"/>
      <c r="M19" s="689">
        <v>8837</v>
      </c>
      <c r="N19" s="767">
        <v>8300</v>
      </c>
      <c r="O19" s="768"/>
    </row>
    <row r="20" spans="1:15">
      <c r="A20" s="628" t="s">
        <v>637</v>
      </c>
      <c r="B20" s="760" t="s">
        <v>639</v>
      </c>
      <c r="C20" s="618">
        <v>4370</v>
      </c>
      <c r="D20" s="764" t="s">
        <v>618</v>
      </c>
      <c r="E20" s="764" t="s">
        <v>618</v>
      </c>
      <c r="F20" s="630">
        <v>4736</v>
      </c>
      <c r="G20" s="627">
        <f t="shared" si="0"/>
        <v>3060</v>
      </c>
      <c r="H20" s="622">
        <f t="shared" si="0"/>
        <v>3641</v>
      </c>
      <c r="I20" s="623"/>
      <c r="J20" s="624" t="s">
        <v>618</v>
      </c>
      <c r="K20" s="625" t="s">
        <v>618</v>
      </c>
      <c r="L20" s="753"/>
      <c r="M20" s="675">
        <v>3060</v>
      </c>
      <c r="N20" s="693">
        <v>3641</v>
      </c>
      <c r="O20" s="763"/>
    </row>
    <row r="21" spans="1:15">
      <c r="A21" s="628" t="s">
        <v>640</v>
      </c>
      <c r="B21" s="760" t="s">
        <v>618</v>
      </c>
      <c r="C21" s="618"/>
      <c r="D21" s="764" t="s">
        <v>618</v>
      </c>
      <c r="E21" s="764" t="s">
        <v>618</v>
      </c>
      <c r="F21" s="630"/>
      <c r="G21" s="627">
        <f t="shared" si="0"/>
        <v>0</v>
      </c>
      <c r="H21" s="622">
        <f t="shared" si="0"/>
        <v>0</v>
      </c>
      <c r="I21" s="623"/>
      <c r="J21" s="624" t="s">
        <v>618</v>
      </c>
      <c r="K21" s="625" t="s">
        <v>618</v>
      </c>
      <c r="L21" s="753"/>
      <c r="M21" s="675"/>
      <c r="N21" s="693"/>
      <c r="O21" s="763"/>
    </row>
    <row r="22" spans="1:15">
      <c r="A22" s="628" t="s">
        <v>642</v>
      </c>
      <c r="B22" s="760" t="s">
        <v>618</v>
      </c>
      <c r="C22" s="618">
        <v>7472</v>
      </c>
      <c r="D22" s="764" t="s">
        <v>618</v>
      </c>
      <c r="E22" s="764" t="s">
        <v>618</v>
      </c>
      <c r="F22" s="630">
        <v>4851</v>
      </c>
      <c r="G22" s="627">
        <f t="shared" si="0"/>
        <v>5794</v>
      </c>
      <c r="H22" s="622">
        <f t="shared" si="0"/>
        <v>6129</v>
      </c>
      <c r="I22" s="623"/>
      <c r="J22" s="624" t="s">
        <v>618</v>
      </c>
      <c r="K22" s="625" t="s">
        <v>618</v>
      </c>
      <c r="L22" s="753"/>
      <c r="M22" s="675">
        <v>5794</v>
      </c>
      <c r="N22" s="693">
        <v>6129</v>
      </c>
      <c r="O22" s="763"/>
    </row>
    <row r="23" spans="1:15" ht="13.5" thickBot="1">
      <c r="A23" s="605" t="s">
        <v>644</v>
      </c>
      <c r="B23" s="771" t="s">
        <v>618</v>
      </c>
      <c r="C23" s="618"/>
      <c r="D23" s="766" t="s">
        <v>618</v>
      </c>
      <c r="E23" s="766" t="s">
        <v>618</v>
      </c>
      <c r="F23" s="772"/>
      <c r="G23" s="655">
        <f t="shared" si="0"/>
        <v>0</v>
      </c>
      <c r="H23" s="656">
        <f t="shared" si="0"/>
        <v>0</v>
      </c>
      <c r="I23" s="637"/>
      <c r="J23" s="658" t="s">
        <v>618</v>
      </c>
      <c r="K23" s="659" t="s">
        <v>618</v>
      </c>
      <c r="L23" s="753"/>
      <c r="M23" s="773"/>
      <c r="N23" s="698"/>
      <c r="O23" s="774"/>
    </row>
    <row r="24" spans="1:15" ht="15.75" thickBot="1">
      <c r="A24" s="616" t="s">
        <v>646</v>
      </c>
      <c r="B24" s="661" t="s">
        <v>618</v>
      </c>
      <c r="C24" s="662">
        <v>26727</v>
      </c>
      <c r="D24" s="775">
        <v>30797</v>
      </c>
      <c r="E24" s="775">
        <v>26397</v>
      </c>
      <c r="F24" s="776">
        <v>8243</v>
      </c>
      <c r="G24" s="665">
        <f>M24-F24</f>
        <v>7473</v>
      </c>
      <c r="H24" s="621">
        <f>N24-M24</f>
        <v>6998</v>
      </c>
      <c r="I24" s="666"/>
      <c r="J24" s="777">
        <f t="shared" ref="J24:J47" si="3">SUM(F24:I24)</f>
        <v>22714</v>
      </c>
      <c r="K24" s="668">
        <f t="shared" ref="K24:K47" si="4">(J24/E24)*100</f>
        <v>86.047656930711824</v>
      </c>
      <c r="L24" s="753"/>
      <c r="M24" s="669">
        <v>15716</v>
      </c>
      <c r="N24" s="778">
        <v>22714</v>
      </c>
      <c r="O24" s="779"/>
    </row>
    <row r="25" spans="1:15" ht="15.75" thickBot="1">
      <c r="A25" s="628" t="s">
        <v>648</v>
      </c>
      <c r="B25" s="671" t="s">
        <v>618</v>
      </c>
      <c r="C25" s="618">
        <v>0</v>
      </c>
      <c r="D25" s="780"/>
      <c r="E25" s="780"/>
      <c r="F25" s="781"/>
      <c r="G25" s="782">
        <f t="shared" ref="G25:G42" si="5">M25-F25</f>
        <v>0</v>
      </c>
      <c r="H25" s="627">
        <f t="shared" ref="H25:H42" si="6">N25-M25</f>
        <v>0</v>
      </c>
      <c r="I25" s="622"/>
      <c r="J25" s="777">
        <f t="shared" si="3"/>
        <v>0</v>
      </c>
      <c r="K25" s="668" t="e">
        <f t="shared" si="4"/>
        <v>#DIV/0!</v>
      </c>
      <c r="L25" s="753"/>
      <c r="M25" s="675"/>
      <c r="N25" s="783"/>
      <c r="O25" s="784"/>
    </row>
    <row r="26" spans="1:15" ht="15.75" thickBot="1">
      <c r="A26" s="605" t="s">
        <v>650</v>
      </c>
      <c r="B26" s="677">
        <v>672</v>
      </c>
      <c r="C26" s="678">
        <v>26727</v>
      </c>
      <c r="D26" s="785">
        <v>30797</v>
      </c>
      <c r="E26" s="785">
        <v>26397</v>
      </c>
      <c r="F26" s="786">
        <v>8243</v>
      </c>
      <c r="G26" s="787">
        <f t="shared" si="5"/>
        <v>4955</v>
      </c>
      <c r="H26" s="655">
        <f t="shared" si="6"/>
        <v>7989</v>
      </c>
      <c r="I26" s="682"/>
      <c r="J26" s="777">
        <f t="shared" si="3"/>
        <v>21187</v>
      </c>
      <c r="K26" s="668">
        <f t="shared" si="4"/>
        <v>80.262908663863314</v>
      </c>
      <c r="L26" s="753"/>
      <c r="M26" s="683">
        <v>13198</v>
      </c>
      <c r="N26" s="788">
        <v>21187</v>
      </c>
      <c r="O26" s="789"/>
    </row>
    <row r="27" spans="1:15" ht="15.75" thickBot="1">
      <c r="A27" s="616" t="s">
        <v>651</v>
      </c>
      <c r="B27" s="685">
        <v>501</v>
      </c>
      <c r="C27" s="618">
        <v>2475</v>
      </c>
      <c r="D27" s="790">
        <v>4075</v>
      </c>
      <c r="E27" s="790">
        <v>2110</v>
      </c>
      <c r="F27" s="791">
        <v>494</v>
      </c>
      <c r="G27" s="665">
        <f t="shared" si="5"/>
        <v>643</v>
      </c>
      <c r="H27" s="621">
        <f t="shared" si="6"/>
        <v>660</v>
      </c>
      <c r="I27" s="688"/>
      <c r="J27" s="777">
        <f t="shared" si="3"/>
        <v>1797</v>
      </c>
      <c r="K27" s="668">
        <f t="shared" si="4"/>
        <v>85.165876777251185</v>
      </c>
      <c r="L27" s="753"/>
      <c r="M27" s="689">
        <v>1137</v>
      </c>
      <c r="N27" s="792">
        <v>1797</v>
      </c>
      <c r="O27" s="793"/>
    </row>
    <row r="28" spans="1:15" ht="15.75" thickBot="1">
      <c r="A28" s="628" t="s">
        <v>653</v>
      </c>
      <c r="B28" s="692">
        <v>502</v>
      </c>
      <c r="C28" s="618">
        <v>6796</v>
      </c>
      <c r="D28" s="780">
        <v>7500</v>
      </c>
      <c r="E28" s="780">
        <v>8100</v>
      </c>
      <c r="F28" s="781">
        <v>3227</v>
      </c>
      <c r="G28" s="782">
        <f t="shared" si="5"/>
        <v>1152</v>
      </c>
      <c r="H28" s="627">
        <f t="shared" si="6"/>
        <v>1302</v>
      </c>
      <c r="I28" s="623"/>
      <c r="J28" s="777">
        <f t="shared" si="3"/>
        <v>5681</v>
      </c>
      <c r="K28" s="668">
        <f t="shared" si="4"/>
        <v>70.135802469135797</v>
      </c>
      <c r="L28" s="753"/>
      <c r="M28" s="675">
        <v>4379</v>
      </c>
      <c r="N28" s="783">
        <v>5681</v>
      </c>
      <c r="O28" s="784"/>
    </row>
    <row r="29" spans="1:15" ht="15.75" thickBot="1">
      <c r="A29" s="628" t="s">
        <v>655</v>
      </c>
      <c r="B29" s="692">
        <v>504</v>
      </c>
      <c r="C29" s="618">
        <v>10</v>
      </c>
      <c r="D29" s="780">
        <v>23</v>
      </c>
      <c r="E29" s="780">
        <v>11</v>
      </c>
      <c r="F29" s="781">
        <v>4</v>
      </c>
      <c r="G29" s="782">
        <f t="shared" si="5"/>
        <v>0</v>
      </c>
      <c r="H29" s="627">
        <f t="shared" si="6"/>
        <v>1</v>
      </c>
      <c r="I29" s="623"/>
      <c r="J29" s="777">
        <f t="shared" si="3"/>
        <v>5</v>
      </c>
      <c r="K29" s="668">
        <f t="shared" si="4"/>
        <v>45.454545454545453</v>
      </c>
      <c r="L29" s="753"/>
      <c r="M29" s="675">
        <v>4</v>
      </c>
      <c r="N29" s="783">
        <v>5</v>
      </c>
      <c r="O29" s="784"/>
    </row>
    <row r="30" spans="1:15" ht="15.75" thickBot="1">
      <c r="A30" s="628" t="s">
        <v>657</v>
      </c>
      <c r="B30" s="692">
        <v>511</v>
      </c>
      <c r="C30" s="618">
        <v>3133</v>
      </c>
      <c r="D30" s="780">
        <v>4030</v>
      </c>
      <c r="E30" s="780">
        <v>4003</v>
      </c>
      <c r="F30" s="781">
        <v>990</v>
      </c>
      <c r="G30" s="782">
        <f t="shared" si="5"/>
        <v>2368</v>
      </c>
      <c r="H30" s="627">
        <f t="shared" si="6"/>
        <v>385</v>
      </c>
      <c r="I30" s="623"/>
      <c r="J30" s="777">
        <f t="shared" si="3"/>
        <v>3743</v>
      </c>
      <c r="K30" s="668">
        <f t="shared" si="4"/>
        <v>93.504871346490134</v>
      </c>
      <c r="L30" s="753"/>
      <c r="M30" s="675">
        <v>3358</v>
      </c>
      <c r="N30" s="783">
        <v>3743</v>
      </c>
      <c r="O30" s="784"/>
    </row>
    <row r="31" spans="1:15" ht="15.75" thickBot="1">
      <c r="A31" s="628" t="s">
        <v>659</v>
      </c>
      <c r="B31" s="692">
        <v>518</v>
      </c>
      <c r="C31" s="618">
        <v>1920</v>
      </c>
      <c r="D31" s="780">
        <v>2104</v>
      </c>
      <c r="E31" s="780">
        <v>1346</v>
      </c>
      <c r="F31" s="781">
        <v>356</v>
      </c>
      <c r="G31" s="782">
        <f t="shared" si="5"/>
        <v>380</v>
      </c>
      <c r="H31" s="627">
        <f t="shared" si="6"/>
        <v>426</v>
      </c>
      <c r="I31" s="623"/>
      <c r="J31" s="777">
        <f t="shared" si="3"/>
        <v>1162</v>
      </c>
      <c r="K31" s="668">
        <f t="shared" si="4"/>
        <v>86.329866270430912</v>
      </c>
      <c r="L31" s="753"/>
      <c r="M31" s="675">
        <v>736</v>
      </c>
      <c r="N31" s="783">
        <v>1162</v>
      </c>
      <c r="O31" s="784"/>
    </row>
    <row r="32" spans="1:15" ht="15.75" thickBot="1">
      <c r="A32" s="628" t="s">
        <v>661</v>
      </c>
      <c r="B32" s="692">
        <v>521</v>
      </c>
      <c r="C32" s="618">
        <v>16499</v>
      </c>
      <c r="D32" s="780">
        <v>16500</v>
      </c>
      <c r="E32" s="780">
        <v>17828</v>
      </c>
      <c r="F32" s="781">
        <v>4188</v>
      </c>
      <c r="G32" s="782">
        <f t="shared" si="5"/>
        <v>4461</v>
      </c>
      <c r="H32" s="627">
        <f t="shared" si="6"/>
        <v>4427</v>
      </c>
      <c r="I32" s="623"/>
      <c r="J32" s="777">
        <f t="shared" si="3"/>
        <v>13076</v>
      </c>
      <c r="K32" s="668">
        <f t="shared" si="4"/>
        <v>73.345299528831049</v>
      </c>
      <c r="L32" s="753"/>
      <c r="M32" s="675">
        <v>8649</v>
      </c>
      <c r="N32" s="783">
        <v>13076</v>
      </c>
      <c r="O32" s="784"/>
    </row>
    <row r="33" spans="1:15" ht="15.75" thickBot="1">
      <c r="A33" s="628" t="s">
        <v>663</v>
      </c>
      <c r="B33" s="692" t="s">
        <v>665</v>
      </c>
      <c r="C33" s="618">
        <v>6217</v>
      </c>
      <c r="D33" s="780">
        <v>6298</v>
      </c>
      <c r="E33" s="780">
        <v>6641</v>
      </c>
      <c r="F33" s="781">
        <v>1632</v>
      </c>
      <c r="G33" s="782">
        <f t="shared" si="5"/>
        <v>1720</v>
      </c>
      <c r="H33" s="627">
        <f t="shared" si="6"/>
        <v>1718</v>
      </c>
      <c r="I33" s="623"/>
      <c r="J33" s="777">
        <f t="shared" si="3"/>
        <v>5070</v>
      </c>
      <c r="K33" s="668">
        <f t="shared" si="4"/>
        <v>76.343924107815084</v>
      </c>
      <c r="L33" s="753"/>
      <c r="M33" s="675">
        <v>3352</v>
      </c>
      <c r="N33" s="783">
        <v>5070</v>
      </c>
      <c r="O33" s="784"/>
    </row>
    <row r="34" spans="1:15" ht="15.75" thickBot="1">
      <c r="A34" s="628" t="s">
        <v>666</v>
      </c>
      <c r="B34" s="692">
        <v>557</v>
      </c>
      <c r="C34" s="618">
        <v>0</v>
      </c>
      <c r="D34" s="780"/>
      <c r="E34" s="780"/>
      <c r="F34" s="781"/>
      <c r="G34" s="782">
        <f t="shared" si="5"/>
        <v>0</v>
      </c>
      <c r="H34" s="627">
        <f t="shared" si="6"/>
        <v>0</v>
      </c>
      <c r="I34" s="623"/>
      <c r="J34" s="777">
        <f t="shared" si="3"/>
        <v>0</v>
      </c>
      <c r="K34" s="668" t="e">
        <f t="shared" si="4"/>
        <v>#DIV/0!</v>
      </c>
      <c r="L34" s="753"/>
      <c r="M34" s="675"/>
      <c r="N34" s="783"/>
      <c r="O34" s="784"/>
    </row>
    <row r="35" spans="1:15" ht="15.75" thickBot="1">
      <c r="A35" s="628" t="s">
        <v>668</v>
      </c>
      <c r="B35" s="692">
        <v>551</v>
      </c>
      <c r="C35" s="618">
        <v>1745</v>
      </c>
      <c r="D35" s="780">
        <v>1763</v>
      </c>
      <c r="E35" s="780">
        <v>1757</v>
      </c>
      <c r="F35" s="781">
        <v>458</v>
      </c>
      <c r="G35" s="782">
        <f t="shared" si="5"/>
        <v>460</v>
      </c>
      <c r="H35" s="627">
        <f t="shared" si="6"/>
        <v>537</v>
      </c>
      <c r="I35" s="623"/>
      <c r="J35" s="777">
        <f t="shared" si="3"/>
        <v>1455</v>
      </c>
      <c r="K35" s="668">
        <f t="shared" si="4"/>
        <v>82.811610700056917</v>
      </c>
      <c r="L35" s="753"/>
      <c r="M35" s="675">
        <v>918</v>
      </c>
      <c r="N35" s="783">
        <v>1455</v>
      </c>
      <c r="O35" s="784"/>
    </row>
    <row r="36" spans="1:15" ht="15.75" thickBot="1">
      <c r="A36" s="592" t="s">
        <v>670</v>
      </c>
      <c r="B36" s="694" t="s">
        <v>671</v>
      </c>
      <c r="C36" s="695">
        <v>1443</v>
      </c>
      <c r="D36" s="794">
        <v>925</v>
      </c>
      <c r="E36" s="794">
        <v>823</v>
      </c>
      <c r="F36" s="795">
        <v>220</v>
      </c>
      <c r="G36" s="787">
        <f t="shared" si="5"/>
        <v>496</v>
      </c>
      <c r="H36" s="655">
        <f t="shared" si="6"/>
        <v>107</v>
      </c>
      <c r="I36" s="623"/>
      <c r="J36" s="777">
        <f t="shared" si="3"/>
        <v>823</v>
      </c>
      <c r="K36" s="668">
        <f t="shared" si="4"/>
        <v>100</v>
      </c>
      <c r="L36" s="753"/>
      <c r="M36" s="773">
        <v>716</v>
      </c>
      <c r="N36" s="796">
        <v>823</v>
      </c>
      <c r="O36" s="797"/>
    </row>
    <row r="37" spans="1:15" ht="15.75" thickBot="1">
      <c r="A37" s="700" t="s">
        <v>672</v>
      </c>
      <c r="B37" s="701"/>
      <c r="C37" s="798">
        <f t="shared" ref="C37:I37" si="7">SUM(C27:C36)</f>
        <v>40238</v>
      </c>
      <c r="D37" s="799">
        <f t="shared" si="7"/>
        <v>43218</v>
      </c>
      <c r="E37" s="799">
        <f t="shared" si="7"/>
        <v>42619</v>
      </c>
      <c r="F37" s="706">
        <f t="shared" si="7"/>
        <v>11569</v>
      </c>
      <c r="G37" s="798">
        <f t="shared" si="7"/>
        <v>11680</v>
      </c>
      <c r="H37" s="798">
        <f t="shared" si="7"/>
        <v>9563</v>
      </c>
      <c r="I37" s="800">
        <f t="shared" si="7"/>
        <v>0</v>
      </c>
      <c r="J37" s="777">
        <f t="shared" si="3"/>
        <v>32812</v>
      </c>
      <c r="K37" s="668">
        <f t="shared" si="4"/>
        <v>76.989136300710953</v>
      </c>
      <c r="L37" s="753"/>
      <c r="M37" s="706">
        <f>SUM(M27:M36)</f>
        <v>23249</v>
      </c>
      <c r="N37" s="801">
        <f>SUM(N27:N36)</f>
        <v>32812</v>
      </c>
      <c r="O37" s="722">
        <f>SUM(O27:O36)</f>
        <v>0</v>
      </c>
    </row>
    <row r="38" spans="1:15" ht="15.75" thickBot="1">
      <c r="A38" s="616" t="s">
        <v>674</v>
      </c>
      <c r="B38" s="685">
        <v>601</v>
      </c>
      <c r="C38" s="707">
        <v>0</v>
      </c>
      <c r="D38" s="790"/>
      <c r="E38" s="790"/>
      <c r="F38" s="776"/>
      <c r="G38" s="665">
        <f t="shared" si="5"/>
        <v>0</v>
      </c>
      <c r="H38" s="621">
        <f t="shared" si="6"/>
        <v>0</v>
      </c>
      <c r="I38" s="623"/>
      <c r="J38" s="777">
        <f t="shared" si="3"/>
        <v>0</v>
      </c>
      <c r="K38" s="668" t="e">
        <f t="shared" si="4"/>
        <v>#DIV/0!</v>
      </c>
      <c r="L38" s="753"/>
      <c r="M38" s="689"/>
      <c r="N38" s="802"/>
      <c r="O38" s="793"/>
    </row>
    <row r="39" spans="1:15" ht="15.75" thickBot="1">
      <c r="A39" s="628" t="s">
        <v>676</v>
      </c>
      <c r="B39" s="692">
        <v>602</v>
      </c>
      <c r="C39" s="618">
        <v>13160</v>
      </c>
      <c r="D39" s="780">
        <v>12156</v>
      </c>
      <c r="E39" s="780">
        <v>11178</v>
      </c>
      <c r="F39" s="781">
        <v>3968</v>
      </c>
      <c r="G39" s="782">
        <f t="shared" si="5"/>
        <v>1272</v>
      </c>
      <c r="H39" s="627">
        <f t="shared" si="6"/>
        <v>3348</v>
      </c>
      <c r="I39" s="623"/>
      <c r="J39" s="777">
        <f t="shared" si="3"/>
        <v>8588</v>
      </c>
      <c r="K39" s="668">
        <f t="shared" si="4"/>
        <v>76.829486491322243</v>
      </c>
      <c r="L39" s="753"/>
      <c r="M39" s="675">
        <v>5240</v>
      </c>
      <c r="N39" s="803">
        <v>8588</v>
      </c>
      <c r="O39" s="784"/>
    </row>
    <row r="40" spans="1:15" ht="15.75" thickBot="1">
      <c r="A40" s="628" t="s">
        <v>678</v>
      </c>
      <c r="B40" s="692">
        <v>604</v>
      </c>
      <c r="C40" s="618">
        <v>21</v>
      </c>
      <c r="D40" s="780">
        <v>20</v>
      </c>
      <c r="E40" s="780">
        <v>20</v>
      </c>
      <c r="F40" s="781">
        <v>8</v>
      </c>
      <c r="G40" s="782">
        <f t="shared" si="5"/>
        <v>2</v>
      </c>
      <c r="H40" s="627">
        <f t="shared" si="6"/>
        <v>1</v>
      </c>
      <c r="I40" s="623"/>
      <c r="J40" s="777">
        <f t="shared" si="3"/>
        <v>11</v>
      </c>
      <c r="K40" s="668">
        <f t="shared" si="4"/>
        <v>55.000000000000007</v>
      </c>
      <c r="L40" s="753"/>
      <c r="M40" s="675">
        <v>10</v>
      </c>
      <c r="N40" s="803">
        <v>11</v>
      </c>
      <c r="O40" s="784"/>
    </row>
    <row r="41" spans="1:15" ht="15.75" thickBot="1">
      <c r="A41" s="628" t="s">
        <v>680</v>
      </c>
      <c r="B41" s="692" t="s">
        <v>682</v>
      </c>
      <c r="C41" s="618">
        <v>26728</v>
      </c>
      <c r="D41" s="780">
        <v>30797</v>
      </c>
      <c r="E41" s="780">
        <v>29316</v>
      </c>
      <c r="F41" s="781">
        <v>8243</v>
      </c>
      <c r="G41" s="782">
        <f t="shared" si="5"/>
        <v>7473</v>
      </c>
      <c r="H41" s="627">
        <f t="shared" si="6"/>
        <v>6998</v>
      </c>
      <c r="I41" s="623"/>
      <c r="J41" s="777">
        <f t="shared" si="3"/>
        <v>22714</v>
      </c>
      <c r="K41" s="668">
        <f t="shared" si="4"/>
        <v>77.479874471278492</v>
      </c>
      <c r="L41" s="753"/>
      <c r="M41" s="675">
        <v>15716</v>
      </c>
      <c r="N41" s="803">
        <v>22714</v>
      </c>
      <c r="O41" s="784"/>
    </row>
    <row r="42" spans="1:15" ht="15.75" thickBot="1">
      <c r="A42" s="592" t="s">
        <v>683</v>
      </c>
      <c r="B42" s="694" t="s">
        <v>684</v>
      </c>
      <c r="C42" s="633">
        <v>344</v>
      </c>
      <c r="D42" s="794">
        <v>245</v>
      </c>
      <c r="E42" s="794">
        <v>2105</v>
      </c>
      <c r="F42" s="795">
        <v>33</v>
      </c>
      <c r="G42" s="787">
        <f t="shared" si="5"/>
        <v>1450</v>
      </c>
      <c r="H42" s="655">
        <f t="shared" si="6"/>
        <v>385</v>
      </c>
      <c r="I42" s="623"/>
      <c r="J42" s="777">
        <f t="shared" si="3"/>
        <v>1868</v>
      </c>
      <c r="K42" s="668">
        <f t="shared" si="4"/>
        <v>88.74109263657958</v>
      </c>
      <c r="L42" s="753"/>
      <c r="M42" s="773">
        <v>1483</v>
      </c>
      <c r="N42" s="804">
        <v>1868</v>
      </c>
      <c r="O42" s="797"/>
    </row>
    <row r="43" spans="1:15" ht="15.75" thickBot="1">
      <c r="A43" s="700" t="s">
        <v>685</v>
      </c>
      <c r="B43" s="701" t="s">
        <v>618</v>
      </c>
      <c r="C43" s="798">
        <f t="shared" ref="C43:I43" si="8">SUM(C38:C42)</f>
        <v>40253</v>
      </c>
      <c r="D43" s="799">
        <f t="shared" si="8"/>
        <v>43218</v>
      </c>
      <c r="E43" s="799">
        <f t="shared" si="8"/>
        <v>42619</v>
      </c>
      <c r="F43" s="706">
        <f t="shared" si="8"/>
        <v>12252</v>
      </c>
      <c r="G43" s="805">
        <f t="shared" si="8"/>
        <v>10197</v>
      </c>
      <c r="H43" s="806">
        <f t="shared" si="8"/>
        <v>10732</v>
      </c>
      <c r="I43" s="800">
        <f t="shared" si="8"/>
        <v>0</v>
      </c>
      <c r="J43" s="777">
        <f t="shared" si="3"/>
        <v>33181</v>
      </c>
      <c r="K43" s="668">
        <f t="shared" si="4"/>
        <v>77.854947323963486</v>
      </c>
      <c r="L43" s="753"/>
      <c r="M43" s="706">
        <f>SUM(M38:M42)</f>
        <v>22449</v>
      </c>
      <c r="N43" s="801">
        <f>SUM(N38:N42)</f>
        <v>33181</v>
      </c>
      <c r="O43" s="722">
        <f>SUM(O38:O42)</f>
        <v>0</v>
      </c>
    </row>
    <row r="44" spans="1:15" ht="5.25" customHeight="1" thickBot="1">
      <c r="A44" s="592"/>
      <c r="B44" s="710"/>
      <c r="C44" s="711"/>
      <c r="D44" s="807"/>
      <c r="E44" s="807"/>
      <c r="F44" s="713"/>
      <c r="G44" s="714"/>
      <c r="H44" s="715">
        <f>N44-G44</f>
        <v>0</v>
      </c>
      <c r="I44" s="714"/>
      <c r="J44" s="777">
        <f t="shared" si="3"/>
        <v>0</v>
      </c>
      <c r="K44" s="668" t="e">
        <f t="shared" si="4"/>
        <v>#DIV/0!</v>
      </c>
      <c r="L44" s="753"/>
      <c r="M44" s="808"/>
      <c r="N44" s="809"/>
      <c r="O44" s="809"/>
    </row>
    <row r="45" spans="1:15" ht="15.75" thickBot="1">
      <c r="A45" s="718" t="s">
        <v>687</v>
      </c>
      <c r="B45" s="701" t="s">
        <v>618</v>
      </c>
      <c r="C45" s="706">
        <f t="shared" ref="C45:I45" si="9">C43-C41</f>
        <v>13525</v>
      </c>
      <c r="D45" s="798">
        <f t="shared" si="9"/>
        <v>12421</v>
      </c>
      <c r="E45" s="798">
        <f t="shared" si="9"/>
        <v>13303</v>
      </c>
      <c r="F45" s="706">
        <f t="shared" si="9"/>
        <v>4009</v>
      </c>
      <c r="G45" s="805">
        <f t="shared" si="9"/>
        <v>2724</v>
      </c>
      <c r="H45" s="706">
        <f t="shared" si="9"/>
        <v>3734</v>
      </c>
      <c r="I45" s="709">
        <f t="shared" si="9"/>
        <v>0</v>
      </c>
      <c r="J45" s="777">
        <f t="shared" si="3"/>
        <v>10467</v>
      </c>
      <c r="K45" s="668">
        <f t="shared" si="4"/>
        <v>78.681500413440574</v>
      </c>
      <c r="L45" s="753"/>
      <c r="M45" s="706">
        <f>M43-M41</f>
        <v>6733</v>
      </c>
      <c r="N45" s="801">
        <f>N43-N41</f>
        <v>10467</v>
      </c>
      <c r="O45" s="722">
        <f>O43-O41</f>
        <v>0</v>
      </c>
    </row>
    <row r="46" spans="1:15" ht="15.75" thickBot="1">
      <c r="A46" s="700" t="s">
        <v>688</v>
      </c>
      <c r="B46" s="701" t="s">
        <v>618</v>
      </c>
      <c r="C46" s="706">
        <f t="shared" ref="C46:I46" si="10">C43-C37</f>
        <v>15</v>
      </c>
      <c r="D46" s="798">
        <f t="shared" si="10"/>
        <v>0</v>
      </c>
      <c r="E46" s="798">
        <f t="shared" si="10"/>
        <v>0</v>
      </c>
      <c r="F46" s="706">
        <f t="shared" si="10"/>
        <v>683</v>
      </c>
      <c r="G46" s="810">
        <f t="shared" si="10"/>
        <v>-1483</v>
      </c>
      <c r="H46" s="706">
        <f t="shared" si="10"/>
        <v>1169</v>
      </c>
      <c r="I46" s="709">
        <f t="shared" si="10"/>
        <v>0</v>
      </c>
      <c r="J46" s="811">
        <f t="shared" si="3"/>
        <v>369</v>
      </c>
      <c r="K46" s="668" t="e">
        <f t="shared" si="4"/>
        <v>#DIV/0!</v>
      </c>
      <c r="L46" s="753"/>
      <c r="M46" s="812">
        <f>M43-M37</f>
        <v>-800</v>
      </c>
      <c r="N46" s="801">
        <f>N43-N37</f>
        <v>369</v>
      </c>
      <c r="O46" s="722">
        <f>O43-O37</f>
        <v>0</v>
      </c>
    </row>
    <row r="47" spans="1:15" ht="15.75" thickBot="1">
      <c r="A47" s="720" t="s">
        <v>690</v>
      </c>
      <c r="B47" s="721" t="s">
        <v>618</v>
      </c>
      <c r="C47" s="706">
        <f t="shared" ref="C47:I47" si="11">C46-C41</f>
        <v>-26713</v>
      </c>
      <c r="D47" s="798">
        <f t="shared" si="11"/>
        <v>-30797</v>
      </c>
      <c r="E47" s="798">
        <f t="shared" si="11"/>
        <v>-29316</v>
      </c>
      <c r="F47" s="706">
        <f t="shared" si="11"/>
        <v>-7560</v>
      </c>
      <c r="G47" s="805">
        <f t="shared" si="11"/>
        <v>-8956</v>
      </c>
      <c r="H47" s="706">
        <f t="shared" si="11"/>
        <v>-5829</v>
      </c>
      <c r="I47" s="709">
        <f t="shared" si="11"/>
        <v>0</v>
      </c>
      <c r="J47" s="777">
        <f t="shared" si="3"/>
        <v>-22345</v>
      </c>
      <c r="K47" s="722">
        <f t="shared" si="4"/>
        <v>76.221176149542913</v>
      </c>
      <c r="L47" s="753"/>
      <c r="M47" s="706">
        <f>M46-M41</f>
        <v>-16516</v>
      </c>
      <c r="N47" s="801">
        <f>N46-N41</f>
        <v>-22345</v>
      </c>
      <c r="O47" s="722">
        <f>O46-O41</f>
        <v>0</v>
      </c>
    </row>
    <row r="50" spans="1:10" ht="14.25">
      <c r="A50" s="723" t="s">
        <v>691</v>
      </c>
    </row>
    <row r="51" spans="1:10" ht="14.25">
      <c r="A51" s="724" t="s">
        <v>692</v>
      </c>
    </row>
    <row r="52" spans="1:10" ht="14.25">
      <c r="A52" s="728" t="s">
        <v>693</v>
      </c>
    </row>
    <row r="53" spans="1:10" s="730" customFormat="1" ht="14.25">
      <c r="A53" s="728" t="s">
        <v>694</v>
      </c>
      <c r="B53" s="729"/>
      <c r="E53" s="731"/>
      <c r="F53" s="731"/>
      <c r="G53" s="731"/>
      <c r="H53" s="731"/>
      <c r="I53" s="731"/>
      <c r="J53" s="731"/>
    </row>
    <row r="56" spans="1:10">
      <c r="A56" s="726" t="s">
        <v>718</v>
      </c>
    </row>
    <row r="58" spans="1:10">
      <c r="A58" s="726" t="s">
        <v>719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  <pageSetup paperSize="9" scale="57" orientation="landscape" r:id="rId1"/>
  <colBreaks count="1" manualBreakCount="1">
    <brk id="15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workbookViewId="0">
      <selection activeCell="A43" sqref="A43"/>
    </sheetView>
  </sheetViews>
  <sheetFormatPr defaultColWidth="8.7109375" defaultRowHeight="12.75"/>
  <cols>
    <col min="1" max="1" width="37.7109375" style="557" customWidth="1"/>
    <col min="2" max="2" width="7.28515625" style="558" customWidth="1"/>
    <col min="3" max="4" width="11.5703125" style="557" customWidth="1"/>
    <col min="5" max="5" width="11.5703125" style="559" customWidth="1"/>
    <col min="6" max="6" width="11.42578125" style="559" customWidth="1"/>
    <col min="7" max="7" width="9.85546875" style="559" customWidth="1"/>
    <col min="8" max="8" width="9.140625" style="559" customWidth="1"/>
    <col min="9" max="9" width="9.28515625" style="559" customWidth="1"/>
    <col min="10" max="10" width="9.140625" style="559" customWidth="1"/>
    <col min="11" max="11" width="13.85546875" style="557" customWidth="1"/>
    <col min="12" max="12" width="8.7109375" style="557"/>
    <col min="13" max="13" width="11.85546875" style="557" customWidth="1"/>
    <col min="14" max="14" width="12.5703125" style="557" customWidth="1"/>
    <col min="15" max="15" width="11.85546875" style="557" customWidth="1"/>
    <col min="16" max="16" width="12" style="557" customWidth="1"/>
    <col min="17" max="16384" width="8.7109375" style="557"/>
  </cols>
  <sheetData>
    <row r="1" spans="1:16" ht="24" customHeight="1">
      <c r="A1" s="554"/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6" t="s">
        <v>697</v>
      </c>
    </row>
    <row r="2" spans="1:16">
      <c r="O2" s="560"/>
    </row>
    <row r="3" spans="1:16" ht="18.75">
      <c r="A3" s="737" t="s">
        <v>720</v>
      </c>
      <c r="F3" s="562"/>
      <c r="G3" s="562"/>
    </row>
    <row r="4" spans="1:16" ht="21.75" customHeight="1">
      <c r="A4" s="563"/>
      <c r="F4" s="562"/>
      <c r="G4" s="562"/>
    </row>
    <row r="5" spans="1:16">
      <c r="A5" s="564"/>
      <c r="F5" s="562"/>
      <c r="G5" s="562"/>
    </row>
    <row r="6" spans="1:16" ht="6" customHeight="1">
      <c r="B6" s="565"/>
      <c r="C6" s="566"/>
      <c r="F6" s="562"/>
      <c r="G6" s="562"/>
    </row>
    <row r="7" spans="1:16" ht="24.75" customHeight="1">
      <c r="A7" s="740" t="s">
        <v>595</v>
      </c>
      <c r="B7" s="568"/>
      <c r="C7" s="813" t="s">
        <v>721</v>
      </c>
      <c r="D7" s="814"/>
      <c r="E7" s="814"/>
      <c r="F7" s="814"/>
      <c r="G7" s="814"/>
      <c r="H7" s="814"/>
      <c r="I7" s="814"/>
      <c r="J7" s="814"/>
      <c r="K7" s="814"/>
      <c r="L7" s="814"/>
      <c r="M7" s="814"/>
      <c r="N7" s="814"/>
      <c r="O7" s="814"/>
    </row>
    <row r="8" spans="1:16" ht="23.25" customHeight="1" thickBot="1">
      <c r="A8" s="564" t="s">
        <v>597</v>
      </c>
      <c r="F8" s="562"/>
      <c r="G8" s="562"/>
    </row>
    <row r="9" spans="1:16" ht="13.5" thickBot="1">
      <c r="A9" s="570"/>
      <c r="B9" s="571"/>
      <c r="C9" s="572" t="s">
        <v>7</v>
      </c>
      <c r="D9" s="573" t="s">
        <v>599</v>
      </c>
      <c r="E9" s="574" t="s">
        <v>600</v>
      </c>
      <c r="F9" s="815" t="s">
        <v>601</v>
      </c>
      <c r="G9" s="576"/>
      <c r="H9" s="576"/>
      <c r="I9" s="577"/>
      <c r="J9" s="578" t="s">
        <v>722</v>
      </c>
      <c r="K9" s="579" t="s">
        <v>603</v>
      </c>
      <c r="M9" s="571" t="s">
        <v>604</v>
      </c>
      <c r="N9" s="571" t="s">
        <v>605</v>
      </c>
      <c r="O9" s="571" t="s">
        <v>604</v>
      </c>
    </row>
    <row r="10" spans="1:16" ht="13.5" thickBot="1">
      <c r="A10" s="580" t="s">
        <v>54</v>
      </c>
      <c r="B10" s="581" t="s">
        <v>701</v>
      </c>
      <c r="C10" s="816" t="s">
        <v>702</v>
      </c>
      <c r="D10" s="817">
        <v>2018</v>
      </c>
      <c r="E10" s="818">
        <v>2018</v>
      </c>
      <c r="F10" s="585" t="s">
        <v>608</v>
      </c>
      <c r="G10" s="819" t="s">
        <v>609</v>
      </c>
      <c r="H10" s="819" t="s">
        <v>610</v>
      </c>
      <c r="I10" s="820" t="s">
        <v>611</v>
      </c>
      <c r="J10" s="589" t="s">
        <v>612</v>
      </c>
      <c r="K10" s="590" t="s">
        <v>613</v>
      </c>
      <c r="M10" s="591" t="s">
        <v>703</v>
      </c>
      <c r="N10" s="581" t="s">
        <v>704</v>
      </c>
      <c r="O10" s="581" t="s">
        <v>705</v>
      </c>
    </row>
    <row r="11" spans="1:16">
      <c r="A11" s="592" t="s">
        <v>706</v>
      </c>
      <c r="B11" s="751"/>
      <c r="C11" s="754">
        <v>174</v>
      </c>
      <c r="D11" s="821">
        <v>179</v>
      </c>
      <c r="E11" s="822">
        <v>179</v>
      </c>
      <c r="F11" s="823">
        <v>174</v>
      </c>
      <c r="G11" s="824">
        <v>177</v>
      </c>
      <c r="H11" s="597">
        <f>N11</f>
        <v>175</v>
      </c>
      <c r="I11" s="599"/>
      <c r="J11" s="825" t="s">
        <v>618</v>
      </c>
      <c r="K11" s="826" t="s">
        <v>618</v>
      </c>
      <c r="L11" s="602"/>
      <c r="M11" s="603">
        <v>177</v>
      </c>
      <c r="N11" s="754">
        <v>175</v>
      </c>
      <c r="O11" s="754"/>
    </row>
    <row r="12" spans="1:16" ht="13.5" thickBot="1">
      <c r="A12" s="605" t="s">
        <v>707</v>
      </c>
      <c r="B12" s="756"/>
      <c r="C12" s="758">
        <v>170</v>
      </c>
      <c r="D12" s="827">
        <v>173</v>
      </c>
      <c r="E12" s="828">
        <v>173</v>
      </c>
      <c r="F12" s="829">
        <v>169.74</v>
      </c>
      <c r="G12" s="830">
        <v>172.99</v>
      </c>
      <c r="H12" s="610">
        <f>N12</f>
        <v>170.49</v>
      </c>
      <c r="I12" s="611"/>
      <c r="J12" s="831"/>
      <c r="K12" s="832" t="s">
        <v>618</v>
      </c>
      <c r="L12" s="602"/>
      <c r="M12" s="614">
        <v>172.99</v>
      </c>
      <c r="N12" s="758">
        <v>170.49</v>
      </c>
      <c r="O12" s="758"/>
    </row>
    <row r="13" spans="1:16">
      <c r="A13" s="616" t="s">
        <v>708</v>
      </c>
      <c r="B13" s="760" t="s">
        <v>709</v>
      </c>
      <c r="C13" s="621">
        <v>41636</v>
      </c>
      <c r="D13" s="833" t="s">
        <v>618</v>
      </c>
      <c r="E13" s="834" t="s">
        <v>618</v>
      </c>
      <c r="F13" s="835">
        <v>42540</v>
      </c>
      <c r="G13" s="836">
        <v>43296</v>
      </c>
      <c r="H13" s="621">
        <f>N13</f>
        <v>43877</v>
      </c>
      <c r="I13" s="621"/>
      <c r="J13" s="837" t="s">
        <v>618</v>
      </c>
      <c r="K13" s="838" t="s">
        <v>618</v>
      </c>
      <c r="L13" s="602"/>
      <c r="M13" s="836">
        <v>43296</v>
      </c>
      <c r="N13" s="627">
        <v>43877</v>
      </c>
      <c r="O13" s="621"/>
    </row>
    <row r="14" spans="1:16">
      <c r="A14" s="628" t="s">
        <v>710</v>
      </c>
      <c r="B14" s="760" t="s">
        <v>711</v>
      </c>
      <c r="C14" s="627">
        <v>35432</v>
      </c>
      <c r="D14" s="839" t="s">
        <v>618</v>
      </c>
      <c r="E14" s="840" t="s">
        <v>618</v>
      </c>
      <c r="F14" s="841">
        <v>34957</v>
      </c>
      <c r="G14" s="842">
        <v>34961</v>
      </c>
      <c r="H14" s="627">
        <f t="shared" ref="H14:H23" si="0">N14</f>
        <v>35318</v>
      </c>
      <c r="I14" s="627"/>
      <c r="J14" s="837" t="s">
        <v>618</v>
      </c>
      <c r="K14" s="838" t="s">
        <v>618</v>
      </c>
      <c r="L14" s="602"/>
      <c r="M14" s="842">
        <v>34961</v>
      </c>
      <c r="N14" s="627">
        <v>35318</v>
      </c>
      <c r="O14" s="627"/>
    </row>
    <row r="15" spans="1:16">
      <c r="A15" s="628" t="s">
        <v>626</v>
      </c>
      <c r="B15" s="760" t="s">
        <v>628</v>
      </c>
      <c r="C15" s="627">
        <v>620</v>
      </c>
      <c r="D15" s="839" t="s">
        <v>618</v>
      </c>
      <c r="E15" s="840" t="s">
        <v>618</v>
      </c>
      <c r="F15" s="841">
        <v>604</v>
      </c>
      <c r="G15" s="842">
        <v>529</v>
      </c>
      <c r="H15" s="627">
        <f t="shared" si="0"/>
        <v>652</v>
      </c>
      <c r="I15" s="627"/>
      <c r="J15" s="837" t="s">
        <v>618</v>
      </c>
      <c r="K15" s="838" t="s">
        <v>618</v>
      </c>
      <c r="L15" s="602"/>
      <c r="M15" s="842">
        <v>529</v>
      </c>
      <c r="N15" s="627">
        <v>652</v>
      </c>
      <c r="O15" s="627"/>
    </row>
    <row r="16" spans="1:16">
      <c r="A16" s="628" t="s">
        <v>629</v>
      </c>
      <c r="B16" s="760" t="s">
        <v>618</v>
      </c>
      <c r="C16" s="627">
        <v>4683</v>
      </c>
      <c r="D16" s="839" t="s">
        <v>618</v>
      </c>
      <c r="E16" s="840" t="s">
        <v>618</v>
      </c>
      <c r="F16" s="841">
        <v>28103</v>
      </c>
      <c r="G16" s="842">
        <v>39060</v>
      </c>
      <c r="H16" s="627">
        <f t="shared" si="0"/>
        <v>47004</v>
      </c>
      <c r="I16" s="627"/>
      <c r="J16" s="837" t="s">
        <v>618</v>
      </c>
      <c r="K16" s="838" t="s">
        <v>618</v>
      </c>
      <c r="L16" s="602"/>
      <c r="M16" s="842">
        <v>39060</v>
      </c>
      <c r="N16" s="627">
        <v>47004</v>
      </c>
      <c r="O16" s="627"/>
    </row>
    <row r="17" spans="1:15" ht="13.5" thickBot="1">
      <c r="A17" s="592" t="s">
        <v>631</v>
      </c>
      <c r="B17" s="765" t="s">
        <v>633</v>
      </c>
      <c r="C17" s="636">
        <v>24055</v>
      </c>
      <c r="D17" s="843" t="s">
        <v>618</v>
      </c>
      <c r="E17" s="844" t="s">
        <v>618</v>
      </c>
      <c r="F17" s="845">
        <v>19235</v>
      </c>
      <c r="G17" s="842">
        <v>26441</v>
      </c>
      <c r="H17" s="655">
        <f t="shared" si="0"/>
        <v>27548</v>
      </c>
      <c r="I17" s="636"/>
      <c r="J17" s="846" t="s">
        <v>618</v>
      </c>
      <c r="K17" s="826" t="s">
        <v>618</v>
      </c>
      <c r="L17" s="602"/>
      <c r="M17" s="847">
        <v>26441</v>
      </c>
      <c r="N17" s="636">
        <v>27548</v>
      </c>
      <c r="O17" s="636"/>
    </row>
    <row r="18" spans="1:15" ht="13.5" thickBot="1">
      <c r="A18" s="640" t="s">
        <v>634</v>
      </c>
      <c r="B18" s="848"/>
      <c r="C18" s="849">
        <v>35562</v>
      </c>
      <c r="D18" s="850" t="s">
        <v>618</v>
      </c>
      <c r="E18" s="851" t="s">
        <v>618</v>
      </c>
      <c r="F18" s="852">
        <f>F13-F14+F15+F16+F17</f>
        <v>55525</v>
      </c>
      <c r="G18" s="853">
        <f t="shared" ref="G18:I18" si="1">G13-G14+G15+G16+G17</f>
        <v>74365</v>
      </c>
      <c r="H18" s="853">
        <f t="shared" si="1"/>
        <v>83763</v>
      </c>
      <c r="I18" s="853">
        <f t="shared" si="1"/>
        <v>0</v>
      </c>
      <c r="J18" s="854" t="s">
        <v>618</v>
      </c>
      <c r="K18" s="855" t="s">
        <v>618</v>
      </c>
      <c r="L18" s="602"/>
      <c r="M18" s="853">
        <f>M13-M14+M15+M16+M17</f>
        <v>74365</v>
      </c>
      <c r="N18" s="853">
        <f t="shared" ref="N18:O18" si="2">N13-N14+N15+N16+N17</f>
        <v>83763</v>
      </c>
      <c r="O18" s="853">
        <f t="shared" si="2"/>
        <v>0</v>
      </c>
    </row>
    <row r="19" spans="1:15">
      <c r="A19" s="592" t="s">
        <v>635</v>
      </c>
      <c r="B19" s="765">
        <v>401</v>
      </c>
      <c r="C19" s="648">
        <v>6204</v>
      </c>
      <c r="D19" s="833" t="s">
        <v>618</v>
      </c>
      <c r="E19" s="834" t="s">
        <v>618</v>
      </c>
      <c r="F19" s="845">
        <v>7583</v>
      </c>
      <c r="G19" s="842">
        <v>8335</v>
      </c>
      <c r="H19" s="623">
        <f t="shared" si="0"/>
        <v>8558</v>
      </c>
      <c r="I19" s="648"/>
      <c r="J19" s="846" t="s">
        <v>618</v>
      </c>
      <c r="K19" s="826" t="s">
        <v>618</v>
      </c>
      <c r="L19" s="602"/>
      <c r="M19" s="847">
        <v>8335</v>
      </c>
      <c r="N19" s="648">
        <v>8558</v>
      </c>
      <c r="O19" s="648"/>
    </row>
    <row r="20" spans="1:15">
      <c r="A20" s="628" t="s">
        <v>637</v>
      </c>
      <c r="B20" s="760" t="s">
        <v>639</v>
      </c>
      <c r="C20" s="627">
        <v>12620</v>
      </c>
      <c r="D20" s="839" t="s">
        <v>618</v>
      </c>
      <c r="E20" s="840" t="s">
        <v>618</v>
      </c>
      <c r="F20" s="835">
        <v>11208</v>
      </c>
      <c r="G20" s="842">
        <v>8128</v>
      </c>
      <c r="H20" s="623">
        <f t="shared" si="0"/>
        <v>7966</v>
      </c>
      <c r="I20" s="627"/>
      <c r="J20" s="837" t="s">
        <v>618</v>
      </c>
      <c r="K20" s="838" t="s">
        <v>618</v>
      </c>
      <c r="L20" s="602"/>
      <c r="M20" s="842">
        <v>8128</v>
      </c>
      <c r="N20" s="627">
        <v>7966</v>
      </c>
      <c r="O20" s="627"/>
    </row>
    <row r="21" spans="1:15">
      <c r="A21" s="628" t="s">
        <v>640</v>
      </c>
      <c r="B21" s="760" t="s">
        <v>618</v>
      </c>
      <c r="C21" s="627">
        <v>0</v>
      </c>
      <c r="D21" s="839" t="s">
        <v>618</v>
      </c>
      <c r="E21" s="840" t="s">
        <v>618</v>
      </c>
      <c r="F21" s="841">
        <v>0</v>
      </c>
      <c r="G21" s="842">
        <f t="shared" ref="G21:G23" si="3">M21</f>
        <v>0</v>
      </c>
      <c r="H21" s="623">
        <f t="shared" si="0"/>
        <v>0</v>
      </c>
      <c r="I21" s="627"/>
      <c r="J21" s="837" t="s">
        <v>618</v>
      </c>
      <c r="K21" s="838" t="s">
        <v>618</v>
      </c>
      <c r="L21" s="602"/>
      <c r="M21" s="842">
        <v>0</v>
      </c>
      <c r="N21" s="627">
        <v>0</v>
      </c>
      <c r="O21" s="627"/>
    </row>
    <row r="22" spans="1:15">
      <c r="A22" s="628" t="s">
        <v>642</v>
      </c>
      <c r="B22" s="760" t="s">
        <v>618</v>
      </c>
      <c r="C22" s="627">
        <v>16522</v>
      </c>
      <c r="D22" s="839" t="s">
        <v>618</v>
      </c>
      <c r="E22" s="840" t="s">
        <v>618</v>
      </c>
      <c r="F22" s="841">
        <v>31638</v>
      </c>
      <c r="G22" s="842">
        <v>49243</v>
      </c>
      <c r="H22" s="623">
        <f t="shared" si="0"/>
        <v>60373</v>
      </c>
      <c r="I22" s="627"/>
      <c r="J22" s="837" t="s">
        <v>618</v>
      </c>
      <c r="K22" s="838" t="s">
        <v>618</v>
      </c>
      <c r="L22" s="602"/>
      <c r="M22" s="842">
        <v>49243</v>
      </c>
      <c r="N22" s="627">
        <v>60373</v>
      </c>
      <c r="O22" s="627"/>
    </row>
    <row r="23" spans="1:15" ht="13.5" thickBot="1">
      <c r="A23" s="856" t="s">
        <v>644</v>
      </c>
      <c r="B23" s="857" t="s">
        <v>618</v>
      </c>
      <c r="C23" s="655">
        <v>0</v>
      </c>
      <c r="D23" s="843" t="s">
        <v>618</v>
      </c>
      <c r="E23" s="844" t="s">
        <v>618</v>
      </c>
      <c r="F23" s="845">
        <v>0</v>
      </c>
      <c r="G23" s="858">
        <f t="shared" si="3"/>
        <v>0</v>
      </c>
      <c r="H23" s="637">
        <f t="shared" si="0"/>
        <v>0</v>
      </c>
      <c r="I23" s="655"/>
      <c r="J23" s="859" t="s">
        <v>618</v>
      </c>
      <c r="K23" s="860" t="s">
        <v>618</v>
      </c>
      <c r="L23" s="602"/>
      <c r="M23" s="858">
        <v>0</v>
      </c>
      <c r="N23" s="636">
        <v>0</v>
      </c>
      <c r="O23" s="655"/>
    </row>
    <row r="24" spans="1:15">
      <c r="A24" s="861" t="s">
        <v>646</v>
      </c>
      <c r="B24" s="862" t="s">
        <v>618</v>
      </c>
      <c r="C24" s="863">
        <v>44895</v>
      </c>
      <c r="D24" s="864">
        <v>52897</v>
      </c>
      <c r="E24" s="865">
        <v>52897</v>
      </c>
      <c r="F24" s="666">
        <v>13970</v>
      </c>
      <c r="G24" s="665">
        <v>14559</v>
      </c>
      <c r="H24" s="621">
        <f>N24-M24</f>
        <v>10525</v>
      </c>
      <c r="I24" s="866"/>
      <c r="J24" s="867">
        <f t="shared" ref="J24:J47" si="4">SUM(F24:I24)</f>
        <v>39054</v>
      </c>
      <c r="K24" s="868">
        <f>(J24/E24)*100</f>
        <v>73.83027392857818</v>
      </c>
      <c r="L24" s="602"/>
      <c r="M24" s="669">
        <v>28529</v>
      </c>
      <c r="N24" s="869">
        <v>39054</v>
      </c>
      <c r="O24" s="870"/>
    </row>
    <row r="25" spans="1:15">
      <c r="A25" s="628" t="s">
        <v>648</v>
      </c>
      <c r="B25" s="871" t="s">
        <v>618</v>
      </c>
      <c r="C25" s="872">
        <v>5050</v>
      </c>
      <c r="D25" s="873">
        <v>0</v>
      </c>
      <c r="E25" s="874">
        <v>0</v>
      </c>
      <c r="F25" s="622">
        <v>0</v>
      </c>
      <c r="G25" s="782">
        <f t="shared" ref="G25:G40" si="5">M25-F25</f>
        <v>0</v>
      </c>
      <c r="H25" s="627">
        <f t="shared" ref="H25:H42" si="6">N25-M25</f>
        <v>0</v>
      </c>
      <c r="I25" s="623"/>
      <c r="J25" s="837">
        <f t="shared" si="4"/>
        <v>0</v>
      </c>
      <c r="K25" s="875">
        <v>0</v>
      </c>
      <c r="L25" s="602"/>
      <c r="M25" s="675">
        <v>0</v>
      </c>
      <c r="N25" s="693">
        <v>0</v>
      </c>
      <c r="O25" s="876"/>
    </row>
    <row r="26" spans="1:15" ht="13.5" thickBot="1">
      <c r="A26" s="605" t="s">
        <v>650</v>
      </c>
      <c r="B26" s="877">
        <v>672</v>
      </c>
      <c r="C26" s="878">
        <v>44895</v>
      </c>
      <c r="D26" s="879">
        <v>52897</v>
      </c>
      <c r="E26" s="880">
        <v>52897</v>
      </c>
      <c r="F26" s="881">
        <v>13970</v>
      </c>
      <c r="G26" s="787">
        <v>14559</v>
      </c>
      <c r="H26" s="655">
        <f t="shared" si="6"/>
        <v>10525</v>
      </c>
      <c r="I26" s="882"/>
      <c r="J26" s="883">
        <f t="shared" si="4"/>
        <v>39054</v>
      </c>
      <c r="K26" s="884">
        <f t="shared" ref="K26:K47" si="7">(J26/E26)*100</f>
        <v>73.83027392857818</v>
      </c>
      <c r="L26" s="602"/>
      <c r="M26" s="683">
        <v>28529</v>
      </c>
      <c r="N26" s="885">
        <v>39054</v>
      </c>
      <c r="O26" s="886"/>
    </row>
    <row r="27" spans="1:15">
      <c r="A27" s="616" t="s">
        <v>651</v>
      </c>
      <c r="B27" s="887">
        <v>501</v>
      </c>
      <c r="C27" s="888">
        <v>16043</v>
      </c>
      <c r="D27" s="889">
        <v>12364</v>
      </c>
      <c r="E27" s="890">
        <v>12364</v>
      </c>
      <c r="F27" s="762">
        <v>3595</v>
      </c>
      <c r="G27" s="688">
        <v>3585</v>
      </c>
      <c r="H27" s="621">
        <f t="shared" si="6"/>
        <v>3888</v>
      </c>
      <c r="I27" s="688"/>
      <c r="J27" s="891">
        <f t="shared" si="4"/>
        <v>11068</v>
      </c>
      <c r="K27" s="868">
        <f t="shared" si="7"/>
        <v>89.517955354254283</v>
      </c>
      <c r="L27" s="602"/>
      <c r="M27" s="689">
        <v>7180</v>
      </c>
      <c r="N27" s="690">
        <v>11068</v>
      </c>
      <c r="O27" s="892"/>
    </row>
    <row r="28" spans="1:15">
      <c r="A28" s="628" t="s">
        <v>653</v>
      </c>
      <c r="B28" s="871">
        <v>502</v>
      </c>
      <c r="C28" s="872">
        <v>3324</v>
      </c>
      <c r="D28" s="873">
        <v>3784</v>
      </c>
      <c r="E28" s="874">
        <v>3784</v>
      </c>
      <c r="F28" s="622">
        <v>1201</v>
      </c>
      <c r="G28" s="688">
        <v>789</v>
      </c>
      <c r="H28" s="627">
        <f t="shared" si="6"/>
        <v>598</v>
      </c>
      <c r="I28" s="623"/>
      <c r="J28" s="893">
        <f t="shared" si="4"/>
        <v>2588</v>
      </c>
      <c r="K28" s="875">
        <f t="shared" si="7"/>
        <v>68.39323467230443</v>
      </c>
      <c r="L28" s="602"/>
      <c r="M28" s="675">
        <v>1990</v>
      </c>
      <c r="N28" s="693">
        <v>2588</v>
      </c>
      <c r="O28" s="876"/>
    </row>
    <row r="29" spans="1:15">
      <c r="A29" s="628" t="s">
        <v>655</v>
      </c>
      <c r="B29" s="871">
        <v>504</v>
      </c>
      <c r="C29" s="872">
        <v>0</v>
      </c>
      <c r="D29" s="873">
        <v>0</v>
      </c>
      <c r="E29" s="874">
        <v>0</v>
      </c>
      <c r="F29" s="622">
        <v>0</v>
      </c>
      <c r="G29" s="688">
        <f t="shared" si="5"/>
        <v>0</v>
      </c>
      <c r="H29" s="627">
        <f t="shared" si="6"/>
        <v>0</v>
      </c>
      <c r="I29" s="623"/>
      <c r="J29" s="893">
        <f t="shared" si="4"/>
        <v>0</v>
      </c>
      <c r="K29" s="875">
        <v>0</v>
      </c>
      <c r="L29" s="602"/>
      <c r="M29" s="675">
        <v>0</v>
      </c>
      <c r="N29" s="693">
        <v>0</v>
      </c>
      <c r="O29" s="876"/>
    </row>
    <row r="30" spans="1:15">
      <c r="A30" s="628" t="s">
        <v>657</v>
      </c>
      <c r="B30" s="871">
        <v>511</v>
      </c>
      <c r="C30" s="872">
        <v>3778</v>
      </c>
      <c r="D30" s="873">
        <v>1742</v>
      </c>
      <c r="E30" s="874">
        <v>1742</v>
      </c>
      <c r="F30" s="622">
        <v>60</v>
      </c>
      <c r="G30" s="688">
        <v>243</v>
      </c>
      <c r="H30" s="627">
        <f t="shared" si="6"/>
        <v>250</v>
      </c>
      <c r="I30" s="623"/>
      <c r="J30" s="893">
        <f t="shared" si="4"/>
        <v>553</v>
      </c>
      <c r="K30" s="875">
        <f t="shared" si="7"/>
        <v>31.7451205510907</v>
      </c>
      <c r="L30" s="602"/>
      <c r="M30" s="675">
        <v>303</v>
      </c>
      <c r="N30" s="693">
        <v>553</v>
      </c>
      <c r="O30" s="876"/>
    </row>
    <row r="31" spans="1:15">
      <c r="A31" s="628" t="s">
        <v>659</v>
      </c>
      <c r="B31" s="871">
        <v>518</v>
      </c>
      <c r="C31" s="872">
        <v>3999</v>
      </c>
      <c r="D31" s="873">
        <v>3220</v>
      </c>
      <c r="E31" s="874">
        <v>3220</v>
      </c>
      <c r="F31" s="622">
        <v>850</v>
      </c>
      <c r="G31" s="688">
        <v>778</v>
      </c>
      <c r="H31" s="627">
        <f t="shared" si="6"/>
        <v>801</v>
      </c>
      <c r="I31" s="623"/>
      <c r="J31" s="893">
        <f t="shared" si="4"/>
        <v>2429</v>
      </c>
      <c r="K31" s="875">
        <f t="shared" si="7"/>
        <v>75.434782608695656</v>
      </c>
      <c r="L31" s="602"/>
      <c r="M31" s="675">
        <v>1628</v>
      </c>
      <c r="N31" s="693">
        <v>2429</v>
      </c>
      <c r="O31" s="876"/>
    </row>
    <row r="32" spans="1:15">
      <c r="A32" s="628" t="s">
        <v>661</v>
      </c>
      <c r="B32" s="871">
        <v>521</v>
      </c>
      <c r="C32" s="872">
        <v>46061</v>
      </c>
      <c r="D32" s="873">
        <v>56734</v>
      </c>
      <c r="E32" s="874">
        <v>56734</v>
      </c>
      <c r="F32" s="622">
        <v>12202</v>
      </c>
      <c r="G32" s="688">
        <v>13824</v>
      </c>
      <c r="H32" s="627">
        <f t="shared" si="6"/>
        <v>14312</v>
      </c>
      <c r="I32" s="623"/>
      <c r="J32" s="893">
        <f t="shared" si="4"/>
        <v>40338</v>
      </c>
      <c r="K32" s="875">
        <f t="shared" si="7"/>
        <v>71.100222089047122</v>
      </c>
      <c r="L32" s="602"/>
      <c r="M32" s="675">
        <v>26026</v>
      </c>
      <c r="N32" s="693">
        <v>40338</v>
      </c>
      <c r="O32" s="876"/>
    </row>
    <row r="33" spans="1:15">
      <c r="A33" s="628" t="s">
        <v>663</v>
      </c>
      <c r="B33" s="871" t="s">
        <v>665</v>
      </c>
      <c r="C33" s="872">
        <v>16624</v>
      </c>
      <c r="D33" s="873">
        <v>20657</v>
      </c>
      <c r="E33" s="874">
        <v>20657</v>
      </c>
      <c r="F33" s="622">
        <v>4520</v>
      </c>
      <c r="G33" s="688">
        <v>5102</v>
      </c>
      <c r="H33" s="627">
        <f t="shared" si="6"/>
        <v>5181</v>
      </c>
      <c r="I33" s="623"/>
      <c r="J33" s="893">
        <f t="shared" si="4"/>
        <v>14803</v>
      </c>
      <c r="K33" s="875">
        <f t="shared" si="7"/>
        <v>71.660938180761974</v>
      </c>
      <c r="L33" s="602"/>
      <c r="M33" s="675">
        <v>9622</v>
      </c>
      <c r="N33" s="693">
        <v>14803</v>
      </c>
      <c r="O33" s="876"/>
    </row>
    <row r="34" spans="1:15">
      <c r="A34" s="628" t="s">
        <v>666</v>
      </c>
      <c r="B34" s="871">
        <v>557</v>
      </c>
      <c r="C34" s="872">
        <v>0</v>
      </c>
      <c r="D34" s="873">
        <v>0</v>
      </c>
      <c r="E34" s="874">
        <v>0</v>
      </c>
      <c r="F34" s="622">
        <v>0</v>
      </c>
      <c r="G34" s="688">
        <f t="shared" si="5"/>
        <v>0</v>
      </c>
      <c r="H34" s="627">
        <f t="shared" si="6"/>
        <v>0</v>
      </c>
      <c r="I34" s="623"/>
      <c r="J34" s="893">
        <f t="shared" si="4"/>
        <v>0</v>
      </c>
      <c r="K34" s="875">
        <v>0</v>
      </c>
      <c r="L34" s="602"/>
      <c r="M34" s="675">
        <v>0</v>
      </c>
      <c r="N34" s="693">
        <v>0</v>
      </c>
      <c r="O34" s="876"/>
    </row>
    <row r="35" spans="1:15">
      <c r="A35" s="628" t="s">
        <v>668</v>
      </c>
      <c r="B35" s="871">
        <v>551</v>
      </c>
      <c r="C35" s="872">
        <v>780</v>
      </c>
      <c r="D35" s="873">
        <v>1024</v>
      </c>
      <c r="E35" s="874">
        <v>1024</v>
      </c>
      <c r="F35" s="622">
        <v>265</v>
      </c>
      <c r="G35" s="688">
        <v>259</v>
      </c>
      <c r="H35" s="627">
        <f t="shared" si="6"/>
        <v>279</v>
      </c>
      <c r="I35" s="623"/>
      <c r="J35" s="893">
        <f t="shared" si="4"/>
        <v>803</v>
      </c>
      <c r="K35" s="875">
        <f t="shared" si="7"/>
        <v>78.41796875</v>
      </c>
      <c r="L35" s="602"/>
      <c r="M35" s="675">
        <v>524</v>
      </c>
      <c r="N35" s="693">
        <v>803</v>
      </c>
      <c r="O35" s="876"/>
    </row>
    <row r="36" spans="1:15" ht="13.5" thickBot="1">
      <c r="A36" s="592" t="s">
        <v>670</v>
      </c>
      <c r="B36" s="894" t="s">
        <v>671</v>
      </c>
      <c r="C36" s="895">
        <v>5978</v>
      </c>
      <c r="D36" s="896">
        <v>2567</v>
      </c>
      <c r="E36" s="880">
        <v>2567</v>
      </c>
      <c r="F36" s="897">
        <v>246</v>
      </c>
      <c r="G36" s="688">
        <v>240</v>
      </c>
      <c r="H36" s="655">
        <f t="shared" si="6"/>
        <v>554</v>
      </c>
      <c r="I36" s="623"/>
      <c r="J36" s="898">
        <f t="shared" si="4"/>
        <v>1040</v>
      </c>
      <c r="K36" s="899">
        <f t="shared" si="7"/>
        <v>40.514218932606155</v>
      </c>
      <c r="L36" s="602"/>
      <c r="M36" s="773">
        <v>486</v>
      </c>
      <c r="N36" s="698">
        <v>1040</v>
      </c>
      <c r="O36" s="900"/>
    </row>
    <row r="37" spans="1:15" ht="15" thickBot="1">
      <c r="A37" s="700" t="s">
        <v>672</v>
      </c>
      <c r="B37" s="848"/>
      <c r="C37" s="901">
        <f>SUM(C27:C36)</f>
        <v>96587</v>
      </c>
      <c r="D37" s="902">
        <f t="shared" ref="D37:E37" si="8">SUM(D27:D36)</f>
        <v>102092</v>
      </c>
      <c r="E37" s="903">
        <f t="shared" si="8"/>
        <v>102092</v>
      </c>
      <c r="F37" s="855">
        <f>SUM(F27:F36)</f>
        <v>22939</v>
      </c>
      <c r="G37" s="904">
        <f t="shared" ref="G37:I37" si="9">SUM(G27:G36)</f>
        <v>24820</v>
      </c>
      <c r="H37" s="904">
        <f t="shared" si="9"/>
        <v>25863</v>
      </c>
      <c r="I37" s="855">
        <f t="shared" si="9"/>
        <v>0</v>
      </c>
      <c r="J37" s="905">
        <f t="shared" si="4"/>
        <v>73622</v>
      </c>
      <c r="K37" s="901">
        <f t="shared" si="7"/>
        <v>72.113387924617015</v>
      </c>
      <c r="L37" s="602"/>
      <c r="M37" s="854">
        <f>SUM(M27:M36)</f>
        <v>47759</v>
      </c>
      <c r="N37" s="854">
        <f t="shared" ref="N37:O37" si="10">SUM(N27:N36)</f>
        <v>73622</v>
      </c>
      <c r="O37" s="854">
        <f t="shared" si="10"/>
        <v>0</v>
      </c>
    </row>
    <row r="38" spans="1:15">
      <c r="A38" s="616" t="s">
        <v>674</v>
      </c>
      <c r="B38" s="887">
        <v>601</v>
      </c>
      <c r="C38" s="863">
        <v>3232</v>
      </c>
      <c r="D38" s="890">
        <v>3630</v>
      </c>
      <c r="E38" s="890">
        <v>3630</v>
      </c>
      <c r="F38" s="666">
        <v>935</v>
      </c>
      <c r="G38" s="688">
        <v>901</v>
      </c>
      <c r="H38" s="621">
        <f t="shared" si="6"/>
        <v>884</v>
      </c>
      <c r="I38" s="623"/>
      <c r="J38" s="906">
        <f t="shared" si="4"/>
        <v>2720</v>
      </c>
      <c r="K38" s="868">
        <f t="shared" si="7"/>
        <v>74.931129476584019</v>
      </c>
      <c r="L38" s="602"/>
      <c r="M38" s="689">
        <v>1836</v>
      </c>
      <c r="N38" s="690">
        <v>2720</v>
      </c>
      <c r="O38" s="892"/>
    </row>
    <row r="39" spans="1:15">
      <c r="A39" s="628" t="s">
        <v>676</v>
      </c>
      <c r="B39" s="871">
        <v>602</v>
      </c>
      <c r="C39" s="872">
        <v>47535</v>
      </c>
      <c r="D39" s="874">
        <v>44961</v>
      </c>
      <c r="E39" s="874">
        <v>44961</v>
      </c>
      <c r="F39" s="622">
        <v>12778</v>
      </c>
      <c r="G39" s="688">
        <v>12845</v>
      </c>
      <c r="H39" s="627">
        <f t="shared" si="6"/>
        <v>12394</v>
      </c>
      <c r="I39" s="623"/>
      <c r="J39" s="893">
        <f t="shared" si="4"/>
        <v>38017</v>
      </c>
      <c r="K39" s="875">
        <f t="shared" si="7"/>
        <v>84.555503658726451</v>
      </c>
      <c r="L39" s="602"/>
      <c r="M39" s="675">
        <v>25623</v>
      </c>
      <c r="N39" s="693">
        <v>38017</v>
      </c>
      <c r="O39" s="876"/>
    </row>
    <row r="40" spans="1:15">
      <c r="A40" s="628" t="s">
        <v>678</v>
      </c>
      <c r="B40" s="871">
        <v>604</v>
      </c>
      <c r="C40" s="872">
        <v>0</v>
      </c>
      <c r="D40" s="874">
        <v>0</v>
      </c>
      <c r="E40" s="874">
        <v>0</v>
      </c>
      <c r="F40" s="622">
        <v>0</v>
      </c>
      <c r="G40" s="688">
        <f t="shared" si="5"/>
        <v>0</v>
      </c>
      <c r="H40" s="627">
        <f t="shared" si="6"/>
        <v>0</v>
      </c>
      <c r="I40" s="623"/>
      <c r="J40" s="893">
        <f t="shared" si="4"/>
        <v>0</v>
      </c>
      <c r="K40" s="875">
        <v>0</v>
      </c>
      <c r="L40" s="602"/>
      <c r="M40" s="675">
        <v>0</v>
      </c>
      <c r="N40" s="693">
        <v>0</v>
      </c>
      <c r="O40" s="876"/>
    </row>
    <row r="41" spans="1:15">
      <c r="A41" s="628" t="s">
        <v>680</v>
      </c>
      <c r="B41" s="871" t="s">
        <v>682</v>
      </c>
      <c r="C41" s="872">
        <v>44895</v>
      </c>
      <c r="D41" s="874">
        <v>52897</v>
      </c>
      <c r="E41" s="874">
        <v>52897</v>
      </c>
      <c r="F41" s="622">
        <v>13970</v>
      </c>
      <c r="G41" s="688">
        <v>14559</v>
      </c>
      <c r="H41" s="627">
        <f t="shared" si="6"/>
        <v>10525</v>
      </c>
      <c r="I41" s="623"/>
      <c r="J41" s="893">
        <f t="shared" si="4"/>
        <v>39054</v>
      </c>
      <c r="K41" s="875">
        <f t="shared" si="7"/>
        <v>73.83027392857818</v>
      </c>
      <c r="L41" s="602"/>
      <c r="M41" s="675">
        <v>28529</v>
      </c>
      <c r="N41" s="693">
        <v>39054</v>
      </c>
      <c r="O41" s="876"/>
    </row>
    <row r="42" spans="1:15" ht="13.5" thickBot="1">
      <c r="A42" s="592" t="s">
        <v>683</v>
      </c>
      <c r="B42" s="894" t="s">
        <v>684</v>
      </c>
      <c r="C42" s="895">
        <v>1142</v>
      </c>
      <c r="D42" s="907">
        <v>693</v>
      </c>
      <c r="E42" s="907">
        <v>693</v>
      </c>
      <c r="F42" s="897">
        <v>135</v>
      </c>
      <c r="G42" s="688">
        <v>296</v>
      </c>
      <c r="H42" s="655">
        <f t="shared" si="6"/>
        <v>265</v>
      </c>
      <c r="I42" s="623"/>
      <c r="J42" s="898">
        <f t="shared" si="4"/>
        <v>696</v>
      </c>
      <c r="K42" s="899">
        <f t="shared" si="7"/>
        <v>100.43290043290042</v>
      </c>
      <c r="L42" s="602"/>
      <c r="M42" s="773">
        <v>431</v>
      </c>
      <c r="N42" s="698">
        <v>696</v>
      </c>
      <c r="O42" s="900"/>
    </row>
    <row r="43" spans="1:15" ht="15" thickBot="1">
      <c r="A43" s="700" t="s">
        <v>685</v>
      </c>
      <c r="B43" s="848" t="s">
        <v>618</v>
      </c>
      <c r="C43" s="901">
        <f>SUM(C38:C42)</f>
        <v>96804</v>
      </c>
      <c r="D43" s="902">
        <f t="shared" ref="D43:E43" si="11">SUM(D38:D42)</f>
        <v>102181</v>
      </c>
      <c r="E43" s="903">
        <f t="shared" si="11"/>
        <v>102181</v>
      </c>
      <c r="F43" s="855">
        <f>SUM(F38:F42)</f>
        <v>27818</v>
      </c>
      <c r="G43" s="855">
        <f t="shared" ref="G43:I43" si="12">SUM(G38:G42)</f>
        <v>28601</v>
      </c>
      <c r="H43" s="908">
        <f t="shared" si="12"/>
        <v>24068</v>
      </c>
      <c r="I43" s="855">
        <f t="shared" si="12"/>
        <v>0</v>
      </c>
      <c r="J43" s="905">
        <f t="shared" si="4"/>
        <v>80487</v>
      </c>
      <c r="K43" s="901">
        <f t="shared" si="7"/>
        <v>78.769047083117215</v>
      </c>
      <c r="L43" s="602"/>
      <c r="M43" s="854">
        <f>SUM(M38:M42)</f>
        <v>56419</v>
      </c>
      <c r="N43" s="855">
        <f>SUM(N38:N42)</f>
        <v>80487</v>
      </c>
      <c r="O43" s="854">
        <f>SUM(O38:O42)</f>
        <v>0</v>
      </c>
    </row>
    <row r="44" spans="1:15" ht="5.25" customHeight="1" thickBot="1">
      <c r="A44" s="592"/>
      <c r="B44" s="909"/>
      <c r="C44" s="910"/>
      <c r="D44" s="911"/>
      <c r="E44" s="912"/>
      <c r="F44" s="913"/>
      <c r="G44" s="714"/>
      <c r="H44" s="715">
        <f>N44-G44</f>
        <v>0</v>
      </c>
      <c r="I44" s="714"/>
      <c r="J44" s="914"/>
      <c r="K44" s="915"/>
      <c r="L44" s="602"/>
      <c r="M44" s="808"/>
      <c r="N44" s="916"/>
      <c r="O44" s="916"/>
    </row>
    <row r="45" spans="1:15" ht="15" thickBot="1">
      <c r="A45" s="718" t="s">
        <v>687</v>
      </c>
      <c r="B45" s="848" t="s">
        <v>618</v>
      </c>
      <c r="C45" s="901">
        <f>C43-C41</f>
        <v>51909</v>
      </c>
      <c r="D45" s="905">
        <f t="shared" ref="D45:I45" si="13">D43-D41</f>
        <v>49284</v>
      </c>
      <c r="E45" s="854">
        <f t="shared" si="13"/>
        <v>49284</v>
      </c>
      <c r="F45" s="855">
        <f t="shared" si="13"/>
        <v>13848</v>
      </c>
      <c r="G45" s="904">
        <f t="shared" si="13"/>
        <v>14042</v>
      </c>
      <c r="H45" s="854">
        <f t="shared" si="13"/>
        <v>13543</v>
      </c>
      <c r="I45" s="904">
        <f t="shared" si="13"/>
        <v>0</v>
      </c>
      <c r="J45" s="854">
        <f t="shared" si="4"/>
        <v>41433</v>
      </c>
      <c r="K45" s="917">
        <f t="shared" si="7"/>
        <v>84.069880691502306</v>
      </c>
      <c r="L45" s="602"/>
      <c r="M45" s="854">
        <f>M43-M41</f>
        <v>27890</v>
      </c>
      <c r="N45" s="855">
        <f>N43-N41</f>
        <v>41433</v>
      </c>
      <c r="O45" s="854">
        <f>O43-O41</f>
        <v>0</v>
      </c>
    </row>
    <row r="46" spans="1:15" ht="15" thickBot="1">
      <c r="A46" s="700" t="s">
        <v>688</v>
      </c>
      <c r="B46" s="848" t="s">
        <v>618</v>
      </c>
      <c r="C46" s="901">
        <f>C43-C37</f>
        <v>217</v>
      </c>
      <c r="D46" s="905">
        <f t="shared" ref="D46:I46" si="14">D43-D37</f>
        <v>89</v>
      </c>
      <c r="E46" s="854">
        <f t="shared" si="14"/>
        <v>89</v>
      </c>
      <c r="F46" s="855">
        <f t="shared" si="14"/>
        <v>4879</v>
      </c>
      <c r="G46" s="904">
        <f t="shared" si="14"/>
        <v>3781</v>
      </c>
      <c r="H46" s="854">
        <f t="shared" si="14"/>
        <v>-1795</v>
      </c>
      <c r="I46" s="855">
        <f t="shared" si="14"/>
        <v>0</v>
      </c>
      <c r="J46" s="854">
        <f t="shared" si="4"/>
        <v>6865</v>
      </c>
      <c r="K46" s="917">
        <f t="shared" si="7"/>
        <v>7713.4831460674168</v>
      </c>
      <c r="L46" s="602"/>
      <c r="M46" s="854">
        <f>M43-M37</f>
        <v>8660</v>
      </c>
      <c r="N46" s="855">
        <f>N43-N37</f>
        <v>6865</v>
      </c>
      <c r="O46" s="854">
        <f>O43-O37</f>
        <v>0</v>
      </c>
    </row>
    <row r="47" spans="1:15" ht="15" thickBot="1">
      <c r="A47" s="720" t="s">
        <v>690</v>
      </c>
      <c r="B47" s="918" t="s">
        <v>618</v>
      </c>
      <c r="C47" s="901">
        <f>C46-C41</f>
        <v>-44678</v>
      </c>
      <c r="D47" s="905">
        <f t="shared" ref="D47:I47" si="15">D46-D41</f>
        <v>-52808</v>
      </c>
      <c r="E47" s="854">
        <f t="shared" si="15"/>
        <v>-52808</v>
      </c>
      <c r="F47" s="855">
        <f t="shared" si="15"/>
        <v>-9091</v>
      </c>
      <c r="G47" s="904">
        <f t="shared" si="15"/>
        <v>-10778</v>
      </c>
      <c r="H47" s="854">
        <f t="shared" si="15"/>
        <v>-12320</v>
      </c>
      <c r="I47" s="855">
        <f t="shared" si="15"/>
        <v>0</v>
      </c>
      <c r="J47" s="854">
        <f t="shared" si="4"/>
        <v>-32189</v>
      </c>
      <c r="K47" s="917">
        <f t="shared" si="7"/>
        <v>60.954779578851692</v>
      </c>
      <c r="L47" s="602"/>
      <c r="M47" s="854">
        <f>M46-M41</f>
        <v>-19869</v>
      </c>
      <c r="N47" s="855">
        <f>N46-N41</f>
        <v>-32189</v>
      </c>
      <c r="O47" s="854">
        <f>O46-O41</f>
        <v>0</v>
      </c>
    </row>
    <row r="50" spans="1:10" ht="14.25">
      <c r="A50" s="723" t="s">
        <v>691</v>
      </c>
    </row>
    <row r="51" spans="1:10" s="726" customFormat="1" ht="14.25">
      <c r="A51" s="724" t="s">
        <v>692</v>
      </c>
      <c r="B51" s="725"/>
      <c r="E51" s="727"/>
      <c r="F51" s="727"/>
      <c r="G51" s="727"/>
      <c r="H51" s="727"/>
      <c r="I51" s="727"/>
      <c r="J51" s="727"/>
    </row>
    <row r="52" spans="1:10" s="726" customFormat="1" ht="14.25">
      <c r="A52" s="728" t="s">
        <v>693</v>
      </c>
      <c r="B52" s="725"/>
      <c r="E52" s="727"/>
      <c r="F52" s="727"/>
      <c r="G52" s="727"/>
      <c r="H52" s="727"/>
      <c r="I52" s="727"/>
      <c r="J52" s="727"/>
    </row>
    <row r="53" spans="1:10" s="730" customFormat="1" ht="14.25">
      <c r="A53" s="728" t="s">
        <v>694</v>
      </c>
      <c r="B53" s="729"/>
      <c r="E53" s="731"/>
      <c r="F53" s="731"/>
      <c r="G53" s="731"/>
      <c r="H53" s="731"/>
      <c r="I53" s="731"/>
      <c r="J53" s="731"/>
    </row>
    <row r="56" spans="1:10">
      <c r="A56" s="557" t="s">
        <v>723</v>
      </c>
    </row>
    <row r="58" spans="1:10">
      <c r="A58" s="557" t="s">
        <v>724</v>
      </c>
    </row>
    <row r="60" spans="1:10">
      <c r="A60" s="557" t="s">
        <v>725</v>
      </c>
    </row>
    <row r="61" spans="1:10">
      <c r="A61" s="557" t="s">
        <v>279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1</vt:i4>
      </vt:variant>
    </vt:vector>
  </HeadingPairs>
  <TitlesOfParts>
    <vt:vector size="23" baseType="lpstr">
      <vt:lpstr>Doplň. ukaz. 9_2018 </vt:lpstr>
      <vt:lpstr>Město_příjmy</vt:lpstr>
      <vt:lpstr>Město_výdaje </vt:lpstr>
      <vt:lpstr>§6409 5901 -Rezerva 2016 OEK</vt:lpstr>
      <vt:lpstr>Položka 8115-Financování</vt:lpstr>
      <vt:lpstr>Městské muzeum </vt:lpstr>
      <vt:lpstr>Městská knihovna</vt:lpstr>
      <vt:lpstr>Tereza Břeclav</vt:lpstr>
      <vt:lpstr>Domov seniorů</vt:lpstr>
      <vt:lpstr>MŠ Břetislavova</vt:lpstr>
      <vt:lpstr>MŠ Hřbitovní</vt:lpstr>
      <vt:lpstr>MŠ Na Valtické</vt:lpstr>
      <vt:lpstr>MŠ U Splavu</vt:lpstr>
      <vt:lpstr>MŠ Okružní</vt:lpstr>
      <vt:lpstr>MŠ Osvobození</vt:lpstr>
      <vt:lpstr>ZŠ Komenského</vt:lpstr>
      <vt:lpstr>ZŠ a MŠ Kpt.Nálepky</vt:lpstr>
      <vt:lpstr>ZŠ a MŠ Kupkova</vt:lpstr>
      <vt:lpstr>ZŠ Na Valtické</vt:lpstr>
      <vt:lpstr>ZŠ Slovácká</vt:lpstr>
      <vt:lpstr>ZŠ J.Noháče</vt:lpstr>
      <vt:lpstr>ZUŠ Břeclav </vt:lpstr>
      <vt:lpstr>'Tereza Břeclav'!Oblast_tisku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Hošek Milan</cp:lastModifiedBy>
  <cp:lastPrinted>2018-10-15T12:00:21Z</cp:lastPrinted>
  <dcterms:created xsi:type="dcterms:W3CDTF">2017-03-15T06:48:16Z</dcterms:created>
  <dcterms:modified xsi:type="dcterms:W3CDTF">2018-11-15T12:45:58Z</dcterms:modified>
</cp:coreProperties>
</file>