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3"/>
  </bookViews>
  <sheets>
    <sheet name="Rozpočet výdajů - 2 a 3" sheetId="1" r:id="rId1"/>
    <sheet name="Rozpočet výdajů - 37" sheetId="2" r:id="rId2"/>
    <sheet name="Rozpočet výdajů - 5512, 6112," sheetId="3" r:id="rId3"/>
    <sheet name="Rozpočet výdajů  6171" sheetId="4" r:id="rId4"/>
  </sheets>
  <definedNames/>
  <calcPr fullCalcOnLoad="1"/>
</workbook>
</file>

<file path=xl/sharedStrings.xml><?xml version="1.0" encoding="utf-8"?>
<sst xmlns="http://schemas.openxmlformats.org/spreadsheetml/2006/main" count="855" uniqueCount="243">
  <si>
    <t>Město Břeclav</t>
  </si>
  <si>
    <t>ODD.</t>
  </si>
  <si>
    <t>POL.</t>
  </si>
  <si>
    <t>ZP</t>
  </si>
  <si>
    <t>ÚZ</t>
  </si>
  <si>
    <t>ORJ.</t>
  </si>
  <si>
    <t>ORG.</t>
  </si>
  <si>
    <t>PAR.</t>
  </si>
  <si>
    <t>XXXX</t>
  </si>
  <si>
    <t>XXX</t>
  </si>
  <si>
    <t>XXXXX</t>
  </si>
  <si>
    <t>XX</t>
  </si>
  <si>
    <t>AÚ</t>
  </si>
  <si>
    <t>SÚ</t>
  </si>
  <si>
    <t>Dne</t>
  </si>
  <si>
    <t>dokl.</t>
  </si>
  <si>
    <t>Číslo</t>
  </si>
  <si>
    <t xml:space="preserve">                                                             PODROBNÝ KOMENTÁŘ</t>
  </si>
  <si>
    <t>30</t>
  </si>
  <si>
    <t>Sociální pojištění</t>
  </si>
  <si>
    <t>Zdravotní pojištění</t>
  </si>
  <si>
    <t>Úrazové pojištění</t>
  </si>
  <si>
    <t>Ošacení pracovníků odboru životního prostředí - zákon o myslivosti a zákon o lesích</t>
  </si>
  <si>
    <t>Realizované kurzové ztráty (zahraniční služební cesty)</t>
  </si>
  <si>
    <t>Cestovné</t>
  </si>
  <si>
    <t>Účastnické poplatky na konference</t>
  </si>
  <si>
    <t>Ostaní nákupy - ošatné oddávajícím</t>
  </si>
  <si>
    <t>prádlo, oděv</t>
  </si>
  <si>
    <t>Knihy,tiskoviny</t>
  </si>
  <si>
    <t>nákup materiálu</t>
  </si>
  <si>
    <t xml:space="preserve">Voda                  </t>
  </si>
  <si>
    <t xml:space="preserve">Plyn                  </t>
  </si>
  <si>
    <t xml:space="preserve">PHM                </t>
  </si>
  <si>
    <t>služby telekomunikací</t>
  </si>
  <si>
    <t>nákup služeb</t>
  </si>
  <si>
    <t>členský příspěvek OS ČMS</t>
  </si>
  <si>
    <t>31</t>
  </si>
  <si>
    <t>Radnice - poštovné</t>
  </si>
  <si>
    <t>Radnice - služby</t>
  </si>
  <si>
    <t>Ostatní osobní náklady - zavírání a otevírání hřbitovů</t>
  </si>
  <si>
    <t>Nákup materiálu - zámky, cedulky apod.</t>
  </si>
  <si>
    <t>Náklady na úhradu odebrané vody na hřbitovech</t>
  </si>
  <si>
    <t>Náklady na spotřebu el. energie - smuteční obřadní síně</t>
  </si>
  <si>
    <t>Nákup materiálu - údržba městského parku</t>
  </si>
  <si>
    <t>Nákup mobiliáře - lavičky</t>
  </si>
  <si>
    <t>Poskytnuté náhrady na pohřbení nezaopatřených občanů</t>
  </si>
  <si>
    <t>Místní rozhlas - opravy a udržování</t>
  </si>
  <si>
    <t>Potraviny - pitný režim</t>
  </si>
  <si>
    <t>příspěvěk města - SOM JM (1,- Kč na obyvatele)</t>
  </si>
  <si>
    <t>Svědečné a náhrady za ušlou mzdu</t>
  </si>
  <si>
    <t>Věcné dary</t>
  </si>
  <si>
    <t>Město Břeclav - VÝDAJE</t>
  </si>
  <si>
    <t>Rozp.</t>
  </si>
  <si>
    <t>Index</t>
  </si>
  <si>
    <t>Výdaje</t>
  </si>
  <si>
    <t>ostatní nákup dlouhodobého nehmotného majetku</t>
  </si>
  <si>
    <t>nájemné</t>
  </si>
  <si>
    <t>Příspěvek na penzijní fond od zaměstnavatele</t>
  </si>
  <si>
    <t>Odstupné</t>
  </si>
  <si>
    <t>Ostatní neinvestiční výdaje jinde nezařazené</t>
  </si>
  <si>
    <t>Roční poplatek sdružení pohřebnictví</t>
  </si>
  <si>
    <t>Náklady na vodné a stočné - kašny a fontány</t>
  </si>
  <si>
    <t>Náklady na el. energii - fontány, kašny, zavlažování</t>
  </si>
  <si>
    <t>různé</t>
  </si>
  <si>
    <t>Nákup DHDM - odpadové koše</t>
  </si>
  <si>
    <t>ostatní povinné pojistné placené zaměstnavatelem</t>
  </si>
  <si>
    <t>cestovné</t>
  </si>
  <si>
    <t>Ostatní platby za provedenou práci</t>
  </si>
  <si>
    <t>Nákup cenin (kolky aj.)</t>
  </si>
  <si>
    <t>Brigády (studentské, důchodci, nezaměstnaní)</t>
  </si>
  <si>
    <t xml:space="preserve">Ostatní osobní náklady </t>
  </si>
  <si>
    <t>Stravné hrazené zaměstnavatelem</t>
  </si>
  <si>
    <t>ostatní neinv.dotace veřejným rozpočtům - ESOM</t>
  </si>
  <si>
    <t xml:space="preserve">Rezerva </t>
  </si>
  <si>
    <t>Spotřeba el. energie - světelné křižovatky</t>
  </si>
  <si>
    <t>Ostatní osobní výdaje</t>
  </si>
  <si>
    <t>Vodné a stočné (pavilony na pěší zóně Sady 28.ř.)</t>
  </si>
  <si>
    <t>Sociální fond (stravné)</t>
  </si>
  <si>
    <t>Úhrady sankcí jiným rozpočtům</t>
  </si>
  <si>
    <t>Hantály - darovací smlouva</t>
  </si>
  <si>
    <t>Lokální zásobování teplem</t>
  </si>
  <si>
    <t>Komunální služby a územní rozvoj</t>
  </si>
  <si>
    <t>DHM</t>
  </si>
  <si>
    <t>Nákup ostatních služeb</t>
  </si>
  <si>
    <t>Veřejná zeleň - ostatní služby celkem</t>
  </si>
  <si>
    <t>Penzijní připojištění</t>
  </si>
  <si>
    <t>Veřejná zeleň  celkem</t>
  </si>
  <si>
    <t>Veřejná zeleň - čištění města</t>
  </si>
  <si>
    <t>Platy zaměstnanců</t>
  </si>
  <si>
    <t>Pojištění na soc. zabezpečení</t>
  </si>
  <si>
    <t>Pojištění zdravotní</t>
  </si>
  <si>
    <t>Veřejná zeleň - veřejně prospěšné práce</t>
  </si>
  <si>
    <t>Silnice celkem</t>
  </si>
  <si>
    <t>Ostatní záležitosti pozemních komunikací</t>
  </si>
  <si>
    <t>Ostatní záležitosti v silniční dopravě</t>
  </si>
  <si>
    <t>Veřejné osvětlení</t>
  </si>
  <si>
    <t>Pohřebnictví</t>
  </si>
  <si>
    <t>Sběr a svoz komunálního odpadu</t>
  </si>
  <si>
    <t>Zastupitelstvo města</t>
  </si>
  <si>
    <t>Ostatní náhrady placené obyvatelstvu</t>
  </si>
  <si>
    <t>Nákup DHM</t>
  </si>
  <si>
    <t>Vnitřní správa</t>
  </si>
  <si>
    <t>Celkem výdaje ORJ 030</t>
  </si>
  <si>
    <t>Průměrná mzda</t>
  </si>
  <si>
    <t>Fyzický poč.prac.</t>
  </si>
  <si>
    <t>Přepočt.poč.prac.</t>
  </si>
  <si>
    <t>komzultační, poradenské služby</t>
  </si>
  <si>
    <t>Plyn</t>
  </si>
  <si>
    <t>Provoz veřejné silniční dopravy</t>
  </si>
  <si>
    <t>Prádlo, oděv a obuv</t>
  </si>
  <si>
    <t xml:space="preserve">Nákup DHDM </t>
  </si>
  <si>
    <t>Veřejná zeleň - veřejně prospěšné práce - povodně</t>
  </si>
  <si>
    <t>Celkem veřejná zeleň</t>
  </si>
  <si>
    <t>Ostatní platy</t>
  </si>
  <si>
    <t>Odměny členů zastupitelstva</t>
  </si>
  <si>
    <t>Výdaje spojené s referendem o přistoupení do EU, volby do parlamentu ČR</t>
  </si>
  <si>
    <t>Náhrady mezd v době nemoci v prvních dvou týdnech</t>
  </si>
  <si>
    <t>Služby peněžních ústavů - (poplatky bankám vč. komerčního pojištění)</t>
  </si>
  <si>
    <t xml:space="preserve">Sociální fond (spol.,sport.,kult.akce, penz. připojištění)     </t>
  </si>
  <si>
    <t>Dopravní prostředky nákup nového vozidla (náhrada za Fiat Cinquecento)</t>
  </si>
  <si>
    <t>Svoz odpadových košů po městě, úklid kolem kontejnérů, úklid psích exkrementů, čištění města</t>
  </si>
  <si>
    <t>Nákup ostatních služeb (lékařské prohlídky)</t>
  </si>
  <si>
    <t>Skut.</t>
  </si>
  <si>
    <t>Stavby</t>
  </si>
  <si>
    <t>Služby, školení, vzdělávání</t>
  </si>
  <si>
    <t xml:space="preserve">Sbor dobrovolných hasičů </t>
  </si>
  <si>
    <t>Ostatní povinné pojištění</t>
  </si>
  <si>
    <t>Úředníci a ostatní zaměstnanci (bez policie a TIC)</t>
  </si>
  <si>
    <t>Nákup materiálu</t>
  </si>
  <si>
    <t>Nájemné</t>
  </si>
  <si>
    <t>Důchodové připojištění</t>
  </si>
  <si>
    <t>Umělecká díla a předměty</t>
  </si>
  <si>
    <t>Léky a zdravotnický materiál (lékárničky a náplně do nich)</t>
  </si>
  <si>
    <t xml:space="preserve">Drobný hmotný majetek do 40 tis. Kč </t>
  </si>
  <si>
    <t>Náhrady mezd v době nemoci v prvních  dvou týdnech</t>
  </si>
  <si>
    <t xml:space="preserve">pasport dopravního značení </t>
  </si>
  <si>
    <t>Nákup materiálu - pytle na odpad - na úklid mimo smlouvu (brigádníci, studenti apod.)</t>
  </si>
  <si>
    <t>Platy zaměstnanců (příspěvek od úřadu práce) pracovníci VPP</t>
  </si>
  <si>
    <t>Veřejná zeleň - projekt LVA - Marlin</t>
  </si>
  <si>
    <t xml:space="preserve">Rozhlas  </t>
  </si>
  <si>
    <t>Školení a vzdělávání (průběžné školení zaměstnanců)</t>
  </si>
  <si>
    <t>Mzdové výdaje -  3 pracovníci</t>
  </si>
  <si>
    <t>Platy zaměstnanců (podíl města na projektu LVA-pracovní příležitost pro jeho obyvatele)</t>
  </si>
  <si>
    <t>Platy zaměstnanců (podíl spol. Marlin, jako realizátora projektu LVA-pracovní příležitost pro jeho obyvatele)</t>
  </si>
  <si>
    <t>ostatní neinvestiční výdaje jinde nezařazené</t>
  </si>
  <si>
    <t>náj.za nájem s právem koupě-leasing auta</t>
  </si>
  <si>
    <t>Nákup materiálu na zimní údržbu (nově dle zák.13/1997- povinnost vlastníka v zimním období udržovat chodník)</t>
  </si>
  <si>
    <t>náhrady z úraz. pojištění - spoluúčast z pojiš.odpovědnosti (5 tis. kč) (nově dle zák.13/1997- povinnost vlastníka v zimním období udržovat chodník)</t>
  </si>
  <si>
    <t>Náklady na služby deratizace veřejných ploch - smlouva p.Gajda</t>
  </si>
  <si>
    <t>Smlouva  se společností AVE, a.s. na údržbu VZ, další vícepráce na VZ vč.nové výsadby, údržba žid. hřbitova, zimní údržba</t>
  </si>
  <si>
    <t>běžná oprava a údržba chodníků, cyklistických stezek, odstavných ploch, (nově dle zák.13/1997- povinnost vlastníka v zimním období udržovat CH.)</t>
  </si>
  <si>
    <t>Poskytnutné neinv.příspěvky a náhrady</t>
  </si>
  <si>
    <t>obnova a pořízení dopravního značení, retaredéry do 40.tis, nádoby na posyp.materiál</t>
  </si>
  <si>
    <t>Hardware nad 40 tis. Kč (terminálové řešení pracovních stanic)</t>
  </si>
  <si>
    <t>Nákup mobiliáře - lavičky, navýšení o prvky mobiliáře na hřiště</t>
  </si>
  <si>
    <t>Pasport místních komunikací - mobiliáře dle nové smlouvy</t>
  </si>
  <si>
    <t xml:space="preserve">Ochranné pomůcky </t>
  </si>
  <si>
    <t>Knihy, učební pomůcky, tiskoviny (vzdělávání úředníků dle zákona č. 312/2002 Sb.)</t>
  </si>
  <si>
    <t xml:space="preserve">Nákup materiálu - kancelářské potřeby, tonery a média </t>
  </si>
  <si>
    <t xml:space="preserve">Veřejná zeleň - projekt LVA  Marlin </t>
  </si>
  <si>
    <t xml:space="preserve"> 11/10</t>
  </si>
  <si>
    <t>Náhrady mezd v době nemoci</t>
  </si>
  <si>
    <t>Stroje, přístroje a zařízení</t>
  </si>
  <si>
    <t>Platby daní a poplatků obcím, krajům a SF</t>
  </si>
  <si>
    <t>Ostatní neinvestiční transfery podnikatelským subjektům</t>
  </si>
  <si>
    <t>Predikce</t>
  </si>
  <si>
    <t>Budovy, haly, stavby</t>
  </si>
  <si>
    <t>Volby do parlamentu ČR, EU  a zastupitelstev</t>
  </si>
  <si>
    <t>Rezerva pro vratky do SR - sociálně právní ochrana dětí</t>
  </si>
  <si>
    <t>Sociální pojištění (smlouva - Košulič)</t>
  </si>
  <si>
    <t>Zdravotní pojištění (smlouva - Košulič)</t>
  </si>
  <si>
    <t>ochranné pomůcky (obnova 1x za 2 roky)</t>
  </si>
  <si>
    <t xml:space="preserve">El.energie            </t>
  </si>
  <si>
    <t>služby, školení (nové školení na plošinu z DS)</t>
  </si>
  <si>
    <t>Drobný hmotný majetek - IT (obnova PC,tiskárny, disky do serverů, aktivní prvky do sítě)</t>
  </si>
  <si>
    <t>Pohonné hmoty a maziva (nárůst - OSN)</t>
  </si>
  <si>
    <t>Služby telekomunikací a radiokomunikací (Internet, Pevné linky, T-Mobile, SMS zprávy )</t>
  </si>
  <si>
    <t>Služby zpracování dat (Internet hosting "starý" web a nový web)</t>
  </si>
  <si>
    <t>Udržovací poplatky - software, navýšení - přesun GINIS</t>
  </si>
  <si>
    <t>Opravy a udržování (budova Městského úřadu, opravy služebních vozidel )</t>
  </si>
  <si>
    <t>Opravy (200 tis. Kč - servery, kopírky, tiskárny), renovace tonerů - IT (400 tis. Kč)</t>
  </si>
  <si>
    <t>Ostaní nákupy - "ošatné" oddávajícím</t>
  </si>
  <si>
    <t>Platby daní a poplatků (mj. dalniční známky)</t>
  </si>
  <si>
    <t>Ostatní nehmotný majetek (Orientační digitální mapa města)</t>
  </si>
  <si>
    <t>Stroje, přístroje a zařízení (kopírky)</t>
  </si>
  <si>
    <t>běžná údržba a čištění MK a příslušenství,dešťových vpustí,  zimní údržba - posyp silnic, výtluky po zimě</t>
  </si>
  <si>
    <t xml:space="preserve">poskytnuté neinvrestiční příspěvky a náhrady </t>
  </si>
  <si>
    <t>DHM - vánoční osvětlení</t>
  </si>
  <si>
    <t>Nákup ostatních služeb - pasport VO</t>
  </si>
  <si>
    <t>Členský poplatek - pohřebnictví, konzultační a právní služby</t>
  </si>
  <si>
    <t>Běžná údržba pěti hřbitovů, nová výsadba</t>
  </si>
  <si>
    <t>Hygiena - dětská pískoviště, konzultační a právní služby</t>
  </si>
  <si>
    <t>Věcné dary - soutěž Rozkvetlá Břeclav</t>
  </si>
  <si>
    <t>ostatní náhrady placené obyvatelstvu</t>
  </si>
  <si>
    <t xml:space="preserve">dopravní značení- přechodné pro blokové čištění, orientační dopravní systém </t>
  </si>
  <si>
    <t xml:space="preserve">Spotřeba el. energie na veřejném osvětlení  </t>
  </si>
  <si>
    <t>oprava a údržba VO</t>
  </si>
  <si>
    <t>Nákup služeb - urnové hroby - Břeclav, Stará Břeclav, kácení stromů</t>
  </si>
  <si>
    <t>Ukládání odpadů</t>
  </si>
  <si>
    <t>ACTIV - parkovací zóna (dlouhodobá smlouva do 2014)</t>
  </si>
  <si>
    <t>Úředníci a ostatní zaměstnanci (bez městské policie a TIC)</t>
  </si>
  <si>
    <t xml:space="preserve">nákup ostatních služeb </t>
  </si>
  <si>
    <t xml:space="preserve">Stroje, přístroje, zařízení </t>
  </si>
  <si>
    <t>eGovernment - zřízení technologického centra a el.spisové služby pro obce s rozšířenou působností (přihlášeno do IOP s možností  až 85% dotace) vl. podíl</t>
  </si>
  <si>
    <t>Pohoštění - reprefond města</t>
  </si>
  <si>
    <t>Dary - reprefond města</t>
  </si>
  <si>
    <t>Odbor kanceláře tajemníka   -   místní hospodářství</t>
  </si>
  <si>
    <t>Odbor kanceláře tajemníka   -   výdaje</t>
  </si>
  <si>
    <t>Odbor kanceláře tajemníka   -   vnitřní správa</t>
  </si>
  <si>
    <t>x</t>
  </si>
  <si>
    <t>Příloha č. 5/1</t>
  </si>
  <si>
    <t>Příloha č.5/2</t>
  </si>
  <si>
    <t>Příloha č.5/3</t>
  </si>
  <si>
    <t>Příloha č. 5/4</t>
  </si>
  <si>
    <t>Budovy, haly, stavby (technické zhodnocení hasičské zbrojnice JSDH Poštorná)</t>
  </si>
  <si>
    <t>Rozšíření  místního rozhlasu do městských částí Charv.Nová Ves a Stará Břeclav - součást zřízení výstražného systému</t>
  </si>
  <si>
    <t>Poradenské a právní služby (TOP Auditing - daňové poradenství, externí právní služby, systém hodnocení a procesní analýza)</t>
  </si>
  <si>
    <t>opravy a udržování -  opravy vozidel a hasičské techniky</t>
  </si>
  <si>
    <t xml:space="preserve">Opravy a udržování </t>
  </si>
  <si>
    <t xml:space="preserve">Místní rozhlas - plyn </t>
  </si>
  <si>
    <t>drobný hmotný dlouhodobý majetek (proudnice, vysílačky, čerpadla apod.) - * dotace EU - "Přeshraniční spolupráce"</t>
  </si>
  <si>
    <t>Dopravní prostředky (pořízení hasičského vozidla pro JSDH Stará Břeclav - * dotace EU - "Přeshraniční spolupráce")</t>
  </si>
  <si>
    <t xml:space="preserve">služby peněž. ústavů - pojistné </t>
  </si>
  <si>
    <t>ostatní osobní náklady (nákup nového vozidla Poštorná - předpoklad častějších výjezdů) - * dotace EU - "Přeshraniční spolupráce"</t>
  </si>
  <si>
    <t>ostatní platy - refundace platů (výjezdy, školení)  - * dotace EU - "Přeshraniční spolupráce"</t>
  </si>
  <si>
    <t>* Projekt v rámci přeshraniční spolupráce "Slovensko-český protipovodňový záchranný modul" - schváleno RM č. 24 dne 12.10.2011</t>
  </si>
  <si>
    <t xml:space="preserve">Voda </t>
  </si>
  <si>
    <t xml:space="preserve">Teplo </t>
  </si>
  <si>
    <t xml:space="preserve">El. Energie </t>
  </si>
  <si>
    <t xml:space="preserve">Služby pošt </t>
  </si>
  <si>
    <t>Nájemné (telefonní ústředna 370 tis., ALBA-METAL 40 tis.)</t>
  </si>
  <si>
    <t xml:space="preserve">Nájemné za nájem s právem koupě </t>
  </si>
  <si>
    <t>Dopravní prostředky</t>
  </si>
  <si>
    <t xml:space="preserve">Úředníci a ostatní zaměstnanci vč. 10 pracovníků z úřadu práce (bez městské policie a TIC). </t>
  </si>
  <si>
    <t>Programové vybavení nad 60 tis. Kč (GINIS, licence, moduly, informační portál - úkol z RM pro  p. Bortlíka)</t>
  </si>
  <si>
    <t>Budovy,haly,stavby - Občanské informační centrum (stavební úpravy budovy - zřízení přepážkového systému pro odbavování  klientů)</t>
  </si>
  <si>
    <t>Nákup software do 60 tis. Kč</t>
  </si>
  <si>
    <t>Nákup služeb -úklid 600 tis., svoz odpadu 80 tis. Kč, výr. zpr.relací pro KT - 480 tis., audity 140 tis., vedení CP 65 tis., revize 70, rozvoj map.portálu - 200 tis.</t>
  </si>
  <si>
    <t xml:space="preserve">Sdělovací prostředky </t>
  </si>
  <si>
    <t>Mezisoučet</t>
  </si>
  <si>
    <t>předpokládaná výše závazku - 8 634  tis. Kč , vlastní podíl bude 15% z celkových oprávněných  výdajů na projekt 1,3 mil. Kč</t>
  </si>
  <si>
    <t>Plyn (Kupkova)</t>
  </si>
  <si>
    <t>Platy zaměstnanců v pracovním poměru (v r. 2010 vlivem změny metodiky účtování je vykázáno pouze 11 měsíců-prosinec vyplacen a zúčtován v měsíci lednu 2011).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</si>
</sst>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?\ _K_č_-;_-@_-"/>
    <numFmt numFmtId="165" formatCode="#,##0.00_ ;\-#,##0.00\ "/>
    <numFmt numFmtId="166" formatCode="#,##0.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_ ;\-#,##0.0\ "/>
    <numFmt numFmtId="175" formatCode="#,##0_ ;\-#,##0\ "/>
    <numFmt numFmtId="176" formatCode="0.0"/>
  </numFmts>
  <fonts count="56">
    <font>
      <sz val="10"/>
      <name val="Arial"/>
      <family val="0"/>
    </font>
    <font>
      <b/>
      <sz val="11"/>
      <name val="Arial CE"/>
      <family val="2"/>
    </font>
    <font>
      <b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 CE"/>
      <family val="0"/>
    </font>
    <font>
      <i/>
      <sz val="11"/>
      <color indexed="8"/>
      <name val="Arial CE"/>
      <family val="2"/>
    </font>
    <font>
      <b/>
      <sz val="14"/>
      <name val="Arial CE"/>
      <family val="0"/>
    </font>
    <font>
      <i/>
      <sz val="11"/>
      <name val="Arial CE"/>
      <family val="2"/>
    </font>
    <font>
      <sz val="11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5" fillId="0" borderId="12" xfId="0" applyFont="1" applyBorder="1" applyAlignment="1">
      <alignment horizontal="center"/>
    </xf>
    <xf numFmtId="0" fontId="0" fillId="33" borderId="13" xfId="0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49" fontId="5" fillId="0" borderId="23" xfId="0" applyNumberFormat="1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49" fontId="5" fillId="0" borderId="25" xfId="0" applyNumberFormat="1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10" fillId="0" borderId="0" xfId="0" applyFont="1" applyAlignment="1">
      <alignment/>
    </xf>
    <xf numFmtId="0" fontId="5" fillId="0" borderId="24" xfId="0" applyFont="1" applyBorder="1" applyAlignment="1" applyProtection="1">
      <alignment horizontal="right"/>
      <protection locked="0"/>
    </xf>
    <xf numFmtId="49" fontId="5" fillId="0" borderId="25" xfId="0" applyNumberFormat="1" applyFont="1" applyBorder="1" applyAlignment="1" applyProtection="1">
      <alignment horizontal="right"/>
      <protection locked="0"/>
    </xf>
    <xf numFmtId="0" fontId="5" fillId="0" borderId="26" xfId="0" applyFont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5" fillId="0" borderId="26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right"/>
    </xf>
    <xf numFmtId="49" fontId="5" fillId="0" borderId="25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/>
    </xf>
    <xf numFmtId="0" fontId="5" fillId="0" borderId="21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49" fontId="5" fillId="0" borderId="23" xfId="0" applyNumberFormat="1" applyFont="1" applyFill="1" applyBorder="1" applyAlignment="1">
      <alignment horizontal="right"/>
    </xf>
    <xf numFmtId="0" fontId="5" fillId="0" borderId="26" xfId="0" applyFont="1" applyFill="1" applyBorder="1" applyAlignment="1" applyProtection="1">
      <alignment horizontal="right"/>
      <protection locked="0"/>
    </xf>
    <xf numFmtId="0" fontId="5" fillId="0" borderId="24" xfId="0" applyFont="1" applyFill="1" applyBorder="1" applyAlignment="1" applyProtection="1">
      <alignment horizontal="right"/>
      <protection locked="0"/>
    </xf>
    <xf numFmtId="49" fontId="5" fillId="0" borderId="25" xfId="0" applyNumberFormat="1" applyFont="1" applyFill="1" applyBorder="1" applyAlignment="1" applyProtection="1">
      <alignment horizontal="right"/>
      <protection locked="0"/>
    </xf>
    <xf numFmtId="0" fontId="5" fillId="0" borderId="21" xfId="0" applyFont="1" applyFill="1" applyBorder="1" applyAlignment="1" applyProtection="1">
      <alignment horizontal="right"/>
      <protection locked="0"/>
    </xf>
    <xf numFmtId="0" fontId="5" fillId="0" borderId="22" xfId="0" applyFont="1" applyFill="1" applyBorder="1" applyAlignment="1" applyProtection="1">
      <alignment horizontal="right"/>
      <protection locked="0"/>
    </xf>
    <xf numFmtId="0" fontId="5" fillId="0" borderId="27" xfId="0" applyFont="1" applyBorder="1" applyAlignment="1">
      <alignment horizontal="center"/>
    </xf>
    <xf numFmtId="0" fontId="3" fillId="33" borderId="28" xfId="0" applyFont="1" applyFill="1" applyBorder="1" applyAlignment="1">
      <alignment/>
    </xf>
    <xf numFmtId="49" fontId="5" fillId="0" borderId="26" xfId="0" applyNumberFormat="1" applyFont="1" applyFill="1" applyBorder="1" applyAlignment="1">
      <alignment horizontal="right"/>
    </xf>
    <xf numFmtId="0" fontId="5" fillId="0" borderId="29" xfId="0" applyFont="1" applyFill="1" applyBorder="1" applyAlignment="1">
      <alignment/>
    </xf>
    <xf numFmtId="0" fontId="4" fillId="33" borderId="30" xfId="0" applyFont="1" applyFill="1" applyBorder="1" applyAlignment="1">
      <alignment horizontal="center"/>
    </xf>
    <xf numFmtId="0" fontId="5" fillId="33" borderId="20" xfId="0" applyFont="1" applyFill="1" applyBorder="1" applyAlignment="1">
      <alignment/>
    </xf>
    <xf numFmtId="166" fontId="5" fillId="0" borderId="22" xfId="0" applyNumberFormat="1" applyFont="1" applyBorder="1" applyAlignment="1">
      <alignment horizontal="right"/>
    </xf>
    <xf numFmtId="166" fontId="5" fillId="0" borderId="24" xfId="0" applyNumberFormat="1" applyFont="1" applyBorder="1" applyAlignment="1">
      <alignment horizontal="right"/>
    </xf>
    <xf numFmtId="0" fontId="6" fillId="0" borderId="15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166" fontId="1" fillId="0" borderId="33" xfId="0" applyNumberFormat="1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5" fillId="0" borderId="35" xfId="0" applyFont="1" applyBorder="1" applyAlignment="1">
      <alignment horizontal="right"/>
    </xf>
    <xf numFmtId="0" fontId="5" fillId="0" borderId="35" xfId="0" applyFont="1" applyFill="1" applyBorder="1" applyAlignment="1">
      <alignment horizontal="right"/>
    </xf>
    <xf numFmtId="0" fontId="5" fillId="0" borderId="36" xfId="0" applyFont="1" applyBorder="1" applyAlignment="1">
      <alignment horizontal="right"/>
    </xf>
    <xf numFmtId="49" fontId="5" fillId="0" borderId="37" xfId="0" applyNumberFormat="1" applyFont="1" applyBorder="1" applyAlignment="1">
      <alignment horizontal="right"/>
    </xf>
    <xf numFmtId="0" fontId="5" fillId="0" borderId="36" xfId="0" applyFont="1" applyFill="1" applyBorder="1" applyAlignment="1">
      <alignment horizontal="right"/>
    </xf>
    <xf numFmtId="0" fontId="0" fillId="0" borderId="38" xfId="0" applyFont="1" applyBorder="1" applyAlignment="1">
      <alignment/>
    </xf>
    <xf numFmtId="166" fontId="5" fillId="0" borderId="21" xfId="0" applyNumberFormat="1" applyFont="1" applyFill="1" applyBorder="1" applyAlignment="1">
      <alignment/>
    </xf>
    <xf numFmtId="166" fontId="5" fillId="0" borderId="26" xfId="0" applyNumberFormat="1" applyFont="1" applyFill="1" applyBorder="1" applyAlignment="1" applyProtection="1">
      <alignment/>
      <protection locked="0"/>
    </xf>
    <xf numFmtId="166" fontId="5" fillId="0" borderId="26" xfId="0" applyNumberFormat="1" applyFont="1" applyFill="1" applyBorder="1" applyAlignment="1">
      <alignment/>
    </xf>
    <xf numFmtId="176" fontId="1" fillId="0" borderId="33" xfId="0" applyNumberFormat="1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166" fontId="0" fillId="0" borderId="26" xfId="0" applyNumberFormat="1" applyFont="1" applyFill="1" applyBorder="1" applyAlignment="1" applyProtection="1">
      <alignment/>
      <protection locked="0"/>
    </xf>
    <xf numFmtId="0" fontId="5" fillId="0" borderId="4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5" fillId="0" borderId="42" xfId="0" applyFont="1" applyBorder="1" applyAlignment="1">
      <alignment horizontal="right"/>
    </xf>
    <xf numFmtId="176" fontId="5" fillId="0" borderId="26" xfId="0" applyNumberFormat="1" applyFont="1" applyFill="1" applyBorder="1" applyAlignment="1">
      <alignment/>
    </xf>
    <xf numFmtId="0" fontId="0" fillId="0" borderId="43" xfId="0" applyFont="1" applyBorder="1" applyAlignment="1">
      <alignment/>
    </xf>
    <xf numFmtId="3" fontId="2" fillId="0" borderId="27" xfId="0" applyNumberFormat="1" applyFont="1" applyBorder="1" applyAlignment="1">
      <alignment horizontal="center"/>
    </xf>
    <xf numFmtId="176" fontId="0" fillId="0" borderId="26" xfId="0" applyNumberFormat="1" applyFont="1" applyBorder="1" applyAlignment="1">
      <alignment/>
    </xf>
    <xf numFmtId="176" fontId="0" fillId="0" borderId="26" xfId="0" applyNumberFormat="1" applyFont="1" applyBorder="1" applyAlignment="1">
      <alignment horizontal="right"/>
    </xf>
    <xf numFmtId="176" fontId="5" fillId="0" borderId="21" xfId="0" applyNumberFormat="1" applyFont="1" applyBorder="1" applyAlignment="1">
      <alignment horizontal="right"/>
    </xf>
    <xf numFmtId="0" fontId="0" fillId="0" borderId="24" xfId="0" applyFont="1" applyBorder="1" applyAlignment="1">
      <alignment/>
    </xf>
    <xf numFmtId="175" fontId="5" fillId="0" borderId="24" xfId="0" applyNumberFormat="1" applyFont="1" applyBorder="1" applyAlignment="1">
      <alignment horizontal="right"/>
    </xf>
    <xf numFmtId="166" fontId="5" fillId="0" borderId="26" xfId="0" applyNumberFormat="1" applyFont="1" applyBorder="1" applyAlignment="1">
      <alignment horizontal="right"/>
    </xf>
    <xf numFmtId="166" fontId="5" fillId="0" borderId="21" xfId="0" applyNumberFormat="1" applyFont="1" applyBorder="1" applyAlignment="1">
      <alignment horizontal="right"/>
    </xf>
    <xf numFmtId="0" fontId="5" fillId="0" borderId="44" xfId="0" applyFont="1" applyBorder="1" applyAlignment="1">
      <alignment horizontal="center"/>
    </xf>
    <xf numFmtId="0" fontId="5" fillId="0" borderId="43" xfId="0" applyFont="1" applyBorder="1" applyAlignment="1">
      <alignment horizontal="right"/>
    </xf>
    <xf numFmtId="176" fontId="5" fillId="0" borderId="24" xfId="0" applyNumberFormat="1" applyFont="1" applyFill="1" applyBorder="1" applyAlignment="1">
      <alignment/>
    </xf>
    <xf numFmtId="0" fontId="0" fillId="0" borderId="42" xfId="0" applyFont="1" applyBorder="1" applyAlignment="1">
      <alignment/>
    </xf>
    <xf numFmtId="0" fontId="6" fillId="0" borderId="15" xfId="0" applyFont="1" applyFill="1" applyBorder="1" applyAlignment="1">
      <alignment horizontal="right"/>
    </xf>
    <xf numFmtId="49" fontId="6" fillId="0" borderId="15" xfId="0" applyNumberFormat="1" applyFont="1" applyFill="1" applyBorder="1" applyAlignment="1">
      <alignment horizontal="right"/>
    </xf>
    <xf numFmtId="174" fontId="1" fillId="0" borderId="33" xfId="0" applyNumberFormat="1" applyFont="1" applyFill="1" applyBorder="1" applyAlignment="1">
      <alignment/>
    </xf>
    <xf numFmtId="0" fontId="12" fillId="0" borderId="45" xfId="0" applyFont="1" applyFill="1" applyBorder="1" applyAlignment="1">
      <alignment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176" fontId="0" fillId="0" borderId="43" xfId="0" applyNumberFormat="1" applyFont="1" applyBorder="1" applyAlignment="1">
      <alignment/>
    </xf>
    <xf numFmtId="176" fontId="5" fillId="0" borderId="20" xfId="0" applyNumberFormat="1" applyFont="1" applyBorder="1" applyAlignment="1">
      <alignment horizontal="right"/>
    </xf>
    <xf numFmtId="166" fontId="5" fillId="0" borderId="42" xfId="0" applyNumberFormat="1" applyFont="1" applyBorder="1" applyAlignment="1">
      <alignment horizontal="right"/>
    </xf>
    <xf numFmtId="166" fontId="5" fillId="0" borderId="43" xfId="0" applyNumberFormat="1" applyFont="1" applyBorder="1" applyAlignment="1">
      <alignment horizontal="right"/>
    </xf>
    <xf numFmtId="166" fontId="5" fillId="0" borderId="20" xfId="0" applyNumberFormat="1" applyFont="1" applyBorder="1" applyAlignment="1">
      <alignment horizontal="right"/>
    </xf>
    <xf numFmtId="166" fontId="5" fillId="0" borderId="38" xfId="0" applyNumberFormat="1" applyFont="1" applyBorder="1" applyAlignment="1">
      <alignment horizontal="right"/>
    </xf>
    <xf numFmtId="176" fontId="0" fillId="0" borderId="20" xfId="0" applyNumberFormat="1" applyFont="1" applyBorder="1" applyAlignment="1">
      <alignment horizontal="right"/>
    </xf>
    <xf numFmtId="0" fontId="0" fillId="0" borderId="42" xfId="0" applyFont="1" applyBorder="1" applyAlignment="1">
      <alignment/>
    </xf>
    <xf numFmtId="166" fontId="0" fillId="0" borderId="26" xfId="0" applyNumberFormat="1" applyFont="1" applyFill="1" applyBorder="1" applyAlignment="1">
      <alignment/>
    </xf>
    <xf numFmtId="0" fontId="0" fillId="0" borderId="26" xfId="0" applyFont="1" applyFill="1" applyBorder="1" applyAlignment="1" applyProtection="1">
      <alignment/>
      <protection locked="0"/>
    </xf>
    <xf numFmtId="166" fontId="0" fillId="0" borderId="26" xfId="0" applyNumberFormat="1" applyFont="1" applyFill="1" applyBorder="1" applyAlignment="1" applyProtection="1">
      <alignment/>
      <protection locked="0"/>
    </xf>
    <xf numFmtId="0" fontId="5" fillId="0" borderId="48" xfId="0" applyFont="1" applyFill="1" applyBorder="1" applyAlignment="1">
      <alignment horizontal="right"/>
    </xf>
    <xf numFmtId="0" fontId="5" fillId="0" borderId="49" xfId="0" applyFont="1" applyFill="1" applyBorder="1" applyAlignment="1">
      <alignment horizontal="right"/>
    </xf>
    <xf numFmtId="0" fontId="5" fillId="0" borderId="49" xfId="0" applyFont="1" applyFill="1" applyBorder="1" applyAlignment="1" applyProtection="1">
      <alignment horizontal="right"/>
      <protection locked="0"/>
    </xf>
    <xf numFmtId="49" fontId="5" fillId="0" borderId="50" xfId="0" applyNumberFormat="1" applyFont="1" applyFill="1" applyBorder="1" applyAlignment="1" applyProtection="1">
      <alignment horizontal="right"/>
      <protection locked="0"/>
    </xf>
    <xf numFmtId="166" fontId="5" fillId="0" borderId="49" xfId="0" applyNumberFormat="1" applyFont="1" applyFill="1" applyBorder="1" applyAlignment="1" applyProtection="1">
      <alignment/>
      <protection locked="0"/>
    </xf>
    <xf numFmtId="49" fontId="5" fillId="0" borderId="37" xfId="0" applyNumberFormat="1" applyFont="1" applyFill="1" applyBorder="1" applyAlignment="1" applyProtection="1">
      <alignment horizontal="right"/>
      <protection locked="0"/>
    </xf>
    <xf numFmtId="0" fontId="5" fillId="0" borderId="51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166" fontId="0" fillId="0" borderId="47" xfId="0" applyNumberFormat="1" applyFont="1" applyFill="1" applyBorder="1" applyAlignment="1">
      <alignment/>
    </xf>
    <xf numFmtId="166" fontId="0" fillId="0" borderId="36" xfId="0" applyNumberFormat="1" applyFont="1" applyFill="1" applyBorder="1" applyAlignment="1" applyProtection="1">
      <alignment/>
      <protection locked="0"/>
    </xf>
    <xf numFmtId="166" fontId="0" fillId="0" borderId="36" xfId="0" applyNumberFormat="1" applyFont="1" applyFill="1" applyBorder="1" applyAlignment="1">
      <alignment/>
    </xf>
    <xf numFmtId="166" fontId="5" fillId="0" borderId="36" xfId="0" applyNumberFormat="1" applyFont="1" applyFill="1" applyBorder="1" applyAlignment="1" applyProtection="1">
      <alignment/>
      <protection locked="0"/>
    </xf>
    <xf numFmtId="166" fontId="0" fillId="0" borderId="36" xfId="0" applyNumberFormat="1" applyFont="1" applyFill="1" applyBorder="1" applyAlignment="1">
      <alignment horizontal="right"/>
    </xf>
    <xf numFmtId="166" fontId="5" fillId="0" borderId="36" xfId="0" applyNumberFormat="1" applyFont="1" applyFill="1" applyBorder="1" applyAlignment="1">
      <alignment/>
    </xf>
    <xf numFmtId="166" fontId="5" fillId="0" borderId="36" xfId="0" applyNumberFormat="1" applyFont="1" applyFill="1" applyBorder="1" applyAlignment="1">
      <alignment horizontal="right"/>
    </xf>
    <xf numFmtId="166" fontId="0" fillId="0" borderId="36" xfId="0" applyNumberFormat="1" applyFont="1" applyFill="1" applyBorder="1" applyAlignment="1">
      <alignment/>
    </xf>
    <xf numFmtId="166" fontId="0" fillId="0" borderId="36" xfId="0" applyNumberFormat="1" applyFont="1" applyFill="1" applyBorder="1" applyAlignment="1" applyProtection="1">
      <alignment horizontal="right"/>
      <protection locked="0"/>
    </xf>
    <xf numFmtId="166" fontId="5" fillId="0" borderId="36" xfId="0" applyNumberFormat="1" applyFont="1" applyFill="1" applyBorder="1" applyAlignment="1" applyProtection="1">
      <alignment horizontal="right"/>
      <protection locked="0"/>
    </xf>
    <xf numFmtId="166" fontId="0" fillId="0" borderId="36" xfId="0" applyNumberFormat="1" applyFont="1" applyFill="1" applyBorder="1" applyAlignment="1" applyProtection="1">
      <alignment/>
      <protection locked="0"/>
    </xf>
    <xf numFmtId="0" fontId="5" fillId="0" borderId="41" xfId="0" applyFont="1" applyFill="1" applyBorder="1" applyAlignment="1">
      <alignment/>
    </xf>
    <xf numFmtId="0" fontId="5" fillId="0" borderId="53" xfId="0" applyFont="1" applyFill="1" applyBorder="1" applyAlignment="1">
      <alignment/>
    </xf>
    <xf numFmtId="166" fontId="5" fillId="0" borderId="41" xfId="0" applyNumberFormat="1" applyFont="1" applyFill="1" applyBorder="1" applyAlignment="1">
      <alignment/>
    </xf>
    <xf numFmtId="166" fontId="5" fillId="0" borderId="33" xfId="0" applyNumberFormat="1" applyFont="1" applyFill="1" applyBorder="1" applyAlignment="1">
      <alignment/>
    </xf>
    <xf numFmtId="0" fontId="5" fillId="0" borderId="45" xfId="0" applyFont="1" applyFill="1" applyBorder="1" applyAlignment="1">
      <alignment/>
    </xf>
    <xf numFmtId="3" fontId="5" fillId="0" borderId="39" xfId="0" applyNumberFormat="1" applyFont="1" applyFill="1" applyBorder="1" applyAlignment="1">
      <alignment/>
    </xf>
    <xf numFmtId="3" fontId="5" fillId="0" borderId="33" xfId="0" applyNumberFormat="1" applyFont="1" applyFill="1" applyBorder="1" applyAlignment="1">
      <alignment/>
    </xf>
    <xf numFmtId="0" fontId="5" fillId="0" borderId="54" xfId="0" applyFont="1" applyFill="1" applyBorder="1" applyAlignment="1">
      <alignment horizontal="right"/>
    </xf>
    <xf numFmtId="166" fontId="5" fillId="0" borderId="14" xfId="0" applyNumberFormat="1" applyFont="1" applyFill="1" applyBorder="1" applyAlignment="1">
      <alignment/>
    </xf>
    <xf numFmtId="166" fontId="5" fillId="0" borderId="14" xfId="0" applyNumberFormat="1" applyFont="1" applyFill="1" applyBorder="1" applyAlignment="1" applyProtection="1">
      <alignment/>
      <protection locked="0"/>
    </xf>
    <xf numFmtId="166" fontId="0" fillId="0" borderId="14" xfId="0" applyNumberFormat="1" applyFont="1" applyFill="1" applyBorder="1" applyAlignment="1">
      <alignment/>
    </xf>
    <xf numFmtId="166" fontId="0" fillId="0" borderId="14" xfId="0" applyNumberFormat="1" applyFont="1" applyFill="1" applyBorder="1" applyAlignment="1" applyProtection="1">
      <alignment/>
      <protection locked="0"/>
    </xf>
    <xf numFmtId="166" fontId="0" fillId="0" borderId="14" xfId="0" applyNumberFormat="1" applyFont="1" applyFill="1" applyBorder="1" applyAlignment="1" applyProtection="1">
      <alignment/>
      <protection locked="0"/>
    </xf>
    <xf numFmtId="166" fontId="5" fillId="0" borderId="0" xfId="0" applyNumberFormat="1" applyFont="1" applyFill="1" applyBorder="1" applyAlignment="1" applyProtection="1">
      <alignment/>
      <protection locked="0"/>
    </xf>
    <xf numFmtId="166" fontId="5" fillId="0" borderId="55" xfId="0" applyNumberFormat="1" applyFont="1" applyFill="1" applyBorder="1" applyAlignment="1" applyProtection="1">
      <alignment/>
      <protection locked="0"/>
    </xf>
    <xf numFmtId="166" fontId="5" fillId="0" borderId="21" xfId="0" applyNumberFormat="1" applyFont="1" applyFill="1" applyBorder="1" applyAlignment="1" applyProtection="1">
      <alignment/>
      <protection locked="0"/>
    </xf>
    <xf numFmtId="166" fontId="0" fillId="0" borderId="21" xfId="0" applyNumberFormat="1" applyFont="1" applyFill="1" applyBorder="1" applyAlignment="1">
      <alignment/>
    </xf>
    <xf numFmtId="166" fontId="0" fillId="0" borderId="21" xfId="0" applyNumberFormat="1" applyFont="1" applyFill="1" applyBorder="1" applyAlignment="1" applyProtection="1">
      <alignment/>
      <protection locked="0"/>
    </xf>
    <xf numFmtId="166" fontId="0" fillId="0" borderId="21" xfId="0" applyNumberFormat="1" applyFont="1" applyFill="1" applyBorder="1" applyAlignment="1" applyProtection="1">
      <alignment/>
      <protection locked="0"/>
    </xf>
    <xf numFmtId="166" fontId="5" fillId="0" borderId="22" xfId="0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>
      <alignment/>
    </xf>
    <xf numFmtId="49" fontId="5" fillId="0" borderId="5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6" fontId="5" fillId="0" borderId="21" xfId="0" applyNumberFormat="1" applyFont="1" applyFill="1" applyBorder="1" applyAlignment="1">
      <alignment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58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0" borderId="66" xfId="0" applyFont="1" applyFill="1" applyBorder="1" applyAlignment="1">
      <alignment/>
    </xf>
    <xf numFmtId="49" fontId="0" fillId="0" borderId="67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/>
    </xf>
    <xf numFmtId="49" fontId="0" fillId="0" borderId="14" xfId="0" applyNumberFormat="1" applyFont="1" applyFill="1" applyBorder="1" applyAlignment="1">
      <alignment horizontal="right"/>
    </xf>
    <xf numFmtId="49" fontId="0" fillId="0" borderId="29" xfId="0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49" fontId="0" fillId="0" borderId="40" xfId="0" applyNumberFormat="1" applyFont="1" applyFill="1" applyBorder="1" applyAlignment="1">
      <alignment horizontal="right"/>
    </xf>
    <xf numFmtId="0" fontId="0" fillId="0" borderId="68" xfId="0" applyFont="1" applyFill="1" applyBorder="1" applyAlignment="1">
      <alignment/>
    </xf>
    <xf numFmtId="49" fontId="0" fillId="0" borderId="69" xfId="0" applyNumberFormat="1" applyFont="1" applyFill="1" applyBorder="1" applyAlignment="1">
      <alignment horizontal="right"/>
    </xf>
    <xf numFmtId="0" fontId="0" fillId="0" borderId="70" xfId="0" applyFont="1" applyFill="1" applyBorder="1" applyAlignment="1">
      <alignment/>
    </xf>
    <xf numFmtId="49" fontId="0" fillId="0" borderId="7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72" xfId="0" applyFont="1" applyFill="1" applyBorder="1" applyAlignment="1">
      <alignment/>
    </xf>
    <xf numFmtId="49" fontId="0" fillId="0" borderId="73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5" fillId="0" borderId="74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75" xfId="0" applyFont="1" applyFill="1" applyBorder="1" applyAlignment="1">
      <alignment/>
    </xf>
    <xf numFmtId="0" fontId="5" fillId="0" borderId="56" xfId="0" applyFont="1" applyFill="1" applyBorder="1" applyAlignment="1">
      <alignment/>
    </xf>
    <xf numFmtId="0" fontId="5" fillId="0" borderId="76" xfId="0" applyFont="1" applyFill="1" applyBorder="1" applyAlignment="1">
      <alignment/>
    </xf>
    <xf numFmtId="166" fontId="5" fillId="0" borderId="75" xfId="0" applyNumberFormat="1" applyFont="1" applyFill="1" applyBorder="1" applyAlignment="1">
      <alignment/>
    </xf>
    <xf numFmtId="166" fontId="5" fillId="0" borderId="56" xfId="0" applyNumberFormat="1" applyFont="1" applyFill="1" applyBorder="1" applyAlignment="1">
      <alignment/>
    </xf>
    <xf numFmtId="0" fontId="5" fillId="0" borderId="77" xfId="0" applyFont="1" applyFill="1" applyBorder="1" applyAlignment="1">
      <alignment/>
    </xf>
    <xf numFmtId="0" fontId="5" fillId="0" borderId="54" xfId="0" applyFont="1" applyFill="1" applyBorder="1" applyAlignment="1">
      <alignment/>
    </xf>
    <xf numFmtId="166" fontId="5" fillId="0" borderId="54" xfId="0" applyNumberFormat="1" applyFont="1" applyFill="1" applyBorder="1" applyAlignment="1">
      <alignment/>
    </xf>
    <xf numFmtId="166" fontId="5" fillId="0" borderId="22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0" fillId="0" borderId="74" xfId="0" applyFont="1" applyFill="1" applyBorder="1" applyAlignment="1">
      <alignment/>
    </xf>
    <xf numFmtId="0" fontId="11" fillId="0" borderId="0" xfId="0" applyFont="1" applyFill="1" applyAlignment="1">
      <alignment/>
    </xf>
    <xf numFmtId="174" fontId="5" fillId="0" borderId="22" xfId="0" applyNumberFormat="1" applyFont="1" applyBorder="1" applyAlignment="1">
      <alignment horizontal="right"/>
    </xf>
    <xf numFmtId="174" fontId="5" fillId="0" borderId="26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" fillId="0" borderId="39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166" fontId="1" fillId="0" borderId="41" xfId="0" applyNumberFormat="1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15" fillId="0" borderId="0" xfId="0" applyFont="1" applyFill="1" applyAlignment="1">
      <alignment/>
    </xf>
    <xf numFmtId="166" fontId="5" fillId="0" borderId="52" xfId="0" applyNumberFormat="1" applyFont="1" applyFill="1" applyBorder="1" applyAlignment="1">
      <alignment/>
    </xf>
    <xf numFmtId="166" fontId="5" fillId="0" borderId="52" xfId="0" applyNumberFormat="1" applyFont="1" applyFill="1" applyBorder="1" applyAlignment="1" applyProtection="1">
      <alignment/>
      <protection locked="0"/>
    </xf>
    <xf numFmtId="166" fontId="0" fillId="0" borderId="52" xfId="0" applyNumberFormat="1" applyFont="1" applyFill="1" applyBorder="1" applyAlignment="1">
      <alignment/>
    </xf>
    <xf numFmtId="166" fontId="0" fillId="0" borderId="52" xfId="0" applyNumberFormat="1" applyFont="1" applyFill="1" applyBorder="1" applyAlignment="1" applyProtection="1">
      <alignment/>
      <protection locked="0"/>
    </xf>
    <xf numFmtId="166" fontId="0" fillId="0" borderId="52" xfId="0" applyNumberFormat="1" applyFont="1" applyFill="1" applyBorder="1" applyAlignment="1" applyProtection="1">
      <alignment/>
      <protection locked="0"/>
    </xf>
    <xf numFmtId="166" fontId="5" fillId="0" borderId="23" xfId="0" applyNumberFormat="1" applyFont="1" applyFill="1" applyBorder="1" applyAlignment="1" applyProtection="1">
      <alignment/>
      <protection locked="0"/>
    </xf>
    <xf numFmtId="166" fontId="5" fillId="0" borderId="23" xfId="0" applyNumberFormat="1" applyFont="1" applyFill="1" applyBorder="1" applyAlignment="1">
      <alignment/>
    </xf>
    <xf numFmtId="166" fontId="5" fillId="0" borderId="37" xfId="0" applyNumberFormat="1" applyFont="1" applyFill="1" applyBorder="1" applyAlignment="1" applyProtection="1">
      <alignment/>
      <protection locked="0"/>
    </xf>
    <xf numFmtId="166" fontId="5" fillId="0" borderId="53" xfId="0" applyNumberFormat="1" applyFont="1" applyFill="1" applyBorder="1" applyAlignment="1">
      <alignment/>
    </xf>
    <xf numFmtId="176" fontId="5" fillId="0" borderId="29" xfId="0" applyNumberFormat="1" applyFont="1" applyFill="1" applyBorder="1" applyAlignment="1">
      <alignment/>
    </xf>
    <xf numFmtId="176" fontId="2" fillId="0" borderId="45" xfId="0" applyNumberFormat="1" applyFont="1" applyFill="1" applyBorder="1" applyAlignment="1">
      <alignment/>
    </xf>
    <xf numFmtId="176" fontId="5" fillId="0" borderId="40" xfId="0" applyNumberFormat="1" applyFont="1" applyFill="1" applyBorder="1" applyAlignment="1">
      <alignment/>
    </xf>
    <xf numFmtId="175" fontId="5" fillId="0" borderId="26" xfId="0" applyNumberFormat="1" applyFont="1" applyBorder="1" applyAlignment="1">
      <alignment/>
    </xf>
    <xf numFmtId="0" fontId="16" fillId="0" borderId="60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6" fontId="2" fillId="0" borderId="27" xfId="0" applyNumberFormat="1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166" fontId="0" fillId="33" borderId="21" xfId="0" applyNumberFormat="1" applyFont="1" applyFill="1" applyBorder="1" applyAlignment="1">
      <alignment horizontal="right"/>
    </xf>
    <xf numFmtId="166" fontId="0" fillId="33" borderId="21" xfId="0" applyNumberFormat="1" applyFont="1" applyFill="1" applyBorder="1" applyAlignment="1">
      <alignment/>
    </xf>
    <xf numFmtId="0" fontId="5" fillId="33" borderId="29" xfId="0" applyFont="1" applyFill="1" applyBorder="1" applyAlignment="1">
      <alignment/>
    </xf>
    <xf numFmtId="166" fontId="0" fillId="0" borderId="24" xfId="0" applyNumberFormat="1" applyFont="1" applyBorder="1" applyAlignment="1">
      <alignment/>
    </xf>
    <xf numFmtId="166" fontId="0" fillId="33" borderId="26" xfId="0" applyNumberFormat="1" applyFont="1" applyFill="1" applyBorder="1" applyAlignment="1">
      <alignment/>
    </xf>
    <xf numFmtId="3" fontId="5" fillId="0" borderId="24" xfId="0" applyNumberFormat="1" applyFont="1" applyBorder="1" applyAlignment="1">
      <alignment horizontal="right"/>
    </xf>
    <xf numFmtId="166" fontId="0" fillId="0" borderId="26" xfId="0" applyNumberFormat="1" applyFont="1" applyBorder="1" applyAlignment="1">
      <alignment/>
    </xf>
    <xf numFmtId="166" fontId="15" fillId="0" borderId="26" xfId="0" applyNumberFormat="1" applyFont="1" applyBorder="1" applyAlignment="1">
      <alignment horizontal="right"/>
    </xf>
    <xf numFmtId="166" fontId="15" fillId="0" borderId="26" xfId="0" applyNumberFormat="1" applyFont="1" applyBorder="1" applyAlignment="1">
      <alignment/>
    </xf>
    <xf numFmtId="166" fontId="0" fillId="0" borderId="26" xfId="0" applyNumberFormat="1" applyFont="1" applyBorder="1" applyAlignment="1">
      <alignment horizontal="right"/>
    </xf>
    <xf numFmtId="166" fontId="0" fillId="0" borderId="21" xfId="0" applyNumberFormat="1" applyFont="1" applyBorder="1" applyAlignment="1">
      <alignment horizontal="right"/>
    </xf>
    <xf numFmtId="166" fontId="0" fillId="0" borderId="21" xfId="0" applyNumberFormat="1" applyFont="1" applyBorder="1" applyAlignment="1">
      <alignment/>
    </xf>
    <xf numFmtId="166" fontId="15" fillId="0" borderId="21" xfId="0" applyNumberFormat="1" applyFont="1" applyBorder="1" applyAlignment="1">
      <alignment horizontal="right"/>
    </xf>
    <xf numFmtId="166" fontId="0" fillId="0" borderId="21" xfId="0" applyNumberFormat="1" applyFont="1" applyBorder="1" applyAlignment="1">
      <alignment horizontal="right"/>
    </xf>
    <xf numFmtId="166" fontId="0" fillId="0" borderId="21" xfId="0" applyNumberFormat="1" applyFont="1" applyBorder="1" applyAlignment="1">
      <alignment/>
    </xf>
    <xf numFmtId="0" fontId="5" fillId="0" borderId="43" xfId="0" applyFont="1" applyFill="1" applyBorder="1" applyAlignment="1">
      <alignment horizontal="right"/>
    </xf>
    <xf numFmtId="166" fontId="0" fillId="0" borderId="21" xfId="0" applyNumberFormat="1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5" fillId="0" borderId="42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/>
    </xf>
    <xf numFmtId="166" fontId="15" fillId="0" borderId="26" xfId="0" applyNumberFormat="1" applyFont="1" applyFill="1" applyBorder="1" applyAlignment="1">
      <alignment horizontal="right"/>
    </xf>
    <xf numFmtId="166" fontId="15" fillId="0" borderId="26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166" fontId="0" fillId="0" borderId="21" xfId="0" applyNumberFormat="1" applyFont="1" applyFill="1" applyBorder="1" applyAlignment="1">
      <alignment/>
    </xf>
    <xf numFmtId="3" fontId="5" fillId="0" borderId="26" xfId="0" applyNumberFormat="1" applyFont="1" applyBorder="1" applyAlignment="1">
      <alignment horizontal="right"/>
    </xf>
    <xf numFmtId="166" fontId="0" fillId="0" borderId="24" xfId="0" applyNumberFormat="1" applyFont="1" applyBorder="1" applyAlignment="1">
      <alignment horizontal="right"/>
    </xf>
    <xf numFmtId="166" fontId="15" fillId="0" borderId="21" xfId="0" applyNumberFormat="1" applyFont="1" applyBorder="1" applyAlignment="1">
      <alignment/>
    </xf>
    <xf numFmtId="166" fontId="0" fillId="0" borderId="26" xfId="0" applyNumberFormat="1" applyFont="1" applyBorder="1" applyAlignment="1" applyProtection="1">
      <alignment/>
      <protection locked="0"/>
    </xf>
    <xf numFmtId="166" fontId="0" fillId="33" borderId="21" xfId="0" applyNumberFormat="1" applyFont="1" applyFill="1" applyBorder="1" applyAlignment="1" applyProtection="1">
      <alignment/>
      <protection locked="0"/>
    </xf>
    <xf numFmtId="166" fontId="0" fillId="33" borderId="21" xfId="0" applyNumberFormat="1" applyFont="1" applyFill="1" applyBorder="1" applyAlignment="1" applyProtection="1">
      <alignment horizontal="right"/>
      <protection locked="0"/>
    </xf>
    <xf numFmtId="3" fontId="5" fillId="0" borderId="24" xfId="0" applyNumberFormat="1" applyFont="1" applyBorder="1" applyAlignment="1" applyProtection="1">
      <alignment horizontal="right"/>
      <protection locked="0"/>
    </xf>
    <xf numFmtId="166" fontId="0" fillId="0" borderId="24" xfId="0" applyNumberFormat="1" applyFont="1" applyBorder="1" applyAlignment="1" applyProtection="1">
      <alignment/>
      <protection locked="0"/>
    </xf>
    <xf numFmtId="166" fontId="0" fillId="33" borderId="22" xfId="0" applyNumberFormat="1" applyFont="1" applyFill="1" applyBorder="1" applyAlignment="1" applyProtection="1">
      <alignment/>
      <protection locked="0"/>
    </xf>
    <xf numFmtId="166" fontId="0" fillId="33" borderId="22" xfId="0" applyNumberFormat="1" applyFont="1" applyFill="1" applyBorder="1" applyAlignment="1" applyProtection="1">
      <alignment horizontal="right"/>
      <protection locked="0"/>
    </xf>
    <xf numFmtId="0" fontId="5" fillId="33" borderId="69" xfId="0" applyFont="1" applyFill="1" applyBorder="1" applyAlignment="1">
      <alignment/>
    </xf>
    <xf numFmtId="3" fontId="5" fillId="0" borderId="26" xfId="0" applyNumberFormat="1" applyFont="1" applyBorder="1" applyAlignment="1" applyProtection="1">
      <alignment horizontal="right"/>
      <protection locked="0"/>
    </xf>
    <xf numFmtId="49" fontId="5" fillId="0" borderId="37" xfId="0" applyNumberFormat="1" applyFont="1" applyBorder="1" applyAlignment="1" applyProtection="1">
      <alignment horizontal="right"/>
      <protection locked="0"/>
    </xf>
    <xf numFmtId="166" fontId="0" fillId="33" borderId="26" xfId="0" applyNumberFormat="1" applyFont="1" applyFill="1" applyBorder="1" applyAlignment="1" applyProtection="1">
      <alignment/>
      <protection locked="0"/>
    </xf>
    <xf numFmtId="166" fontId="0" fillId="33" borderId="26" xfId="0" applyNumberFormat="1" applyFont="1" applyFill="1" applyBorder="1" applyAlignment="1" applyProtection="1">
      <alignment horizontal="right"/>
      <protection locked="0"/>
    </xf>
    <xf numFmtId="0" fontId="5" fillId="33" borderId="40" xfId="0" applyFont="1" applyFill="1" applyBorder="1" applyAlignment="1">
      <alignment/>
    </xf>
    <xf numFmtId="166" fontId="15" fillId="0" borderId="24" xfId="0" applyNumberFormat="1" applyFont="1" applyBorder="1" applyAlignment="1">
      <alignment horizontal="right"/>
    </xf>
    <xf numFmtId="0" fontId="2" fillId="33" borderId="78" xfId="0" applyFont="1" applyFill="1" applyBorder="1" applyAlignment="1">
      <alignment/>
    </xf>
    <xf numFmtId="166" fontId="12" fillId="0" borderId="33" xfId="0" applyNumberFormat="1" applyFont="1" applyFill="1" applyBorder="1" applyAlignment="1">
      <alignment horizontal="right"/>
    </xf>
    <xf numFmtId="166" fontId="12" fillId="33" borderId="33" xfId="0" applyNumberFormat="1" applyFont="1" applyFill="1" applyBorder="1" applyAlignment="1">
      <alignment/>
    </xf>
    <xf numFmtId="16" fontId="2" fillId="0" borderId="63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/>
    </xf>
    <xf numFmtId="0" fontId="3" fillId="33" borderId="44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5" fillId="0" borderId="74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54" xfId="0" applyFont="1" applyBorder="1" applyAlignment="1">
      <alignment horizontal="right"/>
    </xf>
    <xf numFmtId="0" fontId="5" fillId="0" borderId="21" xfId="0" applyFont="1" applyBorder="1" applyAlignment="1" applyProtection="1">
      <alignment horizontal="right"/>
      <protection locked="0"/>
    </xf>
    <xf numFmtId="3" fontId="5" fillId="0" borderId="22" xfId="0" applyNumberFormat="1" applyFont="1" applyBorder="1" applyAlignment="1" applyProtection="1">
      <alignment horizontal="right"/>
      <protection locked="0"/>
    </xf>
    <xf numFmtId="166" fontId="0" fillId="0" borderId="0" xfId="0" applyNumberFormat="1" applyFont="1" applyBorder="1" applyAlignment="1">
      <alignment horizontal="right"/>
    </xf>
    <xf numFmtId="166" fontId="0" fillId="33" borderId="14" xfId="0" applyNumberFormat="1" applyFont="1" applyFill="1" applyBorder="1" applyAlignment="1">
      <alignment horizontal="right"/>
    </xf>
    <xf numFmtId="166" fontId="0" fillId="33" borderId="52" xfId="0" applyNumberFormat="1" applyFont="1" applyFill="1" applyBorder="1" applyAlignment="1">
      <alignment horizontal="right"/>
    </xf>
    <xf numFmtId="166" fontId="0" fillId="33" borderId="29" xfId="0" applyNumberFormat="1" applyFont="1" applyFill="1" applyBorder="1" applyAlignment="1">
      <alignment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6" fontId="0" fillId="0" borderId="81" xfId="0" applyNumberFormat="1" applyFont="1" applyBorder="1" applyAlignment="1">
      <alignment horizontal="right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166" fontId="0" fillId="0" borderId="55" xfId="0" applyNumberFormat="1" applyFont="1" applyBorder="1" applyAlignment="1">
      <alignment horizontal="right"/>
    </xf>
    <xf numFmtId="166" fontId="0" fillId="0" borderId="14" xfId="0" applyNumberFormat="1" applyFont="1" applyBorder="1" applyAlignment="1">
      <alignment horizontal="right"/>
    </xf>
    <xf numFmtId="166" fontId="0" fillId="0" borderId="52" xfId="0" applyNumberFormat="1" applyFont="1" applyBorder="1" applyAlignment="1">
      <alignment horizontal="right"/>
    </xf>
    <xf numFmtId="0" fontId="5" fillId="0" borderId="36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166" fontId="0" fillId="33" borderId="26" xfId="0" applyNumberFormat="1" applyFont="1" applyFill="1" applyBorder="1" applyAlignment="1">
      <alignment horizontal="right"/>
    </xf>
    <xf numFmtId="166" fontId="15" fillId="0" borderId="14" xfId="0" applyNumberFormat="1" applyFont="1" applyBorder="1" applyAlignment="1">
      <alignment horizontal="right"/>
    </xf>
    <xf numFmtId="166" fontId="15" fillId="0" borderId="52" xfId="0" applyNumberFormat="1" applyFont="1" applyBorder="1" applyAlignment="1">
      <alignment horizontal="right"/>
    </xf>
    <xf numFmtId="49" fontId="5" fillId="0" borderId="26" xfId="0" applyNumberFormat="1" applyFont="1" applyBorder="1" applyAlignment="1">
      <alignment horizontal="right"/>
    </xf>
    <xf numFmtId="166" fontId="5" fillId="0" borderId="14" xfId="0" applyNumberFormat="1" applyFont="1" applyBorder="1" applyAlignment="1">
      <alignment horizontal="right"/>
    </xf>
    <xf numFmtId="166" fontId="0" fillId="0" borderId="52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49" fontId="5" fillId="0" borderId="22" xfId="0" applyNumberFormat="1" applyFont="1" applyBorder="1" applyAlignment="1">
      <alignment horizontal="right"/>
    </xf>
    <xf numFmtId="49" fontId="5" fillId="0" borderId="24" xfId="0" applyNumberFormat="1" applyFont="1" applyBorder="1" applyAlignment="1">
      <alignment horizontal="right"/>
    </xf>
    <xf numFmtId="166" fontId="5" fillId="0" borderId="55" xfId="0" applyNumberFormat="1" applyFont="1" applyBorder="1" applyAlignment="1">
      <alignment horizontal="right"/>
    </xf>
    <xf numFmtId="166" fontId="5" fillId="33" borderId="21" xfId="0" applyNumberFormat="1" applyFont="1" applyFill="1" applyBorder="1" applyAlignment="1">
      <alignment/>
    </xf>
    <xf numFmtId="166" fontId="5" fillId="33" borderId="21" xfId="0" applyNumberFormat="1" applyFont="1" applyFill="1" applyBorder="1" applyAlignment="1">
      <alignment horizontal="right"/>
    </xf>
    <xf numFmtId="166" fontId="5" fillId="33" borderId="14" xfId="0" applyNumberFormat="1" applyFont="1" applyFill="1" applyBorder="1" applyAlignment="1">
      <alignment horizontal="right"/>
    </xf>
    <xf numFmtId="166" fontId="5" fillId="33" borderId="52" xfId="0" applyNumberFormat="1" applyFont="1" applyFill="1" applyBorder="1" applyAlignment="1">
      <alignment horizontal="right"/>
    </xf>
    <xf numFmtId="166" fontId="5" fillId="0" borderId="81" xfId="0" applyNumberFormat="1" applyFont="1" applyBorder="1" applyAlignment="1">
      <alignment horizontal="right"/>
    </xf>
    <xf numFmtId="166" fontId="2" fillId="0" borderId="55" xfId="0" applyNumberFormat="1" applyFont="1" applyBorder="1" applyAlignment="1">
      <alignment horizontal="right"/>
    </xf>
    <xf numFmtId="166" fontId="2" fillId="0" borderId="26" xfId="0" applyNumberFormat="1" applyFont="1" applyBorder="1" applyAlignment="1">
      <alignment horizontal="right"/>
    </xf>
    <xf numFmtId="166" fontId="2" fillId="0" borderId="37" xfId="0" applyNumberFormat="1" applyFont="1" applyBorder="1" applyAlignment="1">
      <alignment horizontal="right"/>
    </xf>
    <xf numFmtId="166" fontId="2" fillId="33" borderId="14" xfId="0" applyNumberFormat="1" applyFont="1" applyFill="1" applyBorder="1" applyAlignment="1">
      <alignment horizontal="right"/>
    </xf>
    <xf numFmtId="166" fontId="2" fillId="33" borderId="26" xfId="0" applyNumberFormat="1" applyFont="1" applyFill="1" applyBorder="1" applyAlignment="1">
      <alignment horizontal="right"/>
    </xf>
    <xf numFmtId="166" fontId="2" fillId="33" borderId="21" xfId="0" applyNumberFormat="1" applyFont="1" applyFill="1" applyBorder="1" applyAlignment="1">
      <alignment horizontal="right"/>
    </xf>
    <xf numFmtId="166" fontId="2" fillId="33" borderId="52" xfId="0" applyNumberFormat="1" applyFont="1" applyFill="1" applyBorder="1" applyAlignment="1">
      <alignment horizontal="right"/>
    </xf>
    <xf numFmtId="166" fontId="5" fillId="33" borderId="20" xfId="0" applyNumberFormat="1" applyFont="1" applyFill="1" applyBorder="1" applyAlignment="1">
      <alignment horizontal="right"/>
    </xf>
    <xf numFmtId="166" fontId="2" fillId="33" borderId="37" xfId="0" applyNumberFormat="1" applyFont="1" applyFill="1" applyBorder="1" applyAlignment="1">
      <alignment horizontal="right"/>
    </xf>
    <xf numFmtId="166" fontId="5" fillId="0" borderId="52" xfId="0" applyNumberFormat="1" applyFont="1" applyFill="1" applyBorder="1" applyAlignment="1">
      <alignment horizontal="right"/>
    </xf>
    <xf numFmtId="166" fontId="5" fillId="0" borderId="14" xfId="0" applyNumberFormat="1" applyFont="1" applyFill="1" applyBorder="1" applyAlignment="1">
      <alignment horizontal="right"/>
    </xf>
    <xf numFmtId="166" fontId="2" fillId="0" borderId="26" xfId="0" applyNumberFormat="1" applyFont="1" applyFill="1" applyBorder="1" applyAlignment="1">
      <alignment horizontal="right"/>
    </xf>
    <xf numFmtId="166" fontId="2" fillId="0" borderId="37" xfId="0" applyNumberFormat="1" applyFont="1" applyFill="1" applyBorder="1" applyAlignment="1">
      <alignment horizontal="right"/>
    </xf>
    <xf numFmtId="166" fontId="2" fillId="0" borderId="21" xfId="0" applyNumberFormat="1" applyFont="1" applyFill="1" applyBorder="1" applyAlignment="1">
      <alignment horizontal="right"/>
    </xf>
    <xf numFmtId="0" fontId="5" fillId="0" borderId="82" xfId="0" applyFont="1" applyBorder="1" applyAlignment="1">
      <alignment horizontal="right"/>
    </xf>
    <xf numFmtId="0" fontId="5" fillId="0" borderId="83" xfId="0" applyFont="1" applyBorder="1" applyAlignment="1">
      <alignment horizontal="right"/>
    </xf>
    <xf numFmtId="0" fontId="5" fillId="0" borderId="84" xfId="0" applyFont="1" applyBorder="1" applyAlignment="1">
      <alignment horizontal="right"/>
    </xf>
    <xf numFmtId="49" fontId="5" fillId="0" borderId="84" xfId="0" applyNumberFormat="1" applyFont="1" applyBorder="1" applyAlignment="1">
      <alignment horizontal="right"/>
    </xf>
    <xf numFmtId="166" fontId="5" fillId="33" borderId="22" xfId="0" applyNumberFormat="1" applyFont="1" applyFill="1" applyBorder="1" applyAlignment="1">
      <alignment horizontal="right"/>
    </xf>
    <xf numFmtId="166" fontId="5" fillId="33" borderId="22" xfId="0" applyNumberFormat="1" applyFont="1" applyFill="1" applyBorder="1" applyAlignment="1">
      <alignment/>
    </xf>
    <xf numFmtId="166" fontId="0" fillId="33" borderId="40" xfId="0" applyNumberFormat="1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166" fontId="1" fillId="0" borderId="15" xfId="0" applyNumberFormat="1" applyFont="1" applyFill="1" applyBorder="1" applyAlignment="1">
      <alignment horizontal="right"/>
    </xf>
    <xf numFmtId="166" fontId="1" fillId="0" borderId="33" xfId="0" applyNumberFormat="1" applyFont="1" applyFill="1" applyBorder="1" applyAlignment="1">
      <alignment horizontal="right"/>
    </xf>
    <xf numFmtId="166" fontId="12" fillId="33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66" xfId="0" applyFont="1" applyBorder="1" applyAlignment="1">
      <alignment/>
    </xf>
    <xf numFmtId="49" fontId="0" fillId="0" borderId="67" xfId="0" applyNumberFormat="1" applyFont="1" applyBorder="1" applyAlignment="1">
      <alignment horizontal="right"/>
    </xf>
    <xf numFmtId="0" fontId="0" fillId="0" borderId="36" xfId="0" applyFont="1" applyBorder="1" applyAlignment="1">
      <alignment/>
    </xf>
    <xf numFmtId="49" fontId="0" fillId="0" borderId="14" xfId="0" applyNumberFormat="1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70" xfId="0" applyFont="1" applyBorder="1" applyAlignment="1">
      <alignment/>
    </xf>
    <xf numFmtId="49" fontId="0" fillId="0" borderId="29" xfId="0" applyNumberFormat="1" applyFont="1" applyBorder="1" applyAlignment="1">
      <alignment horizontal="right"/>
    </xf>
    <xf numFmtId="0" fontId="0" fillId="0" borderId="4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right"/>
    </xf>
    <xf numFmtId="0" fontId="0" fillId="0" borderId="2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1" xfId="0" applyFont="1" applyBorder="1" applyAlignment="1">
      <alignment horizontal="right"/>
    </xf>
    <xf numFmtId="0" fontId="0" fillId="0" borderId="35" xfId="0" applyFont="1" applyBorder="1" applyAlignment="1">
      <alignment/>
    </xf>
    <xf numFmtId="49" fontId="0" fillId="0" borderId="40" xfId="0" applyNumberFormat="1" applyFont="1" applyBorder="1" applyAlignment="1">
      <alignment horizontal="right"/>
    </xf>
    <xf numFmtId="0" fontId="0" fillId="0" borderId="68" xfId="0" applyFont="1" applyBorder="1" applyAlignment="1">
      <alignment/>
    </xf>
    <xf numFmtId="49" fontId="0" fillId="0" borderId="69" xfId="0" applyNumberFormat="1" applyFont="1" applyBorder="1" applyAlignment="1">
      <alignment horizontal="right"/>
    </xf>
    <xf numFmtId="49" fontId="0" fillId="0" borderId="71" xfId="0" applyNumberFormat="1" applyFont="1" applyBorder="1" applyAlignment="1">
      <alignment horizontal="right"/>
    </xf>
    <xf numFmtId="0" fontId="0" fillId="0" borderId="26" xfId="0" applyFont="1" applyBorder="1" applyAlignment="1" applyProtection="1">
      <alignment/>
      <protection locked="0"/>
    </xf>
    <xf numFmtId="0" fontId="0" fillId="0" borderId="72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24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26" xfId="0" applyFont="1" applyBorder="1" applyAlignment="1" applyProtection="1">
      <alignment/>
      <protection locked="0"/>
    </xf>
    <xf numFmtId="49" fontId="0" fillId="0" borderId="51" xfId="0" applyNumberFormat="1" applyFont="1" applyBorder="1" applyAlignment="1">
      <alignment horizontal="right"/>
    </xf>
    <xf numFmtId="166" fontId="0" fillId="0" borderId="21" xfId="0" applyNumberFormat="1" applyFont="1" applyBorder="1" applyAlignment="1">
      <alignment/>
    </xf>
    <xf numFmtId="166" fontId="0" fillId="0" borderId="14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74" xfId="0" applyFont="1" applyBorder="1" applyAlignment="1">
      <alignment/>
    </xf>
    <xf numFmtId="49" fontId="0" fillId="0" borderId="85" xfId="0" applyNumberFormat="1" applyFont="1" applyBorder="1" applyAlignment="1">
      <alignment horizontal="right"/>
    </xf>
    <xf numFmtId="0" fontId="0" fillId="0" borderId="31" xfId="0" applyFont="1" applyBorder="1" applyAlignment="1">
      <alignment/>
    </xf>
    <xf numFmtId="49" fontId="0" fillId="0" borderId="86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55" xfId="0" applyFont="1" applyBorder="1" applyAlignment="1">
      <alignment/>
    </xf>
    <xf numFmtId="176" fontId="0" fillId="0" borderId="43" xfId="0" applyNumberFormat="1" applyFont="1" applyBorder="1" applyAlignment="1">
      <alignment/>
    </xf>
    <xf numFmtId="176" fontId="0" fillId="0" borderId="26" xfId="0" applyNumberFormat="1" applyFont="1" applyBorder="1" applyAlignment="1">
      <alignment horizontal="right"/>
    </xf>
    <xf numFmtId="0" fontId="0" fillId="0" borderId="43" xfId="0" applyFont="1" applyBorder="1" applyAlignment="1">
      <alignment/>
    </xf>
    <xf numFmtId="176" fontId="0" fillId="0" borderId="26" xfId="0" applyNumberFormat="1" applyFont="1" applyBorder="1" applyAlignment="1">
      <alignment/>
    </xf>
    <xf numFmtId="176" fontId="0" fillId="0" borderId="22" xfId="0" applyNumberFormat="1" applyFont="1" applyBorder="1" applyAlignment="1">
      <alignment horizontal="right"/>
    </xf>
    <xf numFmtId="176" fontId="0" fillId="0" borderId="43" xfId="0" applyNumberFormat="1" applyFont="1" applyBorder="1" applyAlignment="1">
      <alignment horizontal="right"/>
    </xf>
    <xf numFmtId="176" fontId="0" fillId="0" borderId="21" xfId="0" applyNumberFormat="1" applyFont="1" applyBorder="1" applyAlignment="1">
      <alignment horizontal="right"/>
    </xf>
    <xf numFmtId="176" fontId="0" fillId="0" borderId="20" xfId="0" applyNumberFormat="1" applyFont="1" applyBorder="1" applyAlignment="1">
      <alignment horizontal="right"/>
    </xf>
    <xf numFmtId="49" fontId="0" fillId="0" borderId="55" xfId="0" applyNumberFormat="1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43" xfId="0" applyFont="1" applyBorder="1" applyAlignment="1">
      <alignment/>
    </xf>
    <xf numFmtId="166" fontId="0" fillId="0" borderId="43" xfId="0" applyNumberFormat="1" applyFont="1" applyBorder="1" applyAlignment="1">
      <alignment/>
    </xf>
    <xf numFmtId="0" fontId="0" fillId="0" borderId="55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54" xfId="0" applyFont="1" applyBorder="1" applyAlignment="1">
      <alignment/>
    </xf>
    <xf numFmtId="0" fontId="0" fillId="0" borderId="54" xfId="0" applyFont="1" applyBorder="1" applyAlignment="1">
      <alignment horizontal="right"/>
    </xf>
    <xf numFmtId="0" fontId="0" fillId="0" borderId="38" xfId="0" applyFont="1" applyBorder="1" applyAlignment="1">
      <alignment horizontal="right"/>
    </xf>
    <xf numFmtId="0" fontId="0" fillId="0" borderId="42" xfId="0" applyFont="1" applyBorder="1" applyAlignment="1">
      <alignment/>
    </xf>
    <xf numFmtId="0" fontId="0" fillId="0" borderId="36" xfId="0" applyFont="1" applyBorder="1" applyAlignment="1">
      <alignment horizontal="right"/>
    </xf>
    <xf numFmtId="49" fontId="0" fillId="0" borderId="26" xfId="0" applyNumberFormat="1" applyFont="1" applyBorder="1" applyAlignment="1">
      <alignment horizontal="right"/>
    </xf>
    <xf numFmtId="49" fontId="0" fillId="0" borderId="37" xfId="0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20" fillId="0" borderId="31" xfId="0" applyFont="1" applyFill="1" applyBorder="1" applyAlignment="1">
      <alignment/>
    </xf>
    <xf numFmtId="49" fontId="20" fillId="0" borderId="32" xfId="0" applyNumberFormat="1" applyFont="1" applyFill="1" applyBorder="1" applyAlignment="1">
      <alignment horizontal="right"/>
    </xf>
    <xf numFmtId="0" fontId="20" fillId="0" borderId="32" xfId="0" applyFont="1" applyFill="1" applyBorder="1" applyAlignment="1">
      <alignment/>
    </xf>
    <xf numFmtId="0" fontId="20" fillId="0" borderId="41" xfId="0" applyFont="1" applyFill="1" applyBorder="1" applyAlignment="1">
      <alignment horizontal="right"/>
    </xf>
    <xf numFmtId="0" fontId="20" fillId="0" borderId="33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33" xfId="0" applyFont="1" applyFill="1" applyBorder="1" applyAlignment="1">
      <alignment horizontal="right"/>
    </xf>
    <xf numFmtId="0" fontId="20" fillId="0" borderId="0" xfId="0" applyFont="1" applyAlignment="1">
      <alignment/>
    </xf>
    <xf numFmtId="0" fontId="0" fillId="0" borderId="47" xfId="0" applyFont="1" applyBorder="1" applyAlignment="1">
      <alignment horizontal="right"/>
    </xf>
    <xf numFmtId="0" fontId="0" fillId="0" borderId="20" xfId="0" applyFont="1" applyBorder="1" applyAlignment="1">
      <alignment/>
    </xf>
    <xf numFmtId="166" fontId="0" fillId="0" borderId="26" xfId="0" applyNumberFormat="1" applyFont="1" applyBorder="1" applyAlignment="1">
      <alignment/>
    </xf>
    <xf numFmtId="166" fontId="0" fillId="0" borderId="24" xfId="0" applyNumberFormat="1" applyFont="1" applyBorder="1" applyAlignment="1" applyProtection="1">
      <alignment/>
      <protection locked="0"/>
    </xf>
    <xf numFmtId="166" fontId="0" fillId="0" borderId="26" xfId="0" applyNumberFormat="1" applyFont="1" applyBorder="1" applyAlignment="1" applyProtection="1">
      <alignment/>
      <protection locked="0"/>
    </xf>
    <xf numFmtId="166" fontId="15" fillId="0" borderId="21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/>
    </xf>
    <xf numFmtId="166" fontId="0" fillId="0" borderId="21" xfId="0" applyNumberFormat="1" applyFont="1" applyFill="1" applyBorder="1" applyAlignment="1" applyProtection="1">
      <alignment horizontal="right"/>
      <protection locked="0"/>
    </xf>
    <xf numFmtId="166" fontId="0" fillId="0" borderId="22" xfId="0" applyNumberFormat="1" applyFont="1" applyFill="1" applyBorder="1" applyAlignment="1" applyProtection="1">
      <alignment horizontal="right"/>
      <protection locked="0"/>
    </xf>
    <xf numFmtId="166" fontId="0" fillId="0" borderId="26" xfId="0" applyNumberFormat="1" applyFont="1" applyFill="1" applyBorder="1" applyAlignment="1" applyProtection="1">
      <alignment horizontal="right"/>
      <protection locked="0"/>
    </xf>
    <xf numFmtId="166" fontId="15" fillId="0" borderId="24" xfId="0" applyNumberFormat="1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166" fontId="0" fillId="0" borderId="52" xfId="0" applyNumberFormat="1" applyFont="1" applyFill="1" applyBorder="1" applyAlignment="1">
      <alignment horizontal="right"/>
    </xf>
    <xf numFmtId="166" fontId="15" fillId="0" borderId="52" xfId="0" applyNumberFormat="1" applyFont="1" applyFill="1" applyBorder="1" applyAlignment="1">
      <alignment horizontal="right"/>
    </xf>
    <xf numFmtId="166" fontId="0" fillId="0" borderId="52" xfId="0" applyNumberFormat="1" applyFont="1" applyFill="1" applyBorder="1" applyAlignment="1">
      <alignment horizontal="right"/>
    </xf>
    <xf numFmtId="166" fontId="2" fillId="0" borderId="52" xfId="0" applyNumberFormat="1" applyFont="1" applyFill="1" applyBorder="1" applyAlignment="1">
      <alignment horizontal="right"/>
    </xf>
    <xf numFmtId="166" fontId="5" fillId="0" borderId="23" xfId="0" applyNumberFormat="1" applyFont="1" applyFill="1" applyBorder="1" applyAlignment="1">
      <alignment horizontal="right"/>
    </xf>
    <xf numFmtId="3" fontId="2" fillId="0" borderId="27" xfId="0" applyNumberFormat="1" applyFont="1" applyFill="1" applyBorder="1" applyAlignment="1">
      <alignment horizontal="center"/>
    </xf>
    <xf numFmtId="176" fontId="0" fillId="0" borderId="26" xfId="0" applyNumberFormat="1" applyFont="1" applyFill="1" applyBorder="1" applyAlignment="1">
      <alignment horizontal="right"/>
    </xf>
    <xf numFmtId="176" fontId="0" fillId="0" borderId="22" xfId="0" applyNumberFormat="1" applyFont="1" applyFill="1" applyBorder="1" applyAlignment="1">
      <alignment horizontal="right"/>
    </xf>
    <xf numFmtId="176" fontId="0" fillId="0" borderId="26" xfId="0" applyNumberFormat="1" applyFont="1" applyFill="1" applyBorder="1" applyAlignment="1">
      <alignment horizontal="right"/>
    </xf>
    <xf numFmtId="166" fontId="5" fillId="0" borderId="26" xfId="0" applyNumberFormat="1" applyFont="1" applyFill="1" applyBorder="1" applyAlignment="1">
      <alignment horizontal="right"/>
    </xf>
    <xf numFmtId="174" fontId="5" fillId="0" borderId="22" xfId="0" applyNumberFormat="1" applyFont="1" applyFill="1" applyBorder="1" applyAlignment="1">
      <alignment horizontal="right"/>
    </xf>
    <xf numFmtId="174" fontId="5" fillId="0" borderId="26" xfId="0" applyNumberFormat="1" applyFont="1" applyFill="1" applyBorder="1" applyAlignment="1">
      <alignment horizontal="right"/>
    </xf>
    <xf numFmtId="175" fontId="5" fillId="0" borderId="24" xfId="0" applyNumberFormat="1" applyFont="1" applyFill="1" applyBorder="1" applyAlignment="1">
      <alignment horizontal="right"/>
    </xf>
    <xf numFmtId="166" fontId="0" fillId="0" borderId="21" xfId="0" applyNumberFormat="1" applyFont="1" applyFill="1" applyBorder="1" applyAlignment="1">
      <alignment/>
    </xf>
    <xf numFmtId="166" fontId="5" fillId="0" borderId="24" xfId="0" applyNumberFormat="1" applyFont="1" applyFill="1" applyBorder="1" applyAlignment="1">
      <alignment horizontal="right"/>
    </xf>
    <xf numFmtId="166" fontId="5" fillId="0" borderId="22" xfId="0" applyNumberFormat="1" applyFont="1" applyFill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8" xfId="0" applyFont="1" applyBorder="1" applyAlignment="1">
      <alignment/>
    </xf>
    <xf numFmtId="176" fontId="0" fillId="0" borderId="21" xfId="0" applyNumberFormat="1" applyFont="1" applyBorder="1" applyAlignment="1">
      <alignment/>
    </xf>
    <xf numFmtId="0" fontId="0" fillId="0" borderId="55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174" fontId="5" fillId="0" borderId="22" xfId="0" applyNumberFormat="1" applyFont="1" applyBorder="1" applyAlignment="1">
      <alignment/>
    </xf>
    <xf numFmtId="174" fontId="5" fillId="0" borderId="26" xfId="0" applyNumberFormat="1" applyFont="1" applyBorder="1" applyAlignment="1">
      <alignment/>
    </xf>
    <xf numFmtId="49" fontId="5" fillId="0" borderId="23" xfId="0" applyNumberFormat="1" applyFont="1" applyFill="1" applyBorder="1" applyAlignment="1" applyProtection="1">
      <alignment horizontal="right"/>
      <protection locked="0"/>
    </xf>
    <xf numFmtId="166" fontId="0" fillId="0" borderId="48" xfId="0" applyNumberFormat="1" applyFont="1" applyFill="1" applyBorder="1" applyAlignment="1" applyProtection="1">
      <alignment/>
      <protection locked="0"/>
    </xf>
    <xf numFmtId="176" fontId="5" fillId="0" borderId="51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166" fontId="0" fillId="0" borderId="21" xfId="0" applyNumberFormat="1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16" fontId="2" fillId="0" borderId="22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16" fontId="2" fillId="0" borderId="63" xfId="0" applyNumberFormat="1" applyFont="1" applyFill="1" applyBorder="1" applyAlignment="1">
      <alignment horizontal="center"/>
    </xf>
    <xf numFmtId="166" fontId="0" fillId="35" borderId="21" xfId="0" applyNumberFormat="1" applyFont="1" applyFill="1" applyBorder="1" applyAlignment="1">
      <alignment horizontal="right"/>
    </xf>
    <xf numFmtId="166" fontId="15" fillId="35" borderId="26" xfId="0" applyNumberFormat="1" applyFont="1" applyFill="1" applyBorder="1" applyAlignment="1">
      <alignment horizontal="right"/>
    </xf>
    <xf numFmtId="166" fontId="15" fillId="35" borderId="21" xfId="0" applyNumberFormat="1" applyFont="1" applyFill="1" applyBorder="1" applyAlignment="1">
      <alignment horizontal="right"/>
    </xf>
    <xf numFmtId="166" fontId="15" fillId="35" borderId="24" xfId="0" applyNumberFormat="1" applyFont="1" applyFill="1" applyBorder="1" applyAlignment="1">
      <alignment horizontal="right"/>
    </xf>
    <xf numFmtId="166" fontId="12" fillId="35" borderId="33" xfId="0" applyNumberFormat="1" applyFont="1" applyFill="1" applyBorder="1" applyAlignment="1">
      <alignment horizontal="right"/>
    </xf>
    <xf numFmtId="0" fontId="2" fillId="35" borderId="60" xfId="0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3" fillId="35" borderId="28" xfId="0" applyFont="1" applyFill="1" applyBorder="1" applyAlignment="1">
      <alignment/>
    </xf>
    <xf numFmtId="166" fontId="2" fillId="35" borderId="26" xfId="0" applyNumberFormat="1" applyFont="1" applyFill="1" applyBorder="1" applyAlignment="1">
      <alignment horizontal="right"/>
    </xf>
    <xf numFmtId="166" fontId="1" fillId="35" borderId="33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66" fontId="2" fillId="35" borderId="21" xfId="0" applyNumberFormat="1" applyFont="1" applyFill="1" applyBorder="1" applyAlignment="1">
      <alignment horizontal="right"/>
    </xf>
    <xf numFmtId="166" fontId="5" fillId="35" borderId="22" xfId="0" applyNumberFormat="1" applyFont="1" applyFill="1" applyBorder="1" applyAlignment="1">
      <alignment horizontal="right"/>
    </xf>
    <xf numFmtId="3" fontId="2" fillId="35" borderId="27" xfId="0" applyNumberFormat="1" applyFont="1" applyFill="1" applyBorder="1" applyAlignment="1">
      <alignment horizontal="center"/>
    </xf>
    <xf numFmtId="176" fontId="0" fillId="35" borderId="26" xfId="0" applyNumberFormat="1" applyFont="1" applyFill="1" applyBorder="1" applyAlignment="1">
      <alignment horizontal="right"/>
    </xf>
    <xf numFmtId="176" fontId="0" fillId="35" borderId="22" xfId="0" applyNumberFormat="1" applyFont="1" applyFill="1" applyBorder="1" applyAlignment="1">
      <alignment horizontal="right"/>
    </xf>
    <xf numFmtId="176" fontId="0" fillId="35" borderId="26" xfId="0" applyNumberFormat="1" applyFont="1" applyFill="1" applyBorder="1" applyAlignment="1">
      <alignment horizontal="right"/>
    </xf>
    <xf numFmtId="166" fontId="5" fillId="35" borderId="26" xfId="0" applyNumberFormat="1" applyFont="1" applyFill="1" applyBorder="1" applyAlignment="1">
      <alignment horizontal="right"/>
    </xf>
    <xf numFmtId="174" fontId="5" fillId="35" borderId="22" xfId="0" applyNumberFormat="1" applyFont="1" applyFill="1" applyBorder="1" applyAlignment="1">
      <alignment/>
    </xf>
    <xf numFmtId="174" fontId="5" fillId="35" borderId="26" xfId="0" applyNumberFormat="1" applyFont="1" applyFill="1" applyBorder="1" applyAlignment="1">
      <alignment/>
    </xf>
    <xf numFmtId="175" fontId="5" fillId="35" borderId="24" xfId="0" applyNumberFormat="1" applyFont="1" applyFill="1" applyBorder="1" applyAlignment="1">
      <alignment horizontal="right"/>
    </xf>
    <xf numFmtId="174" fontId="1" fillId="35" borderId="33" xfId="0" applyNumberFormat="1" applyFont="1" applyFill="1" applyBorder="1" applyAlignment="1">
      <alignment/>
    </xf>
    <xf numFmtId="166" fontId="0" fillId="35" borderId="21" xfId="0" applyNumberFormat="1" applyFont="1" applyFill="1" applyBorder="1" applyAlignment="1">
      <alignment/>
    </xf>
    <xf numFmtId="166" fontId="5" fillId="35" borderId="24" xfId="0" applyNumberFormat="1" applyFont="1" applyFill="1" applyBorder="1" applyAlignment="1">
      <alignment horizontal="right"/>
    </xf>
    <xf numFmtId="166" fontId="1" fillId="35" borderId="33" xfId="0" applyNumberFormat="1" applyFont="1" applyFill="1" applyBorder="1" applyAlignment="1">
      <alignment/>
    </xf>
    <xf numFmtId="166" fontId="5" fillId="35" borderId="21" xfId="0" applyNumberFormat="1" applyFont="1" applyFill="1" applyBorder="1" applyAlignment="1">
      <alignment/>
    </xf>
    <xf numFmtId="166" fontId="5" fillId="35" borderId="21" xfId="0" applyNumberFormat="1" applyFont="1" applyFill="1" applyBorder="1" applyAlignment="1" applyProtection="1">
      <alignment/>
      <protection locked="0"/>
    </xf>
    <xf numFmtId="166" fontId="0" fillId="35" borderId="21" xfId="0" applyNumberFormat="1" applyFont="1" applyFill="1" applyBorder="1" applyAlignment="1">
      <alignment/>
    </xf>
    <xf numFmtId="166" fontId="0" fillId="35" borderId="21" xfId="0" applyNumberFormat="1" applyFont="1" applyFill="1" applyBorder="1" applyAlignment="1" applyProtection="1">
      <alignment/>
      <protection locked="0"/>
    </xf>
    <xf numFmtId="166" fontId="0" fillId="35" borderId="21" xfId="0" applyNumberFormat="1" applyFont="1" applyFill="1" applyBorder="1" applyAlignment="1" applyProtection="1">
      <alignment/>
      <protection locked="0"/>
    </xf>
    <xf numFmtId="166" fontId="5" fillId="35" borderId="26" xfId="0" applyNumberFormat="1" applyFont="1" applyFill="1" applyBorder="1" applyAlignment="1" applyProtection="1">
      <alignment/>
      <protection locked="0"/>
    </xf>
    <xf numFmtId="166" fontId="5" fillId="35" borderId="22" xfId="0" applyNumberFormat="1" applyFont="1" applyFill="1" applyBorder="1" applyAlignment="1" applyProtection="1">
      <alignment/>
      <protection locked="0"/>
    </xf>
    <xf numFmtId="166" fontId="5" fillId="35" borderId="22" xfId="0" applyNumberFormat="1" applyFont="1" applyFill="1" applyBorder="1" applyAlignment="1">
      <alignment/>
    </xf>
    <xf numFmtId="166" fontId="5" fillId="35" borderId="53" xfId="0" applyNumberFormat="1" applyFont="1" applyFill="1" applyBorder="1" applyAlignment="1">
      <alignment/>
    </xf>
    <xf numFmtId="166" fontId="5" fillId="35" borderId="33" xfId="0" applyNumberFormat="1" applyFont="1" applyFill="1" applyBorder="1" applyAlignment="1">
      <alignment/>
    </xf>
    <xf numFmtId="3" fontId="5" fillId="35" borderId="33" xfId="0" applyNumberFormat="1" applyFont="1" applyFill="1" applyBorder="1" applyAlignment="1">
      <alignment/>
    </xf>
    <xf numFmtId="166" fontId="0" fillId="35" borderId="21" xfId="0" applyNumberFormat="1" applyFont="1" applyFill="1" applyBorder="1" applyAlignment="1">
      <alignment horizontal="center"/>
    </xf>
    <xf numFmtId="166" fontId="0" fillId="33" borderId="21" xfId="0" applyNumberFormat="1" applyFont="1" applyFill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0" fillId="0" borderId="42" xfId="0" applyFont="1" applyBorder="1" applyAlignment="1">
      <alignment/>
    </xf>
    <xf numFmtId="175" fontId="5" fillId="0" borderId="24" xfId="0" applyNumberFormat="1" applyFont="1" applyBorder="1" applyAlignment="1">
      <alignment/>
    </xf>
    <xf numFmtId="174" fontId="5" fillId="0" borderId="24" xfId="0" applyNumberFormat="1" applyFont="1" applyBorder="1" applyAlignment="1">
      <alignment horizontal="right"/>
    </xf>
    <xf numFmtId="174" fontId="5" fillId="0" borderId="24" xfId="0" applyNumberFormat="1" applyFont="1" applyFill="1" applyBorder="1" applyAlignment="1">
      <alignment horizontal="right"/>
    </xf>
    <xf numFmtId="174" fontId="5" fillId="35" borderId="24" xfId="0" applyNumberFormat="1" applyFont="1" applyFill="1" applyBorder="1" applyAlignment="1">
      <alignment/>
    </xf>
    <xf numFmtId="174" fontId="5" fillId="0" borderId="24" xfId="0" applyNumberFormat="1" applyFont="1" applyBorder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65" xfId="0" applyFont="1" applyFill="1" applyBorder="1" applyAlignment="1">
      <alignment/>
    </xf>
    <xf numFmtId="0" fontId="1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zoomScalePageLayoutView="0" workbookViewId="0" topLeftCell="E2">
      <selection activeCell="T40" sqref="T40"/>
    </sheetView>
  </sheetViews>
  <sheetFormatPr defaultColWidth="9.140625" defaultRowHeight="12.75"/>
  <cols>
    <col min="1" max="2" width="5.8515625" style="380" hidden="1" customWidth="1"/>
    <col min="3" max="3" width="5.7109375" style="380" hidden="1" customWidth="1"/>
    <col min="4" max="4" width="4.7109375" style="380" hidden="1" customWidth="1"/>
    <col min="5" max="5" width="6.7109375" style="380" customWidth="1"/>
    <col min="6" max="6" width="7.7109375" style="380" customWidth="1"/>
    <col min="7" max="7" width="5.7109375" style="380" hidden="1" customWidth="1"/>
    <col min="8" max="8" width="6.421875" style="380" hidden="1" customWidth="1"/>
    <col min="9" max="9" width="5.7109375" style="380" customWidth="1"/>
    <col min="10" max="10" width="6.00390625" style="380" customWidth="1"/>
    <col min="11" max="15" width="10.00390625" style="380" hidden="1" customWidth="1"/>
    <col min="16" max="16" width="9.28125" style="380" customWidth="1"/>
    <col min="17" max="17" width="9.421875" style="380" customWidth="1"/>
    <col min="18" max="18" width="10.00390625" style="380" hidden="1" customWidth="1"/>
    <col min="19" max="19" width="9.140625" style="380" customWidth="1"/>
    <col min="20" max="20" width="9.8515625" style="380" customWidth="1"/>
    <col min="21" max="21" width="10.00390625" style="380" customWidth="1"/>
    <col min="22" max="22" width="10.421875" style="380" customWidth="1"/>
    <col min="23" max="23" width="10.57421875" style="380" customWidth="1"/>
    <col min="24" max="24" width="8.8515625" style="380" hidden="1" customWidth="1"/>
    <col min="25" max="25" width="122.28125" style="380" customWidth="1"/>
    <col min="26" max="16384" width="9.140625" style="380" customWidth="1"/>
  </cols>
  <sheetData>
    <row r="1" ht="18">
      <c r="Y1" s="500"/>
    </row>
    <row r="2" spans="1:25" s="1" customFormat="1" ht="18">
      <c r="A2" s="262" t="s">
        <v>0</v>
      </c>
      <c r="B2" s="262"/>
      <c r="C2" s="262"/>
      <c r="D2" s="262"/>
      <c r="E2" s="557" t="s">
        <v>0</v>
      </c>
      <c r="F2" s="262"/>
      <c r="G2" s="262"/>
      <c r="Y2" s="263" t="s">
        <v>210</v>
      </c>
    </row>
    <row r="4" spans="1:25" ht="15">
      <c r="A4" s="264"/>
      <c r="B4" s="264"/>
      <c r="C4" s="264"/>
      <c r="D4" s="264"/>
      <c r="E4" s="5"/>
      <c r="F4" s="5"/>
      <c r="G4" s="7"/>
      <c r="H4" s="5"/>
      <c r="I4" s="5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s="381" customFormat="1" ht="22.5" customHeight="1">
      <c r="A5" s="265"/>
      <c r="B5" s="265"/>
      <c r="C5" s="265"/>
      <c r="D5" s="265"/>
      <c r="E5" s="558" t="s">
        <v>206</v>
      </c>
      <c r="J5" s="5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31"/>
    </row>
    <row r="6" spans="1:25" ht="15.75" thickBot="1">
      <c r="A6" s="7"/>
      <c r="B6" s="7"/>
      <c r="C6" s="7"/>
      <c r="D6" s="7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382" customFormat="1" ht="12.75">
      <c r="A7" s="167" t="s">
        <v>14</v>
      </c>
      <c r="B7" s="168" t="s">
        <v>16</v>
      </c>
      <c r="C7" s="169" t="s">
        <v>13</v>
      </c>
      <c r="D7" s="170" t="s">
        <v>12</v>
      </c>
      <c r="E7" s="172" t="s">
        <v>1</v>
      </c>
      <c r="F7" s="171" t="s">
        <v>2</v>
      </c>
      <c r="G7" s="172" t="s">
        <v>3</v>
      </c>
      <c r="H7" s="172" t="s">
        <v>4</v>
      </c>
      <c r="I7" s="173" t="s">
        <v>5</v>
      </c>
      <c r="J7" s="172" t="s">
        <v>6</v>
      </c>
      <c r="K7" s="172"/>
      <c r="L7" s="172"/>
      <c r="M7" s="172"/>
      <c r="N7" s="172" t="s">
        <v>122</v>
      </c>
      <c r="O7" s="172" t="s">
        <v>122</v>
      </c>
      <c r="P7" s="172" t="s">
        <v>122</v>
      </c>
      <c r="Q7" s="172" t="s">
        <v>122</v>
      </c>
      <c r="R7" s="172" t="s">
        <v>52</v>
      </c>
      <c r="S7" s="172" t="s">
        <v>122</v>
      </c>
      <c r="T7" s="172" t="s">
        <v>165</v>
      </c>
      <c r="U7" s="515" t="s">
        <v>52</v>
      </c>
      <c r="V7" s="172" t="s">
        <v>52</v>
      </c>
      <c r="W7" s="172" t="s">
        <v>52</v>
      </c>
      <c r="X7" s="174" t="s">
        <v>53</v>
      </c>
      <c r="Y7" s="175" t="s">
        <v>17</v>
      </c>
    </row>
    <row r="8" spans="1:25" s="382" customFormat="1" ht="13.5" thickBot="1">
      <c r="A8" s="177"/>
      <c r="B8" s="178" t="s">
        <v>15</v>
      </c>
      <c r="C8" s="179"/>
      <c r="D8" s="180"/>
      <c r="E8" s="182" t="s">
        <v>7</v>
      </c>
      <c r="F8" s="181"/>
      <c r="G8" s="182"/>
      <c r="H8" s="182"/>
      <c r="I8" s="183"/>
      <c r="J8" s="182"/>
      <c r="K8" s="182">
        <v>2003</v>
      </c>
      <c r="L8" s="182">
        <v>2004</v>
      </c>
      <c r="M8" s="182">
        <v>2005</v>
      </c>
      <c r="N8" s="182">
        <v>2006</v>
      </c>
      <c r="O8" s="182">
        <v>2007</v>
      </c>
      <c r="P8" s="182">
        <v>2008</v>
      </c>
      <c r="Q8" s="182">
        <v>2009</v>
      </c>
      <c r="R8" s="182">
        <v>2010</v>
      </c>
      <c r="S8" s="182">
        <v>2010</v>
      </c>
      <c r="T8" s="182">
        <v>2011</v>
      </c>
      <c r="U8" s="516">
        <v>2012</v>
      </c>
      <c r="V8" s="182">
        <v>2013</v>
      </c>
      <c r="W8" s="182">
        <v>2014</v>
      </c>
      <c r="X8" s="267" t="s">
        <v>160</v>
      </c>
      <c r="Y8" s="184"/>
    </row>
    <row r="9" spans="1:25" ht="17.25" thickBot="1" thickTop="1">
      <c r="A9" s="28" t="s">
        <v>9</v>
      </c>
      <c r="B9" s="29" t="s">
        <v>11</v>
      </c>
      <c r="C9" s="28" t="s">
        <v>9</v>
      </c>
      <c r="D9" s="97" t="s">
        <v>11</v>
      </c>
      <c r="E9" s="268" t="s">
        <v>8</v>
      </c>
      <c r="F9" s="30" t="s">
        <v>8</v>
      </c>
      <c r="G9" s="10" t="s">
        <v>9</v>
      </c>
      <c r="H9" s="10" t="s">
        <v>10</v>
      </c>
      <c r="I9" s="31" t="s">
        <v>8</v>
      </c>
      <c r="J9" s="10" t="s">
        <v>9</v>
      </c>
      <c r="K9" s="57"/>
      <c r="L9" s="57"/>
      <c r="M9" s="57"/>
      <c r="N9" s="57"/>
      <c r="O9" s="57"/>
      <c r="P9" s="57"/>
      <c r="Q9" s="57"/>
      <c r="R9" s="57"/>
      <c r="S9" s="465"/>
      <c r="T9" s="465"/>
      <c r="U9" s="517"/>
      <c r="V9" s="57"/>
      <c r="W9" s="57"/>
      <c r="X9" s="57"/>
      <c r="Y9" s="60" t="s">
        <v>54</v>
      </c>
    </row>
    <row r="10" spans="1:25" ht="13.5" thickTop="1">
      <c r="A10" s="383"/>
      <c r="B10" s="384"/>
      <c r="C10" s="385"/>
      <c r="D10" s="386"/>
      <c r="E10" s="36">
        <v>2212</v>
      </c>
      <c r="F10" s="86">
        <v>5137</v>
      </c>
      <c r="G10" s="38"/>
      <c r="H10" s="36"/>
      <c r="I10" s="37" t="s">
        <v>18</v>
      </c>
      <c r="J10" s="387">
        <v>203</v>
      </c>
      <c r="K10" s="269">
        <v>0</v>
      </c>
      <c r="L10" s="270">
        <v>0</v>
      </c>
      <c r="M10" s="269">
        <v>171.7</v>
      </c>
      <c r="N10" s="270">
        <v>0</v>
      </c>
      <c r="O10" s="270">
        <v>0</v>
      </c>
      <c r="P10" s="269">
        <v>0</v>
      </c>
      <c r="Q10" s="269">
        <v>0</v>
      </c>
      <c r="R10" s="269">
        <v>50</v>
      </c>
      <c r="S10" s="285">
        <v>0</v>
      </c>
      <c r="T10" s="285">
        <v>0</v>
      </c>
      <c r="U10" s="546" t="s">
        <v>209</v>
      </c>
      <c r="V10" s="547" t="s">
        <v>209</v>
      </c>
      <c r="W10" s="547" t="s">
        <v>209</v>
      </c>
      <c r="X10" s="270" t="e">
        <f>U10/S10*100</f>
        <v>#VALUE!</v>
      </c>
      <c r="Y10" s="271" t="s">
        <v>152</v>
      </c>
    </row>
    <row r="11" spans="1:25" ht="12.75">
      <c r="A11" s="388"/>
      <c r="B11" s="389"/>
      <c r="C11" s="385"/>
      <c r="D11" s="386"/>
      <c r="E11" s="36">
        <v>2212</v>
      </c>
      <c r="F11" s="86">
        <v>5139</v>
      </c>
      <c r="G11" s="38"/>
      <c r="H11" s="36"/>
      <c r="I11" s="37" t="s">
        <v>18</v>
      </c>
      <c r="J11" s="387">
        <v>203</v>
      </c>
      <c r="K11" s="272">
        <v>0</v>
      </c>
      <c r="L11" s="270">
        <v>109</v>
      </c>
      <c r="M11" s="387">
        <v>236.9</v>
      </c>
      <c r="N11" s="270">
        <v>231.2</v>
      </c>
      <c r="O11" s="270">
        <v>84.3</v>
      </c>
      <c r="P11" s="269">
        <v>0</v>
      </c>
      <c r="Q11" s="269">
        <v>0</v>
      </c>
      <c r="R11" s="269">
        <v>0</v>
      </c>
      <c r="S11" s="285">
        <v>0</v>
      </c>
      <c r="T11" s="285">
        <v>0</v>
      </c>
      <c r="U11" s="546" t="s">
        <v>209</v>
      </c>
      <c r="V11" s="547" t="s">
        <v>209</v>
      </c>
      <c r="W11" s="547" t="s">
        <v>209</v>
      </c>
      <c r="X11" s="270" t="e">
        <f aca="true" t="shared" si="0" ref="X11:X68">U11/S11*100</f>
        <v>#VALUE!</v>
      </c>
      <c r="Y11" s="271" t="s">
        <v>146</v>
      </c>
    </row>
    <row r="12" spans="1:25" ht="12.75">
      <c r="A12" s="390"/>
      <c r="B12" s="389"/>
      <c r="C12" s="385"/>
      <c r="D12" s="386"/>
      <c r="E12" s="36">
        <v>2212</v>
      </c>
      <c r="F12" s="86">
        <v>5154</v>
      </c>
      <c r="G12" s="38"/>
      <c r="H12" s="36"/>
      <c r="I12" s="37" t="s">
        <v>18</v>
      </c>
      <c r="J12" s="387">
        <v>203</v>
      </c>
      <c r="K12" s="272">
        <v>98.1</v>
      </c>
      <c r="L12" s="270">
        <v>64.1</v>
      </c>
      <c r="M12" s="387">
        <v>65.6</v>
      </c>
      <c r="N12" s="273">
        <v>52</v>
      </c>
      <c r="O12" s="270">
        <v>41.6</v>
      </c>
      <c r="P12" s="269">
        <v>41.2</v>
      </c>
      <c r="Q12" s="269">
        <v>49.7</v>
      </c>
      <c r="R12" s="269">
        <v>0</v>
      </c>
      <c r="S12" s="285">
        <v>59.3</v>
      </c>
      <c r="T12" s="285">
        <v>0</v>
      </c>
      <c r="U12" s="546" t="s">
        <v>209</v>
      </c>
      <c r="V12" s="547" t="s">
        <v>209</v>
      </c>
      <c r="W12" s="547" t="s">
        <v>209</v>
      </c>
      <c r="X12" s="270" t="e">
        <f t="shared" si="0"/>
        <v>#VALUE!</v>
      </c>
      <c r="Y12" s="271" t="s">
        <v>74</v>
      </c>
    </row>
    <row r="13" spans="1:25" ht="12.75">
      <c r="A13" s="385"/>
      <c r="B13" s="389"/>
      <c r="C13" s="385"/>
      <c r="D13" s="386"/>
      <c r="E13" s="36">
        <v>2212</v>
      </c>
      <c r="F13" s="86">
        <v>5169</v>
      </c>
      <c r="G13" s="38"/>
      <c r="H13" s="274"/>
      <c r="I13" s="37" t="s">
        <v>18</v>
      </c>
      <c r="J13" s="387">
        <v>203</v>
      </c>
      <c r="K13" s="272">
        <v>0</v>
      </c>
      <c r="L13" s="270">
        <v>0</v>
      </c>
      <c r="M13" s="269">
        <v>0</v>
      </c>
      <c r="N13" s="270">
        <v>0</v>
      </c>
      <c r="O13" s="270">
        <v>4.2</v>
      </c>
      <c r="P13" s="269">
        <v>0</v>
      </c>
      <c r="Q13" s="269">
        <v>37</v>
      </c>
      <c r="R13" s="269">
        <v>0</v>
      </c>
      <c r="S13" s="285">
        <v>0</v>
      </c>
      <c r="T13" s="285">
        <v>0</v>
      </c>
      <c r="U13" s="546" t="s">
        <v>209</v>
      </c>
      <c r="V13" s="547" t="s">
        <v>209</v>
      </c>
      <c r="W13" s="547" t="s">
        <v>209</v>
      </c>
      <c r="X13" s="270" t="e">
        <f t="shared" si="0"/>
        <v>#VALUE!</v>
      </c>
      <c r="Y13" s="59" t="s">
        <v>155</v>
      </c>
    </row>
    <row r="14" spans="1:25" ht="12.75">
      <c r="A14" s="385"/>
      <c r="B14" s="389"/>
      <c r="C14" s="385"/>
      <c r="D14" s="386"/>
      <c r="E14" s="36">
        <v>2212</v>
      </c>
      <c r="F14" s="86">
        <v>5171</v>
      </c>
      <c r="G14" s="38"/>
      <c r="H14" s="63"/>
      <c r="I14" s="37" t="s">
        <v>18</v>
      </c>
      <c r="J14" s="387">
        <v>203</v>
      </c>
      <c r="K14" s="272">
        <v>2397.9</v>
      </c>
      <c r="L14" s="270">
        <v>7177.9</v>
      </c>
      <c r="M14" s="269">
        <v>5130</v>
      </c>
      <c r="N14" s="270">
        <v>8178.5</v>
      </c>
      <c r="O14" s="270">
        <v>7352</v>
      </c>
      <c r="P14" s="269">
        <v>5577.7</v>
      </c>
      <c r="Q14" s="269">
        <v>8080.5</v>
      </c>
      <c r="R14" s="269">
        <v>8200</v>
      </c>
      <c r="S14" s="285">
        <v>18267.8</v>
      </c>
      <c r="T14" s="285">
        <v>1146.4</v>
      </c>
      <c r="U14" s="546" t="s">
        <v>209</v>
      </c>
      <c r="V14" s="547" t="s">
        <v>209</v>
      </c>
      <c r="W14" s="547" t="s">
        <v>209</v>
      </c>
      <c r="X14" s="270" t="e">
        <f t="shared" si="0"/>
        <v>#VALUE!</v>
      </c>
      <c r="Y14" s="59" t="s">
        <v>185</v>
      </c>
    </row>
    <row r="15" spans="1:25" ht="12.75">
      <c r="A15" s="390"/>
      <c r="B15" s="389"/>
      <c r="C15" s="385"/>
      <c r="D15" s="386"/>
      <c r="E15" s="36">
        <v>2212</v>
      </c>
      <c r="F15" s="86">
        <v>5192</v>
      </c>
      <c r="G15" s="38"/>
      <c r="H15" s="63"/>
      <c r="I15" s="37" t="s">
        <v>18</v>
      </c>
      <c r="J15" s="387">
        <v>203</v>
      </c>
      <c r="K15" s="272"/>
      <c r="L15" s="270"/>
      <c r="M15" s="269"/>
      <c r="N15" s="270"/>
      <c r="O15" s="270"/>
      <c r="P15" s="269"/>
      <c r="Q15" s="269"/>
      <c r="R15" s="269"/>
      <c r="S15" s="285">
        <v>3.4</v>
      </c>
      <c r="T15" s="285">
        <v>0</v>
      </c>
      <c r="U15" s="546" t="s">
        <v>209</v>
      </c>
      <c r="V15" s="547" t="s">
        <v>209</v>
      </c>
      <c r="W15" s="547" t="s">
        <v>209</v>
      </c>
      <c r="X15" s="270" t="e">
        <f t="shared" si="0"/>
        <v>#VALUE!</v>
      </c>
      <c r="Y15" s="59" t="s">
        <v>186</v>
      </c>
    </row>
    <row r="16" spans="1:25" ht="12.75">
      <c r="A16" s="390"/>
      <c r="B16" s="389"/>
      <c r="C16" s="385"/>
      <c r="D16" s="386"/>
      <c r="E16" s="36">
        <v>2212</v>
      </c>
      <c r="F16" s="86">
        <v>5219</v>
      </c>
      <c r="G16" s="38"/>
      <c r="H16" s="63"/>
      <c r="I16" s="37" t="s">
        <v>18</v>
      </c>
      <c r="J16" s="387">
        <v>203</v>
      </c>
      <c r="K16" s="272"/>
      <c r="L16" s="270"/>
      <c r="M16" s="269"/>
      <c r="N16" s="270"/>
      <c r="O16" s="270"/>
      <c r="P16" s="269">
        <v>0</v>
      </c>
      <c r="Q16" s="269">
        <v>0</v>
      </c>
      <c r="R16" s="269"/>
      <c r="S16" s="285">
        <v>0</v>
      </c>
      <c r="T16" s="285">
        <v>0</v>
      </c>
      <c r="U16" s="546" t="s">
        <v>209</v>
      </c>
      <c r="V16" s="547" t="s">
        <v>209</v>
      </c>
      <c r="W16" s="547" t="s">
        <v>209</v>
      </c>
      <c r="X16" s="270" t="e">
        <f t="shared" si="0"/>
        <v>#VALUE!</v>
      </c>
      <c r="Y16" s="59" t="s">
        <v>164</v>
      </c>
    </row>
    <row r="17" spans="1:25" ht="12.75">
      <c r="A17" s="390"/>
      <c r="B17" s="389"/>
      <c r="C17" s="385"/>
      <c r="D17" s="386"/>
      <c r="E17" s="36">
        <v>2212</v>
      </c>
      <c r="F17" s="98">
        <v>5421</v>
      </c>
      <c r="G17" s="38"/>
      <c r="H17" s="63"/>
      <c r="I17" s="37" t="s">
        <v>18</v>
      </c>
      <c r="J17" s="387">
        <v>203</v>
      </c>
      <c r="K17" s="275">
        <v>1</v>
      </c>
      <c r="L17" s="270">
        <v>3</v>
      </c>
      <c r="M17" s="269">
        <v>3</v>
      </c>
      <c r="N17" s="270">
        <v>1</v>
      </c>
      <c r="O17" s="270">
        <v>0.9</v>
      </c>
      <c r="P17" s="269">
        <v>15</v>
      </c>
      <c r="Q17" s="269">
        <v>0</v>
      </c>
      <c r="R17" s="269">
        <v>0</v>
      </c>
      <c r="S17" s="285">
        <v>0</v>
      </c>
      <c r="T17" s="285">
        <v>0</v>
      </c>
      <c r="U17" s="546" t="s">
        <v>209</v>
      </c>
      <c r="V17" s="547" t="s">
        <v>209</v>
      </c>
      <c r="W17" s="547" t="s">
        <v>209</v>
      </c>
      <c r="X17" s="270" t="e">
        <f t="shared" si="0"/>
        <v>#VALUE!</v>
      </c>
      <c r="Y17" s="59" t="s">
        <v>147</v>
      </c>
    </row>
    <row r="18" spans="1:25" ht="12.75">
      <c r="A18" s="390"/>
      <c r="B18" s="389"/>
      <c r="C18" s="385"/>
      <c r="D18" s="386"/>
      <c r="E18" s="36"/>
      <c r="F18" s="98"/>
      <c r="G18" s="38"/>
      <c r="H18" s="63"/>
      <c r="I18" s="37"/>
      <c r="J18" s="387"/>
      <c r="K18" s="276">
        <f aca="true" t="shared" si="1" ref="K18:W18">SUM(K10:K17)</f>
        <v>2497</v>
      </c>
      <c r="L18" s="276">
        <f t="shared" si="1"/>
        <v>7354</v>
      </c>
      <c r="M18" s="276">
        <f t="shared" si="1"/>
        <v>5607.2</v>
      </c>
      <c r="N18" s="277">
        <f t="shared" si="1"/>
        <v>8462.7</v>
      </c>
      <c r="O18" s="277">
        <f t="shared" si="1"/>
        <v>7483</v>
      </c>
      <c r="P18" s="276">
        <f t="shared" si="1"/>
        <v>5633.9</v>
      </c>
      <c r="Q18" s="276">
        <f aca="true" t="shared" si="2" ref="Q18:V18">SUM(Q10:Q17)</f>
        <v>8167.2</v>
      </c>
      <c r="R18" s="276">
        <f t="shared" si="2"/>
        <v>8250</v>
      </c>
      <c r="S18" s="289">
        <f t="shared" si="2"/>
        <v>18330.5</v>
      </c>
      <c r="T18" s="289">
        <v>1146.4</v>
      </c>
      <c r="U18" s="511">
        <f t="shared" si="2"/>
        <v>0</v>
      </c>
      <c r="V18" s="276">
        <f t="shared" si="2"/>
        <v>0</v>
      </c>
      <c r="W18" s="276">
        <f t="shared" si="1"/>
        <v>0</v>
      </c>
      <c r="X18" s="270">
        <f t="shared" si="0"/>
        <v>0</v>
      </c>
      <c r="Y18" s="291" t="s">
        <v>92</v>
      </c>
    </row>
    <row r="19" spans="1:25" ht="12.75" hidden="1">
      <c r="A19" s="390"/>
      <c r="B19" s="389"/>
      <c r="C19" s="385"/>
      <c r="D19" s="386"/>
      <c r="E19" s="36">
        <v>2219</v>
      </c>
      <c r="F19" s="98">
        <v>5137</v>
      </c>
      <c r="G19" s="38"/>
      <c r="H19" s="63"/>
      <c r="I19" s="37" t="s">
        <v>18</v>
      </c>
      <c r="J19" s="387">
        <v>203</v>
      </c>
      <c r="K19" s="278">
        <v>0</v>
      </c>
      <c r="L19" s="279">
        <v>0</v>
      </c>
      <c r="M19" s="279">
        <v>41.7</v>
      </c>
      <c r="N19" s="280">
        <v>0</v>
      </c>
      <c r="O19" s="280">
        <v>0</v>
      </c>
      <c r="P19" s="279">
        <v>0</v>
      </c>
      <c r="Q19" s="279"/>
      <c r="R19" s="279">
        <v>0</v>
      </c>
      <c r="S19" s="285"/>
      <c r="T19" s="285"/>
      <c r="U19" s="510"/>
      <c r="V19" s="279"/>
      <c r="W19" s="279"/>
      <c r="X19" s="270" t="e">
        <f t="shared" si="0"/>
        <v>#DIV/0!</v>
      </c>
      <c r="Y19" s="59" t="s">
        <v>82</v>
      </c>
    </row>
    <row r="20" spans="1:25" ht="12.75">
      <c r="A20" s="390"/>
      <c r="B20" s="389"/>
      <c r="C20" s="385"/>
      <c r="D20" s="386"/>
      <c r="E20" s="36">
        <v>2219</v>
      </c>
      <c r="F20" s="98">
        <v>5139</v>
      </c>
      <c r="G20" s="38"/>
      <c r="H20" s="63"/>
      <c r="I20" s="37" t="s">
        <v>18</v>
      </c>
      <c r="J20" s="387">
        <v>203</v>
      </c>
      <c r="K20" s="278"/>
      <c r="L20" s="279"/>
      <c r="M20" s="279"/>
      <c r="N20" s="280"/>
      <c r="O20" s="280"/>
      <c r="P20" s="279">
        <v>0</v>
      </c>
      <c r="Q20" s="279">
        <f>4.1+1.4</f>
        <v>5.5</v>
      </c>
      <c r="R20" s="279"/>
      <c r="S20" s="285">
        <v>0</v>
      </c>
      <c r="T20" s="285">
        <v>0</v>
      </c>
      <c r="U20" s="546" t="s">
        <v>209</v>
      </c>
      <c r="V20" s="548" t="s">
        <v>209</v>
      </c>
      <c r="W20" s="548" t="s">
        <v>209</v>
      </c>
      <c r="X20" s="270"/>
      <c r="Y20" s="59" t="s">
        <v>128</v>
      </c>
    </row>
    <row r="21" spans="1:25" ht="12.75">
      <c r="A21" s="385"/>
      <c r="B21" s="389"/>
      <c r="C21" s="385"/>
      <c r="D21" s="386"/>
      <c r="E21" s="36">
        <v>2219</v>
      </c>
      <c r="F21" s="98">
        <v>5169</v>
      </c>
      <c r="G21" s="38"/>
      <c r="H21" s="36"/>
      <c r="I21" s="37" t="s">
        <v>18</v>
      </c>
      <c r="J21" s="387">
        <v>203</v>
      </c>
      <c r="K21" s="275">
        <v>0</v>
      </c>
      <c r="L21" s="270">
        <v>1380.9</v>
      </c>
      <c r="M21" s="269">
        <v>2276.2</v>
      </c>
      <c r="N21" s="270">
        <v>2506.6</v>
      </c>
      <c r="O21" s="270">
        <v>2621.4</v>
      </c>
      <c r="P21" s="269">
        <v>3944</v>
      </c>
      <c r="Q21" s="269">
        <v>3824.6</v>
      </c>
      <c r="R21" s="269">
        <v>3400</v>
      </c>
      <c r="S21" s="285">
        <v>4102.3</v>
      </c>
      <c r="T21" s="285">
        <v>274.7</v>
      </c>
      <c r="U21" s="546" t="s">
        <v>209</v>
      </c>
      <c r="V21" s="548" t="s">
        <v>209</v>
      </c>
      <c r="W21" s="548" t="s">
        <v>209</v>
      </c>
      <c r="X21" s="270" t="e">
        <f t="shared" si="0"/>
        <v>#VALUE!</v>
      </c>
      <c r="Y21" s="59" t="s">
        <v>199</v>
      </c>
    </row>
    <row r="22" spans="1:25" ht="12.75">
      <c r="A22" s="385"/>
      <c r="B22" s="389"/>
      <c r="C22" s="385"/>
      <c r="D22" s="386"/>
      <c r="E22" s="36">
        <v>2219</v>
      </c>
      <c r="F22" s="98">
        <v>5171</v>
      </c>
      <c r="G22" s="38"/>
      <c r="H22" s="36"/>
      <c r="I22" s="37" t="s">
        <v>18</v>
      </c>
      <c r="J22" s="387">
        <v>203</v>
      </c>
      <c r="K22" s="275">
        <v>508.5</v>
      </c>
      <c r="L22" s="278">
        <v>1920.4</v>
      </c>
      <c r="M22" s="269">
        <v>4225</v>
      </c>
      <c r="N22" s="270">
        <v>3921.8</v>
      </c>
      <c r="O22" s="270">
        <v>2804.9</v>
      </c>
      <c r="P22" s="269">
        <v>3233.6</v>
      </c>
      <c r="Q22" s="269">
        <v>4248.5</v>
      </c>
      <c r="R22" s="269">
        <v>3000</v>
      </c>
      <c r="S22" s="285">
        <v>15019.6</v>
      </c>
      <c r="T22" s="285">
        <v>545.5</v>
      </c>
      <c r="U22" s="546" t="s">
        <v>209</v>
      </c>
      <c r="V22" s="548" t="s">
        <v>209</v>
      </c>
      <c r="W22" s="548" t="s">
        <v>209</v>
      </c>
      <c r="X22" s="270" t="e">
        <f t="shared" si="0"/>
        <v>#VALUE!</v>
      </c>
      <c r="Y22" s="59" t="s">
        <v>150</v>
      </c>
    </row>
    <row r="23" spans="1:25" ht="12.75">
      <c r="A23" s="385"/>
      <c r="B23" s="389"/>
      <c r="C23" s="385"/>
      <c r="D23" s="386"/>
      <c r="E23" s="45">
        <v>2219</v>
      </c>
      <c r="F23" s="284">
        <v>5429</v>
      </c>
      <c r="G23" s="44"/>
      <c r="H23" s="45"/>
      <c r="I23" s="46" t="s">
        <v>18</v>
      </c>
      <c r="J23" s="393">
        <v>203</v>
      </c>
      <c r="K23" s="288">
        <v>0</v>
      </c>
      <c r="L23" s="286">
        <v>0</v>
      </c>
      <c r="M23" s="285">
        <v>0</v>
      </c>
      <c r="N23" s="501">
        <v>150</v>
      </c>
      <c r="O23" s="501">
        <v>0</v>
      </c>
      <c r="P23" s="285">
        <v>0</v>
      </c>
      <c r="Q23" s="285">
        <v>0</v>
      </c>
      <c r="R23" s="285">
        <v>0</v>
      </c>
      <c r="S23" s="285">
        <v>45.1</v>
      </c>
      <c r="T23" s="285">
        <v>0</v>
      </c>
      <c r="U23" s="546" t="s">
        <v>209</v>
      </c>
      <c r="V23" s="548" t="s">
        <v>209</v>
      </c>
      <c r="W23" s="548" t="s">
        <v>209</v>
      </c>
      <c r="X23" s="501" t="e">
        <f t="shared" si="0"/>
        <v>#VALUE!</v>
      </c>
      <c r="Y23" s="59" t="s">
        <v>193</v>
      </c>
    </row>
    <row r="24" spans="1:25" ht="12.75">
      <c r="A24" s="385"/>
      <c r="B24" s="389"/>
      <c r="C24" s="385"/>
      <c r="D24" s="386"/>
      <c r="E24" s="36">
        <v>2219</v>
      </c>
      <c r="F24" s="98">
        <v>5909</v>
      </c>
      <c r="G24" s="38"/>
      <c r="H24" s="63"/>
      <c r="I24" s="37" t="s">
        <v>18</v>
      </c>
      <c r="J24" s="387">
        <v>203</v>
      </c>
      <c r="K24" s="275">
        <v>60</v>
      </c>
      <c r="L24" s="278">
        <v>11.4</v>
      </c>
      <c r="M24" s="269">
        <v>0</v>
      </c>
      <c r="N24" s="270">
        <v>0</v>
      </c>
      <c r="O24" s="270">
        <v>0</v>
      </c>
      <c r="P24" s="269">
        <v>0</v>
      </c>
      <c r="Q24" s="269">
        <v>0</v>
      </c>
      <c r="R24" s="269">
        <v>0</v>
      </c>
      <c r="S24" s="285">
        <v>0</v>
      </c>
      <c r="T24" s="285">
        <v>0.3</v>
      </c>
      <c r="U24" s="546" t="s">
        <v>209</v>
      </c>
      <c r="V24" s="548" t="s">
        <v>209</v>
      </c>
      <c r="W24" s="548" t="s">
        <v>209</v>
      </c>
      <c r="X24" s="270" t="e">
        <f t="shared" si="0"/>
        <v>#VALUE!</v>
      </c>
      <c r="Y24" s="59" t="s">
        <v>55</v>
      </c>
    </row>
    <row r="25" spans="1:25" ht="12.75">
      <c r="A25" s="385"/>
      <c r="B25" s="389"/>
      <c r="C25" s="385"/>
      <c r="D25" s="386"/>
      <c r="E25" s="36"/>
      <c r="F25" s="86"/>
      <c r="G25" s="38"/>
      <c r="H25" s="63"/>
      <c r="I25" s="37"/>
      <c r="J25" s="387"/>
      <c r="K25" s="276">
        <f aca="true" t="shared" si="3" ref="K25:W25">SUM(K19:K24)</f>
        <v>568.5</v>
      </c>
      <c r="L25" s="276">
        <f t="shared" si="3"/>
        <v>3312.7000000000003</v>
      </c>
      <c r="M25" s="276">
        <f t="shared" si="3"/>
        <v>6542.9</v>
      </c>
      <c r="N25" s="276">
        <f t="shared" si="3"/>
        <v>6578.4</v>
      </c>
      <c r="O25" s="276">
        <f t="shared" si="3"/>
        <v>5426.3</v>
      </c>
      <c r="P25" s="276">
        <f t="shared" si="3"/>
        <v>7177.6</v>
      </c>
      <c r="Q25" s="276">
        <f t="shared" si="3"/>
        <v>8078.6</v>
      </c>
      <c r="R25" s="276">
        <f t="shared" si="3"/>
        <v>6400</v>
      </c>
      <c r="S25" s="289">
        <f t="shared" si="3"/>
        <v>19167</v>
      </c>
      <c r="T25" s="289">
        <v>820.5</v>
      </c>
      <c r="U25" s="511">
        <f>SUM(U19:U24)</f>
        <v>0</v>
      </c>
      <c r="V25" s="276">
        <f>SUM(V19:V24)</f>
        <v>0</v>
      </c>
      <c r="W25" s="276">
        <f t="shared" si="3"/>
        <v>0</v>
      </c>
      <c r="X25" s="270">
        <f t="shared" si="0"/>
        <v>0</v>
      </c>
      <c r="Y25" s="291" t="s">
        <v>93</v>
      </c>
    </row>
    <row r="26" spans="1:25" ht="12.75">
      <c r="A26" s="385"/>
      <c r="B26" s="389"/>
      <c r="C26" s="385"/>
      <c r="D26" s="386"/>
      <c r="E26" s="36">
        <v>2221</v>
      </c>
      <c r="F26" s="86">
        <v>5169</v>
      </c>
      <c r="G26" s="38"/>
      <c r="H26" s="63"/>
      <c r="I26" s="37" t="s">
        <v>18</v>
      </c>
      <c r="J26" s="387">
        <v>203</v>
      </c>
      <c r="K26" s="278">
        <v>0</v>
      </c>
      <c r="L26" s="279">
        <v>0</v>
      </c>
      <c r="M26" s="279">
        <v>0</v>
      </c>
      <c r="N26" s="279">
        <v>18.7</v>
      </c>
      <c r="O26" s="279">
        <v>0</v>
      </c>
      <c r="P26" s="279">
        <v>0</v>
      </c>
      <c r="Q26" s="279">
        <v>0</v>
      </c>
      <c r="R26" s="279">
        <v>0</v>
      </c>
      <c r="S26" s="285">
        <v>0</v>
      </c>
      <c r="T26" s="285">
        <v>0</v>
      </c>
      <c r="U26" s="546" t="s">
        <v>209</v>
      </c>
      <c r="V26" s="548" t="s">
        <v>209</v>
      </c>
      <c r="W26" s="548" t="s">
        <v>209</v>
      </c>
      <c r="X26" s="270" t="e">
        <f t="shared" si="0"/>
        <v>#VALUE!</v>
      </c>
      <c r="Y26" s="59" t="s">
        <v>83</v>
      </c>
    </row>
    <row r="27" spans="1:25" ht="12.75">
      <c r="A27" s="385"/>
      <c r="B27" s="389"/>
      <c r="C27" s="385"/>
      <c r="D27" s="386"/>
      <c r="E27" s="36">
        <v>2221</v>
      </c>
      <c r="F27" s="86">
        <v>5171</v>
      </c>
      <c r="G27" s="38"/>
      <c r="H27" s="63"/>
      <c r="I27" s="37" t="s">
        <v>18</v>
      </c>
      <c r="J27" s="387">
        <v>203</v>
      </c>
      <c r="K27" s="278">
        <v>0</v>
      </c>
      <c r="L27" s="279">
        <v>0</v>
      </c>
      <c r="M27" s="279">
        <v>0</v>
      </c>
      <c r="N27" s="279">
        <v>499.2</v>
      </c>
      <c r="O27" s="279">
        <v>188.9</v>
      </c>
      <c r="P27" s="279">
        <v>0</v>
      </c>
      <c r="Q27" s="279">
        <v>33.7</v>
      </c>
      <c r="R27" s="279">
        <v>0</v>
      </c>
      <c r="S27" s="285">
        <v>0</v>
      </c>
      <c r="T27" s="285">
        <v>0</v>
      </c>
      <c r="U27" s="546" t="s">
        <v>209</v>
      </c>
      <c r="V27" s="548" t="s">
        <v>209</v>
      </c>
      <c r="W27" s="548" t="s">
        <v>209</v>
      </c>
      <c r="X27" s="270" t="e">
        <f t="shared" si="0"/>
        <v>#VALUE!</v>
      </c>
      <c r="Y27" s="59" t="s">
        <v>218</v>
      </c>
    </row>
    <row r="28" spans="1:25" ht="12.75">
      <c r="A28" s="385"/>
      <c r="B28" s="389"/>
      <c r="C28" s="385"/>
      <c r="D28" s="386"/>
      <c r="E28" s="36"/>
      <c r="F28" s="86"/>
      <c r="G28" s="38"/>
      <c r="H28" s="63"/>
      <c r="I28" s="37"/>
      <c r="J28" s="387"/>
      <c r="K28" s="276">
        <f>SUM(K26:K27)</f>
        <v>0</v>
      </c>
      <c r="L28" s="276">
        <f aca="true" t="shared" si="4" ref="L28:W28">SUM(L26:L27)</f>
        <v>0</v>
      </c>
      <c r="M28" s="276">
        <f t="shared" si="4"/>
        <v>0</v>
      </c>
      <c r="N28" s="276">
        <f t="shared" si="4"/>
        <v>517.9</v>
      </c>
      <c r="O28" s="276">
        <f t="shared" si="4"/>
        <v>188.9</v>
      </c>
      <c r="P28" s="276">
        <f t="shared" si="4"/>
        <v>0</v>
      </c>
      <c r="Q28" s="276">
        <f aca="true" t="shared" si="5" ref="Q28:V28">SUM(Q26:Q27)</f>
        <v>33.7</v>
      </c>
      <c r="R28" s="276">
        <f t="shared" si="5"/>
        <v>0</v>
      </c>
      <c r="S28" s="289">
        <f t="shared" si="5"/>
        <v>0</v>
      </c>
      <c r="T28" s="289">
        <f t="shared" si="5"/>
        <v>0</v>
      </c>
      <c r="U28" s="511">
        <f t="shared" si="5"/>
        <v>0</v>
      </c>
      <c r="V28" s="276">
        <f t="shared" si="5"/>
        <v>0</v>
      </c>
      <c r="W28" s="276">
        <f t="shared" si="4"/>
        <v>0</v>
      </c>
      <c r="X28" s="270" t="e">
        <f t="shared" si="0"/>
        <v>#DIV/0!</v>
      </c>
      <c r="Y28" s="291" t="s">
        <v>108</v>
      </c>
    </row>
    <row r="29" spans="1:25" ht="12.75">
      <c r="A29" s="385"/>
      <c r="B29" s="389"/>
      <c r="C29" s="385"/>
      <c r="D29" s="386"/>
      <c r="E29" s="36">
        <v>2229</v>
      </c>
      <c r="F29" s="86">
        <v>5169</v>
      </c>
      <c r="G29" s="38"/>
      <c r="H29" s="63"/>
      <c r="I29" s="37" t="s">
        <v>18</v>
      </c>
      <c r="J29" s="387">
        <v>203</v>
      </c>
      <c r="K29" s="276"/>
      <c r="L29" s="281"/>
      <c r="M29" s="281"/>
      <c r="N29" s="282">
        <v>0</v>
      </c>
      <c r="O29" s="282">
        <v>0</v>
      </c>
      <c r="P29" s="282">
        <v>5.5</v>
      </c>
      <c r="Q29" s="282">
        <v>0</v>
      </c>
      <c r="R29" s="282">
        <v>0</v>
      </c>
      <c r="S29" s="285">
        <v>0</v>
      </c>
      <c r="T29" s="285">
        <v>0</v>
      </c>
      <c r="U29" s="546" t="s">
        <v>209</v>
      </c>
      <c r="V29" s="548" t="s">
        <v>209</v>
      </c>
      <c r="W29" s="548" t="s">
        <v>209</v>
      </c>
      <c r="X29" s="270" t="e">
        <f t="shared" si="0"/>
        <v>#VALUE!</v>
      </c>
      <c r="Y29" s="502" t="s">
        <v>135</v>
      </c>
    </row>
    <row r="30" spans="1:25" ht="12.75">
      <c r="A30" s="385"/>
      <c r="B30" s="389"/>
      <c r="C30" s="385"/>
      <c r="D30" s="386"/>
      <c r="E30" s="36">
        <v>2229</v>
      </c>
      <c r="F30" s="86">
        <v>5171</v>
      </c>
      <c r="G30" s="391"/>
      <c r="H30" s="36"/>
      <c r="I30" s="37" t="s">
        <v>18</v>
      </c>
      <c r="J30" s="392">
        <v>203</v>
      </c>
      <c r="K30" s="278">
        <v>397.7</v>
      </c>
      <c r="L30" s="283">
        <v>1307.1</v>
      </c>
      <c r="M30" s="279">
        <v>1186.2</v>
      </c>
      <c r="N30" s="283">
        <v>836.9</v>
      </c>
      <c r="O30" s="283">
        <v>1541</v>
      </c>
      <c r="P30" s="279">
        <v>884.4</v>
      </c>
      <c r="Q30" s="279">
        <v>259</v>
      </c>
      <c r="R30" s="279">
        <v>50</v>
      </c>
      <c r="S30" s="285">
        <v>45.4</v>
      </c>
      <c r="T30" s="285">
        <v>0</v>
      </c>
      <c r="U30" s="546" t="s">
        <v>209</v>
      </c>
      <c r="V30" s="548" t="s">
        <v>209</v>
      </c>
      <c r="W30" s="548" t="s">
        <v>209</v>
      </c>
      <c r="X30" s="270" t="e">
        <f t="shared" si="0"/>
        <v>#VALUE!</v>
      </c>
      <c r="Y30" s="59" t="s">
        <v>194</v>
      </c>
    </row>
    <row r="31" spans="1:25" ht="12.75">
      <c r="A31" s="385"/>
      <c r="B31" s="389"/>
      <c r="C31" s="385"/>
      <c r="D31" s="386"/>
      <c r="E31" s="36"/>
      <c r="F31" s="86"/>
      <c r="G31" s="391"/>
      <c r="H31" s="36"/>
      <c r="I31" s="37"/>
      <c r="J31" s="392"/>
      <c r="K31" s="281">
        <f>SUM(K30:K30)</f>
        <v>397.7</v>
      </c>
      <c r="L31" s="281">
        <f>SUM(L30:L30)</f>
        <v>1307.1</v>
      </c>
      <c r="M31" s="281">
        <f>SUM(M30:M30)</f>
        <v>1186.2</v>
      </c>
      <c r="N31" s="281">
        <f aca="true" t="shared" si="6" ref="N31:T31">SUM(N29+N30)</f>
        <v>836.9</v>
      </c>
      <c r="O31" s="281">
        <f t="shared" si="6"/>
        <v>1541</v>
      </c>
      <c r="P31" s="281">
        <f t="shared" si="6"/>
        <v>889.9</v>
      </c>
      <c r="Q31" s="281">
        <f t="shared" si="6"/>
        <v>259</v>
      </c>
      <c r="R31" s="281">
        <f t="shared" si="6"/>
        <v>50</v>
      </c>
      <c r="S31" s="464">
        <f t="shared" si="6"/>
        <v>45.4</v>
      </c>
      <c r="T31" s="464">
        <f t="shared" si="6"/>
        <v>0</v>
      </c>
      <c r="U31" s="511">
        <f>SUM(U29:U30)</f>
        <v>0</v>
      </c>
      <c r="V31" s="276">
        <f>SUM(V29:V30)</f>
        <v>0</v>
      </c>
      <c r="W31" s="276">
        <f>SUM(W29:W30)</f>
        <v>0</v>
      </c>
      <c r="X31" s="270">
        <f t="shared" si="0"/>
        <v>0</v>
      </c>
      <c r="Y31" s="291" t="s">
        <v>94</v>
      </c>
    </row>
    <row r="32" spans="1:25" ht="12.75">
      <c r="A32" s="385"/>
      <c r="B32" s="389"/>
      <c r="C32" s="385"/>
      <c r="D32" s="386"/>
      <c r="E32" s="36">
        <v>3341</v>
      </c>
      <c r="F32" s="86">
        <v>5137</v>
      </c>
      <c r="G32" s="391"/>
      <c r="H32" s="36"/>
      <c r="I32" s="37" t="s">
        <v>18</v>
      </c>
      <c r="J32" s="392"/>
      <c r="K32" s="279"/>
      <c r="L32" s="279"/>
      <c r="M32" s="279"/>
      <c r="N32" s="279">
        <v>0</v>
      </c>
      <c r="O32" s="279">
        <v>27.8</v>
      </c>
      <c r="P32" s="279">
        <v>0</v>
      </c>
      <c r="Q32" s="279">
        <v>0</v>
      </c>
      <c r="R32" s="279">
        <v>0</v>
      </c>
      <c r="S32" s="285">
        <v>0</v>
      </c>
      <c r="T32" s="285">
        <v>12</v>
      </c>
      <c r="U32" s="510">
        <v>0</v>
      </c>
      <c r="V32" s="279">
        <v>0</v>
      </c>
      <c r="W32" s="279">
        <v>0</v>
      </c>
      <c r="X32" s="270" t="e">
        <f t="shared" si="0"/>
        <v>#DIV/0!</v>
      </c>
      <c r="Y32" s="59" t="s">
        <v>110</v>
      </c>
    </row>
    <row r="33" spans="1:25" ht="12.75">
      <c r="A33" s="385"/>
      <c r="B33" s="389"/>
      <c r="C33" s="385"/>
      <c r="D33" s="386"/>
      <c r="E33" s="36">
        <v>3341</v>
      </c>
      <c r="F33" s="86">
        <v>5153</v>
      </c>
      <c r="G33" s="391"/>
      <c r="H33" s="36"/>
      <c r="I33" s="37" t="s">
        <v>18</v>
      </c>
      <c r="J33" s="393"/>
      <c r="K33" s="279">
        <v>2.9</v>
      </c>
      <c r="L33" s="278">
        <v>0</v>
      </c>
      <c r="M33" s="278">
        <v>0</v>
      </c>
      <c r="N33" s="278">
        <v>0</v>
      </c>
      <c r="O33" s="278">
        <v>0</v>
      </c>
      <c r="P33" s="279">
        <v>0</v>
      </c>
      <c r="Q33" s="279">
        <v>0</v>
      </c>
      <c r="R33" s="279">
        <v>0</v>
      </c>
      <c r="S33" s="285">
        <v>0</v>
      </c>
      <c r="T33" s="285">
        <v>0</v>
      </c>
      <c r="U33" s="510">
        <v>0</v>
      </c>
      <c r="V33" s="279">
        <v>0</v>
      </c>
      <c r="W33" s="279">
        <v>0</v>
      </c>
      <c r="X33" s="270" t="e">
        <f t="shared" si="0"/>
        <v>#DIV/0!</v>
      </c>
      <c r="Y33" s="59" t="s">
        <v>219</v>
      </c>
    </row>
    <row r="34" spans="1:25" ht="12.75" hidden="1">
      <c r="A34" s="385"/>
      <c r="B34" s="389"/>
      <c r="C34" s="385"/>
      <c r="D34" s="386"/>
      <c r="E34" s="36">
        <v>3341</v>
      </c>
      <c r="F34" s="86">
        <v>5169</v>
      </c>
      <c r="G34" s="391"/>
      <c r="H34" s="36"/>
      <c r="I34" s="37" t="s">
        <v>18</v>
      </c>
      <c r="J34" s="393"/>
      <c r="K34" s="279">
        <v>0</v>
      </c>
      <c r="L34" s="279">
        <v>0</v>
      </c>
      <c r="M34" s="279">
        <v>4</v>
      </c>
      <c r="N34" s="279">
        <v>0</v>
      </c>
      <c r="O34" s="279">
        <v>0</v>
      </c>
      <c r="P34" s="279">
        <v>0</v>
      </c>
      <c r="Q34" s="279"/>
      <c r="R34" s="279"/>
      <c r="S34" s="285"/>
      <c r="T34" s="285"/>
      <c r="U34" s="510"/>
      <c r="V34" s="279"/>
      <c r="W34" s="279"/>
      <c r="X34" s="270" t="e">
        <f t="shared" si="0"/>
        <v>#DIV/0!</v>
      </c>
      <c r="Y34" s="59" t="s">
        <v>83</v>
      </c>
    </row>
    <row r="35" spans="1:25" ht="12.75">
      <c r="A35" s="385"/>
      <c r="B35" s="389"/>
      <c r="C35" s="385"/>
      <c r="D35" s="386"/>
      <c r="E35" s="36">
        <v>3341</v>
      </c>
      <c r="F35" s="86">
        <v>6122</v>
      </c>
      <c r="G35" s="391"/>
      <c r="H35" s="36"/>
      <c r="I35" s="37" t="s">
        <v>18</v>
      </c>
      <c r="J35" s="393"/>
      <c r="K35" s="279"/>
      <c r="L35" s="279"/>
      <c r="M35" s="279"/>
      <c r="N35" s="279"/>
      <c r="O35" s="279"/>
      <c r="P35" s="279">
        <v>0</v>
      </c>
      <c r="Q35" s="279">
        <v>0</v>
      </c>
      <c r="R35" s="279"/>
      <c r="S35" s="285">
        <v>0</v>
      </c>
      <c r="T35" s="285">
        <v>0</v>
      </c>
      <c r="U35" s="510">
        <v>1000</v>
      </c>
      <c r="V35" s="279">
        <v>0</v>
      </c>
      <c r="W35" s="279">
        <v>0</v>
      </c>
      <c r="X35" s="270"/>
      <c r="Y35" s="59" t="s">
        <v>215</v>
      </c>
    </row>
    <row r="36" spans="1:25" ht="12.75">
      <c r="A36" s="385"/>
      <c r="B36" s="389"/>
      <c r="C36" s="385"/>
      <c r="D36" s="386"/>
      <c r="E36" s="36">
        <v>3341</v>
      </c>
      <c r="F36" s="86">
        <v>5171</v>
      </c>
      <c r="G36" s="391"/>
      <c r="H36" s="36"/>
      <c r="I36" s="37" t="s">
        <v>18</v>
      </c>
      <c r="J36" s="393"/>
      <c r="K36" s="279">
        <v>21.8</v>
      </c>
      <c r="L36" s="283">
        <v>40.7</v>
      </c>
      <c r="M36" s="279">
        <v>13.4</v>
      </c>
      <c r="N36" s="283">
        <v>4.6</v>
      </c>
      <c r="O36" s="283">
        <v>11.3</v>
      </c>
      <c r="P36" s="279">
        <v>0</v>
      </c>
      <c r="Q36" s="279">
        <v>14.4</v>
      </c>
      <c r="R36" s="279">
        <v>30</v>
      </c>
      <c r="S36" s="285">
        <v>17.2</v>
      </c>
      <c r="T36" s="285">
        <v>18</v>
      </c>
      <c r="U36" s="510">
        <v>30</v>
      </c>
      <c r="V36" s="279">
        <v>30</v>
      </c>
      <c r="W36" s="279">
        <v>30</v>
      </c>
      <c r="X36" s="270">
        <f t="shared" si="0"/>
        <v>174.41860465116278</v>
      </c>
      <c r="Y36" s="125" t="s">
        <v>46</v>
      </c>
    </row>
    <row r="37" spans="1:25" ht="12.75">
      <c r="A37" s="385"/>
      <c r="B37" s="389"/>
      <c r="C37" s="385"/>
      <c r="D37" s="386"/>
      <c r="E37" s="36"/>
      <c r="F37" s="86"/>
      <c r="G37" s="391"/>
      <c r="H37" s="36"/>
      <c r="I37" s="37"/>
      <c r="J37" s="393"/>
      <c r="K37" s="281">
        <f>SUM(K33:K36)</f>
        <v>24.7</v>
      </c>
      <c r="L37" s="281">
        <f>SUM(L33:L36)</f>
        <v>40.7</v>
      </c>
      <c r="M37" s="281">
        <f>SUM(M33:M36)</f>
        <v>17.4</v>
      </c>
      <c r="N37" s="281">
        <f>SUM(N32:N36)</f>
        <v>4.6</v>
      </c>
      <c r="O37" s="281">
        <f>SUM(O32:O36)</f>
        <v>39.1</v>
      </c>
      <c r="P37" s="281">
        <f>SUM(P32:P36)</f>
        <v>0</v>
      </c>
      <c r="Q37" s="281">
        <f aca="true" t="shared" si="7" ref="Q37:V37">SUM(Q32:Q36)</f>
        <v>14.4</v>
      </c>
      <c r="R37" s="281">
        <f t="shared" si="7"/>
        <v>30</v>
      </c>
      <c r="S37" s="464">
        <f t="shared" si="7"/>
        <v>17.2</v>
      </c>
      <c r="T37" s="464">
        <f t="shared" si="7"/>
        <v>30</v>
      </c>
      <c r="U37" s="512">
        <f t="shared" si="7"/>
        <v>1030</v>
      </c>
      <c r="V37" s="464">
        <f t="shared" si="7"/>
        <v>30</v>
      </c>
      <c r="W37" s="464">
        <f>SUM(W32:W36)</f>
        <v>30</v>
      </c>
      <c r="X37" s="270">
        <f t="shared" si="0"/>
        <v>5988.372093023257</v>
      </c>
      <c r="Y37" s="291" t="s">
        <v>139</v>
      </c>
    </row>
    <row r="38" spans="1:25" ht="12.75">
      <c r="A38" s="385"/>
      <c r="B38" s="389"/>
      <c r="C38" s="385"/>
      <c r="D38" s="386"/>
      <c r="E38" s="45">
        <v>3349</v>
      </c>
      <c r="F38" s="284">
        <v>5161</v>
      </c>
      <c r="G38" s="394"/>
      <c r="H38" s="45"/>
      <c r="I38" s="46" t="s">
        <v>18</v>
      </c>
      <c r="J38" s="393"/>
      <c r="K38" s="285">
        <v>69</v>
      </c>
      <c r="L38" s="286">
        <v>81.8</v>
      </c>
      <c r="M38" s="286">
        <v>103.1</v>
      </c>
      <c r="N38" s="286">
        <v>108.2</v>
      </c>
      <c r="O38" s="286">
        <v>114.7</v>
      </c>
      <c r="P38" s="285">
        <v>0</v>
      </c>
      <c r="Q38" s="285">
        <v>0</v>
      </c>
      <c r="R38" s="285">
        <v>0</v>
      </c>
      <c r="S38" s="285">
        <v>0</v>
      </c>
      <c r="T38" s="285">
        <v>135.3</v>
      </c>
      <c r="U38" s="510">
        <v>135</v>
      </c>
      <c r="V38" s="285">
        <v>135</v>
      </c>
      <c r="W38" s="285">
        <v>135</v>
      </c>
      <c r="X38" s="270" t="e">
        <f t="shared" si="0"/>
        <v>#DIV/0!</v>
      </c>
      <c r="Y38" s="59" t="s">
        <v>37</v>
      </c>
    </row>
    <row r="39" spans="1:25" ht="12.75">
      <c r="A39" s="385"/>
      <c r="B39" s="389"/>
      <c r="C39" s="385"/>
      <c r="D39" s="386"/>
      <c r="E39" s="45">
        <v>3349</v>
      </c>
      <c r="F39" s="287">
        <v>5169</v>
      </c>
      <c r="G39" s="44"/>
      <c r="H39" s="45"/>
      <c r="I39" s="46" t="s">
        <v>18</v>
      </c>
      <c r="J39" s="393"/>
      <c r="K39" s="288">
        <v>781</v>
      </c>
      <c r="L39" s="286">
        <v>663</v>
      </c>
      <c r="M39" s="286">
        <v>748.7</v>
      </c>
      <c r="N39" s="286">
        <v>674.9</v>
      </c>
      <c r="O39" s="286">
        <v>747.7</v>
      </c>
      <c r="P39" s="285">
        <v>0</v>
      </c>
      <c r="Q39" s="285">
        <v>0</v>
      </c>
      <c r="R39" s="285">
        <v>0</v>
      </c>
      <c r="S39" s="285">
        <v>0</v>
      </c>
      <c r="T39" s="285">
        <v>800</v>
      </c>
      <c r="U39" s="510">
        <v>600</v>
      </c>
      <c r="V39" s="285">
        <v>600</v>
      </c>
      <c r="W39" s="285">
        <v>600</v>
      </c>
      <c r="X39" s="270" t="e">
        <f t="shared" si="0"/>
        <v>#DIV/0!</v>
      </c>
      <c r="Y39" s="59" t="s">
        <v>38</v>
      </c>
    </row>
    <row r="40" spans="1:25" ht="12.75">
      <c r="A40" s="385"/>
      <c r="B40" s="389"/>
      <c r="C40" s="385"/>
      <c r="D40" s="386"/>
      <c r="E40" s="45"/>
      <c r="F40" s="287"/>
      <c r="G40" s="44"/>
      <c r="H40" s="45"/>
      <c r="I40" s="46"/>
      <c r="J40" s="393"/>
      <c r="K40" s="289">
        <f aca="true" t="shared" si="8" ref="K40:W40">SUM(K38:K39)</f>
        <v>850</v>
      </c>
      <c r="L40" s="289">
        <f t="shared" si="8"/>
        <v>744.8</v>
      </c>
      <c r="M40" s="289">
        <f t="shared" si="8"/>
        <v>851.8000000000001</v>
      </c>
      <c r="N40" s="290">
        <f t="shared" si="8"/>
        <v>783.1</v>
      </c>
      <c r="O40" s="290">
        <f t="shared" si="8"/>
        <v>862.4000000000001</v>
      </c>
      <c r="P40" s="289">
        <f t="shared" si="8"/>
        <v>0</v>
      </c>
      <c r="Q40" s="289">
        <f aca="true" t="shared" si="9" ref="Q40:V40">SUM(Q38:Q39)</f>
        <v>0</v>
      </c>
      <c r="R40" s="289">
        <f t="shared" si="9"/>
        <v>0</v>
      </c>
      <c r="S40" s="289">
        <f t="shared" si="9"/>
        <v>0</v>
      </c>
      <c r="T40" s="289">
        <f t="shared" si="9"/>
        <v>935.3</v>
      </c>
      <c r="U40" s="511">
        <f t="shared" si="9"/>
        <v>735</v>
      </c>
      <c r="V40" s="289">
        <f t="shared" si="9"/>
        <v>735</v>
      </c>
      <c r="W40" s="289">
        <f t="shared" si="8"/>
        <v>735</v>
      </c>
      <c r="X40" s="270" t="e">
        <f t="shared" si="0"/>
        <v>#DIV/0!</v>
      </c>
      <c r="Y40" s="291" t="s">
        <v>238</v>
      </c>
    </row>
    <row r="41" spans="1:25" ht="12.75">
      <c r="A41" s="385"/>
      <c r="B41" s="389"/>
      <c r="C41" s="385"/>
      <c r="D41" s="386"/>
      <c r="E41" s="45">
        <v>3631</v>
      </c>
      <c r="F41" s="287">
        <v>5137</v>
      </c>
      <c r="G41" s="44"/>
      <c r="H41" s="45"/>
      <c r="I41" s="46" t="s">
        <v>18</v>
      </c>
      <c r="J41" s="393">
        <v>123</v>
      </c>
      <c r="K41" s="286">
        <v>0</v>
      </c>
      <c r="L41" s="285">
        <v>0</v>
      </c>
      <c r="M41" s="285">
        <v>333.2</v>
      </c>
      <c r="N41" s="292">
        <v>35.6</v>
      </c>
      <c r="O41" s="292">
        <v>410.4</v>
      </c>
      <c r="P41" s="285">
        <v>160.2</v>
      </c>
      <c r="Q41" s="285">
        <v>0</v>
      </c>
      <c r="R41" s="285">
        <v>50</v>
      </c>
      <c r="S41" s="285">
        <v>397.2</v>
      </c>
      <c r="T41" s="285">
        <v>0</v>
      </c>
      <c r="U41" s="546" t="s">
        <v>209</v>
      </c>
      <c r="V41" s="548" t="s">
        <v>209</v>
      </c>
      <c r="W41" s="548" t="s">
        <v>209</v>
      </c>
      <c r="X41" s="270" t="e">
        <f t="shared" si="0"/>
        <v>#VALUE!</v>
      </c>
      <c r="Y41" s="59" t="s">
        <v>187</v>
      </c>
    </row>
    <row r="42" spans="1:25" ht="12.75">
      <c r="A42" s="385"/>
      <c r="B42" s="389"/>
      <c r="C42" s="385"/>
      <c r="D42" s="386"/>
      <c r="E42" s="45">
        <v>3631</v>
      </c>
      <c r="F42" s="287">
        <v>5139</v>
      </c>
      <c r="G42" s="44"/>
      <c r="H42" s="45"/>
      <c r="I42" s="46" t="s">
        <v>18</v>
      </c>
      <c r="J42" s="393">
        <v>123</v>
      </c>
      <c r="K42" s="286"/>
      <c r="L42" s="285"/>
      <c r="M42" s="285"/>
      <c r="N42" s="292">
        <v>0</v>
      </c>
      <c r="O42" s="292">
        <v>0</v>
      </c>
      <c r="P42" s="285">
        <v>18.5</v>
      </c>
      <c r="Q42" s="285">
        <v>0</v>
      </c>
      <c r="R42" s="285">
        <v>20</v>
      </c>
      <c r="S42" s="285">
        <v>0</v>
      </c>
      <c r="T42" s="285">
        <v>0</v>
      </c>
      <c r="U42" s="546" t="s">
        <v>209</v>
      </c>
      <c r="V42" s="548" t="s">
        <v>209</v>
      </c>
      <c r="W42" s="548" t="s">
        <v>209</v>
      </c>
      <c r="X42" s="270" t="e">
        <f t="shared" si="0"/>
        <v>#VALUE!</v>
      </c>
      <c r="Y42" s="59" t="s">
        <v>128</v>
      </c>
    </row>
    <row r="43" spans="1:25" ht="12.75">
      <c r="A43" s="385"/>
      <c r="B43" s="389"/>
      <c r="C43" s="385"/>
      <c r="D43" s="386"/>
      <c r="E43" s="36">
        <v>3631</v>
      </c>
      <c r="F43" s="98">
        <v>5154</v>
      </c>
      <c r="G43" s="391"/>
      <c r="H43" s="36"/>
      <c r="I43" s="37" t="s">
        <v>18</v>
      </c>
      <c r="J43" s="392">
        <v>123</v>
      </c>
      <c r="K43" s="278">
        <v>2061.8</v>
      </c>
      <c r="L43" s="283">
        <v>2158.1</v>
      </c>
      <c r="M43" s="279">
        <v>2412.4</v>
      </c>
      <c r="N43" s="283">
        <v>2655.3</v>
      </c>
      <c r="O43" s="283">
        <v>3145.5</v>
      </c>
      <c r="P43" s="279">
        <v>3760.2</v>
      </c>
      <c r="Q43" s="279">
        <v>4250.7</v>
      </c>
      <c r="R43" s="279">
        <v>4100</v>
      </c>
      <c r="S43" s="285">
        <v>4168.6</v>
      </c>
      <c r="T43" s="285">
        <v>371</v>
      </c>
      <c r="U43" s="546" t="s">
        <v>209</v>
      </c>
      <c r="V43" s="548" t="s">
        <v>209</v>
      </c>
      <c r="W43" s="548" t="s">
        <v>209</v>
      </c>
      <c r="X43" s="270" t="e">
        <f t="shared" si="0"/>
        <v>#VALUE!</v>
      </c>
      <c r="Y43" s="59" t="s">
        <v>195</v>
      </c>
    </row>
    <row r="44" spans="1:25" ht="12.75">
      <c r="A44" s="390"/>
      <c r="B44" s="389"/>
      <c r="C44" s="385"/>
      <c r="D44" s="386"/>
      <c r="E44" s="36">
        <v>3631</v>
      </c>
      <c r="F44" s="98">
        <v>5169</v>
      </c>
      <c r="G44" s="391"/>
      <c r="H44" s="36"/>
      <c r="I44" s="37" t="s">
        <v>18</v>
      </c>
      <c r="J44" s="392">
        <v>123</v>
      </c>
      <c r="K44" s="278">
        <v>0</v>
      </c>
      <c r="L44" s="283">
        <v>0</v>
      </c>
      <c r="M44" s="279">
        <v>6.6</v>
      </c>
      <c r="N44" s="283">
        <v>0</v>
      </c>
      <c r="O44" s="283">
        <v>0</v>
      </c>
      <c r="P44" s="279">
        <v>229.5</v>
      </c>
      <c r="Q44" s="279">
        <v>80.5</v>
      </c>
      <c r="R44" s="279">
        <v>0</v>
      </c>
      <c r="S44" s="285">
        <v>58</v>
      </c>
      <c r="T44" s="285">
        <v>2.7</v>
      </c>
      <c r="U44" s="546" t="s">
        <v>209</v>
      </c>
      <c r="V44" s="548" t="s">
        <v>209</v>
      </c>
      <c r="W44" s="548" t="s">
        <v>209</v>
      </c>
      <c r="X44" s="270" t="e">
        <f t="shared" si="0"/>
        <v>#VALUE!</v>
      </c>
      <c r="Y44" s="59" t="s">
        <v>188</v>
      </c>
    </row>
    <row r="45" spans="1:25" ht="12.75">
      <c r="A45" s="390"/>
      <c r="B45" s="389"/>
      <c r="C45" s="385"/>
      <c r="D45" s="386"/>
      <c r="E45" s="36">
        <v>3631</v>
      </c>
      <c r="F45" s="98">
        <v>5171</v>
      </c>
      <c r="G45" s="38"/>
      <c r="H45" s="36"/>
      <c r="I45" s="37" t="s">
        <v>18</v>
      </c>
      <c r="J45" s="387">
        <v>123</v>
      </c>
      <c r="K45" s="275">
        <v>2546.8</v>
      </c>
      <c r="L45" s="270">
        <v>2484.2</v>
      </c>
      <c r="M45" s="269">
        <v>2494.3</v>
      </c>
      <c r="N45" s="270">
        <v>2738.7</v>
      </c>
      <c r="O45" s="270">
        <v>3005.6</v>
      </c>
      <c r="P45" s="269">
        <v>3107.8</v>
      </c>
      <c r="Q45" s="269">
        <v>2635.1</v>
      </c>
      <c r="R45" s="269">
        <v>3100</v>
      </c>
      <c r="S45" s="285">
        <v>2644.9</v>
      </c>
      <c r="T45" s="285">
        <v>159.9</v>
      </c>
      <c r="U45" s="546" t="s">
        <v>209</v>
      </c>
      <c r="V45" s="548" t="s">
        <v>209</v>
      </c>
      <c r="W45" s="548" t="s">
        <v>209</v>
      </c>
      <c r="X45" s="270" t="e">
        <f t="shared" si="0"/>
        <v>#VALUE!</v>
      </c>
      <c r="Y45" s="59" t="s">
        <v>196</v>
      </c>
    </row>
    <row r="46" spans="1:25" ht="12.75">
      <c r="A46" s="390"/>
      <c r="B46" s="389"/>
      <c r="C46" s="385"/>
      <c r="D46" s="386"/>
      <c r="E46" s="36">
        <v>3631</v>
      </c>
      <c r="F46" s="98">
        <v>6121</v>
      </c>
      <c r="G46" s="38"/>
      <c r="H46" s="36"/>
      <c r="I46" s="37" t="s">
        <v>18</v>
      </c>
      <c r="J46" s="387">
        <v>123</v>
      </c>
      <c r="K46" s="275">
        <v>0</v>
      </c>
      <c r="L46" s="270">
        <v>0</v>
      </c>
      <c r="M46" s="269">
        <v>0</v>
      </c>
      <c r="N46" s="270">
        <v>20</v>
      </c>
      <c r="O46" s="270">
        <v>2</v>
      </c>
      <c r="P46" s="269">
        <v>0</v>
      </c>
      <c r="Q46" s="269">
        <v>0</v>
      </c>
      <c r="R46" s="269">
        <v>0</v>
      </c>
      <c r="S46" s="285">
        <v>109.8</v>
      </c>
      <c r="T46" s="285"/>
      <c r="U46" s="546" t="s">
        <v>209</v>
      </c>
      <c r="V46" s="548" t="s">
        <v>209</v>
      </c>
      <c r="W46" s="548" t="s">
        <v>209</v>
      </c>
      <c r="X46" s="270" t="e">
        <f t="shared" si="0"/>
        <v>#VALUE!</v>
      </c>
      <c r="Y46" s="59" t="s">
        <v>123</v>
      </c>
    </row>
    <row r="47" spans="1:25" ht="12.75">
      <c r="A47" s="390"/>
      <c r="B47" s="389"/>
      <c r="C47" s="385"/>
      <c r="D47" s="386"/>
      <c r="E47" s="36"/>
      <c r="F47" s="98"/>
      <c r="G47" s="38"/>
      <c r="H47" s="36"/>
      <c r="I47" s="37"/>
      <c r="J47" s="387"/>
      <c r="K47" s="276">
        <f>SUM(K41:K46)</f>
        <v>4608.6</v>
      </c>
      <c r="L47" s="276">
        <f aca="true" t="shared" si="10" ref="L47:W47">SUM(L41:L46)</f>
        <v>4642.299999999999</v>
      </c>
      <c r="M47" s="276">
        <f t="shared" si="10"/>
        <v>5246.5</v>
      </c>
      <c r="N47" s="276">
        <f t="shared" si="10"/>
        <v>5449.6</v>
      </c>
      <c r="O47" s="276">
        <f t="shared" si="10"/>
        <v>6563.5</v>
      </c>
      <c r="P47" s="276">
        <f t="shared" si="10"/>
        <v>7276.2</v>
      </c>
      <c r="Q47" s="276">
        <f aca="true" t="shared" si="11" ref="Q47:V47">SUM(Q41:Q46)</f>
        <v>6966.299999999999</v>
      </c>
      <c r="R47" s="276">
        <f t="shared" si="11"/>
        <v>7270</v>
      </c>
      <c r="S47" s="289">
        <f t="shared" si="11"/>
        <v>7378.500000000001</v>
      </c>
      <c r="T47" s="289">
        <v>533.6</v>
      </c>
      <c r="U47" s="511">
        <f t="shared" si="11"/>
        <v>0</v>
      </c>
      <c r="V47" s="276">
        <f t="shared" si="11"/>
        <v>0</v>
      </c>
      <c r="W47" s="276">
        <f t="shared" si="10"/>
        <v>0</v>
      </c>
      <c r="X47" s="270">
        <f t="shared" si="0"/>
        <v>0</v>
      </c>
      <c r="Y47" s="291" t="s">
        <v>95</v>
      </c>
    </row>
    <row r="48" spans="1:25" ht="12.75">
      <c r="A48" s="385"/>
      <c r="B48" s="389"/>
      <c r="C48" s="385"/>
      <c r="D48" s="386"/>
      <c r="E48" s="36">
        <v>3632</v>
      </c>
      <c r="F48" s="98">
        <v>5021</v>
      </c>
      <c r="G48" s="38"/>
      <c r="H48" s="36"/>
      <c r="I48" s="37" t="s">
        <v>18</v>
      </c>
      <c r="J48" s="387"/>
      <c r="K48" s="275">
        <v>25.2</v>
      </c>
      <c r="L48" s="270">
        <v>25.2</v>
      </c>
      <c r="M48" s="269">
        <v>25.2</v>
      </c>
      <c r="N48" s="270">
        <v>25.2</v>
      </c>
      <c r="O48" s="270">
        <v>25.2</v>
      </c>
      <c r="P48" s="269">
        <v>25.2</v>
      </c>
      <c r="Q48" s="269">
        <v>26.8</v>
      </c>
      <c r="R48" s="269">
        <v>26</v>
      </c>
      <c r="S48" s="285">
        <v>23</v>
      </c>
      <c r="T48" s="285">
        <v>4.6</v>
      </c>
      <c r="U48" s="546" t="s">
        <v>209</v>
      </c>
      <c r="V48" s="548" t="s">
        <v>209</v>
      </c>
      <c r="W48" s="548" t="s">
        <v>209</v>
      </c>
      <c r="X48" s="270" t="e">
        <f t="shared" si="0"/>
        <v>#VALUE!</v>
      </c>
      <c r="Y48" s="59" t="s">
        <v>39</v>
      </c>
    </row>
    <row r="49" spans="1:25" ht="12.75">
      <c r="A49" s="385"/>
      <c r="B49" s="389"/>
      <c r="C49" s="385"/>
      <c r="D49" s="386"/>
      <c r="E49" s="36">
        <v>3632</v>
      </c>
      <c r="F49" s="98">
        <v>5031</v>
      </c>
      <c r="G49" s="38"/>
      <c r="H49" s="274"/>
      <c r="I49" s="37" t="s">
        <v>18</v>
      </c>
      <c r="J49" s="387"/>
      <c r="K49" s="275">
        <v>6.5</v>
      </c>
      <c r="L49" s="270">
        <v>6.6</v>
      </c>
      <c r="M49" s="269">
        <v>6.6</v>
      </c>
      <c r="N49" s="270">
        <v>6.5</v>
      </c>
      <c r="O49" s="270">
        <v>6.6</v>
      </c>
      <c r="P49" s="269">
        <v>6.6</v>
      </c>
      <c r="Q49" s="269">
        <v>0</v>
      </c>
      <c r="R49" s="269">
        <v>7</v>
      </c>
      <c r="S49" s="285">
        <v>0</v>
      </c>
      <c r="T49" s="285">
        <v>0</v>
      </c>
      <c r="U49" s="546" t="s">
        <v>209</v>
      </c>
      <c r="V49" s="548" t="s">
        <v>209</v>
      </c>
      <c r="W49" s="548" t="s">
        <v>209</v>
      </c>
      <c r="X49" s="270" t="e">
        <f t="shared" si="0"/>
        <v>#VALUE!</v>
      </c>
      <c r="Y49" s="59" t="s">
        <v>19</v>
      </c>
    </row>
    <row r="50" spans="1:25" ht="12.75">
      <c r="A50" s="385"/>
      <c r="B50" s="389"/>
      <c r="C50" s="385"/>
      <c r="D50" s="386"/>
      <c r="E50" s="36">
        <v>3632</v>
      </c>
      <c r="F50" s="98">
        <v>5032</v>
      </c>
      <c r="G50" s="38"/>
      <c r="H50" s="293"/>
      <c r="I50" s="37" t="s">
        <v>18</v>
      </c>
      <c r="J50" s="387"/>
      <c r="K50" s="275">
        <v>1.4</v>
      </c>
      <c r="L50" s="270">
        <v>1.8</v>
      </c>
      <c r="M50" s="269">
        <v>2.3</v>
      </c>
      <c r="N50" s="270">
        <v>2.3</v>
      </c>
      <c r="O50" s="270">
        <v>2.3</v>
      </c>
      <c r="P50" s="269">
        <v>2.3</v>
      </c>
      <c r="Q50" s="269">
        <v>0</v>
      </c>
      <c r="R50" s="269">
        <v>3</v>
      </c>
      <c r="S50" s="285">
        <v>0</v>
      </c>
      <c r="T50" s="285">
        <v>0</v>
      </c>
      <c r="U50" s="546" t="s">
        <v>209</v>
      </c>
      <c r="V50" s="548" t="s">
        <v>209</v>
      </c>
      <c r="W50" s="548" t="s">
        <v>209</v>
      </c>
      <c r="X50" s="270" t="e">
        <f t="shared" si="0"/>
        <v>#VALUE!</v>
      </c>
      <c r="Y50" s="59" t="s">
        <v>20</v>
      </c>
    </row>
    <row r="51" spans="1:25" ht="12.75">
      <c r="A51" s="385"/>
      <c r="B51" s="389"/>
      <c r="C51" s="385"/>
      <c r="D51" s="386"/>
      <c r="E51" s="36">
        <v>3632</v>
      </c>
      <c r="F51" s="98">
        <v>5137</v>
      </c>
      <c r="G51" s="33"/>
      <c r="H51" s="38"/>
      <c r="I51" s="37" t="s">
        <v>18</v>
      </c>
      <c r="J51" s="33"/>
      <c r="K51" s="279">
        <v>0</v>
      </c>
      <c r="L51" s="270">
        <v>47.2</v>
      </c>
      <c r="M51" s="269">
        <v>4.5</v>
      </c>
      <c r="N51" s="270">
        <v>0</v>
      </c>
      <c r="O51" s="270">
        <v>18.5</v>
      </c>
      <c r="P51" s="269">
        <v>0</v>
      </c>
      <c r="Q51" s="269">
        <v>0</v>
      </c>
      <c r="R51" s="269">
        <v>30</v>
      </c>
      <c r="S51" s="285">
        <v>0</v>
      </c>
      <c r="T51" s="285">
        <v>0</v>
      </c>
      <c r="U51" s="546" t="s">
        <v>209</v>
      </c>
      <c r="V51" s="548" t="s">
        <v>209</v>
      </c>
      <c r="W51" s="548" t="s">
        <v>209</v>
      </c>
      <c r="X51" s="270" t="e">
        <f t="shared" si="0"/>
        <v>#VALUE!</v>
      </c>
      <c r="Y51" s="59" t="s">
        <v>44</v>
      </c>
    </row>
    <row r="52" spans="1:25" ht="12.75">
      <c r="A52" s="385"/>
      <c r="B52" s="389"/>
      <c r="C52" s="385"/>
      <c r="D52" s="386"/>
      <c r="E52" s="36">
        <v>3632</v>
      </c>
      <c r="F52" s="98">
        <v>5139</v>
      </c>
      <c r="G52" s="33"/>
      <c r="H52" s="62"/>
      <c r="I52" s="37" t="s">
        <v>18</v>
      </c>
      <c r="J52" s="33"/>
      <c r="K52" s="279">
        <v>4.6</v>
      </c>
      <c r="L52" s="270">
        <v>0.3</v>
      </c>
      <c r="M52" s="269">
        <v>0.6</v>
      </c>
      <c r="N52" s="270">
        <v>13</v>
      </c>
      <c r="O52" s="270">
        <v>17.9</v>
      </c>
      <c r="P52" s="269">
        <v>0</v>
      </c>
      <c r="Q52" s="269">
        <v>21.2</v>
      </c>
      <c r="R52" s="269">
        <v>20</v>
      </c>
      <c r="S52" s="285">
        <v>4.5</v>
      </c>
      <c r="T52" s="285">
        <v>0</v>
      </c>
      <c r="U52" s="546" t="s">
        <v>209</v>
      </c>
      <c r="V52" s="548" t="s">
        <v>209</v>
      </c>
      <c r="W52" s="548" t="s">
        <v>209</v>
      </c>
      <c r="X52" s="270" t="e">
        <f t="shared" si="0"/>
        <v>#VALUE!</v>
      </c>
      <c r="Y52" s="59" t="s">
        <v>40</v>
      </c>
    </row>
    <row r="53" spans="1:25" ht="12.75">
      <c r="A53" s="385"/>
      <c r="B53" s="389"/>
      <c r="C53" s="385"/>
      <c r="D53" s="386"/>
      <c r="E53" s="36">
        <v>3632</v>
      </c>
      <c r="F53" s="98">
        <v>5151</v>
      </c>
      <c r="G53" s="391"/>
      <c r="H53" s="36"/>
      <c r="I53" s="37" t="s">
        <v>18</v>
      </c>
      <c r="J53" s="392"/>
      <c r="K53" s="278">
        <v>15.6</v>
      </c>
      <c r="L53" s="283">
        <v>27</v>
      </c>
      <c r="M53" s="279">
        <v>21.6</v>
      </c>
      <c r="N53" s="283">
        <v>24.6</v>
      </c>
      <c r="O53" s="283">
        <v>22.7</v>
      </c>
      <c r="P53" s="279">
        <v>33.5</v>
      </c>
      <c r="Q53" s="279">
        <v>25.6</v>
      </c>
      <c r="R53" s="279">
        <v>47</v>
      </c>
      <c r="S53" s="285">
        <v>21.3</v>
      </c>
      <c r="T53" s="285">
        <v>3.7</v>
      </c>
      <c r="U53" s="546" t="s">
        <v>209</v>
      </c>
      <c r="V53" s="548" t="s">
        <v>209</v>
      </c>
      <c r="W53" s="548" t="s">
        <v>209</v>
      </c>
      <c r="X53" s="270" t="e">
        <f t="shared" si="0"/>
        <v>#VALUE!</v>
      </c>
      <c r="Y53" s="59" t="s">
        <v>41</v>
      </c>
    </row>
    <row r="54" spans="1:25" ht="12.75">
      <c r="A54" s="385"/>
      <c r="B54" s="389"/>
      <c r="C54" s="385"/>
      <c r="D54" s="386"/>
      <c r="E54" s="36">
        <v>3632</v>
      </c>
      <c r="F54" s="98">
        <v>5154</v>
      </c>
      <c r="G54" s="391"/>
      <c r="H54" s="36"/>
      <c r="I54" s="37" t="s">
        <v>18</v>
      </c>
      <c r="J54" s="395"/>
      <c r="K54" s="279">
        <v>27.8</v>
      </c>
      <c r="L54" s="283">
        <v>37.9</v>
      </c>
      <c r="M54" s="279">
        <v>46.3</v>
      </c>
      <c r="N54" s="283">
        <v>51.2</v>
      </c>
      <c r="O54" s="283">
        <v>50.6</v>
      </c>
      <c r="P54" s="279">
        <v>68.7</v>
      </c>
      <c r="Q54" s="279">
        <v>60.7</v>
      </c>
      <c r="R54" s="279">
        <v>80</v>
      </c>
      <c r="S54" s="285">
        <v>52.8</v>
      </c>
      <c r="T54" s="285">
        <v>9.2</v>
      </c>
      <c r="U54" s="546" t="s">
        <v>209</v>
      </c>
      <c r="V54" s="548" t="s">
        <v>209</v>
      </c>
      <c r="W54" s="548" t="s">
        <v>209</v>
      </c>
      <c r="X54" s="270" t="e">
        <f t="shared" si="0"/>
        <v>#VALUE!</v>
      </c>
      <c r="Y54" s="59" t="s">
        <v>42</v>
      </c>
    </row>
    <row r="55" spans="1:25" ht="12.75">
      <c r="A55" s="385"/>
      <c r="B55" s="389"/>
      <c r="C55" s="385"/>
      <c r="D55" s="386"/>
      <c r="E55" s="36">
        <v>3632</v>
      </c>
      <c r="F55" s="98">
        <v>5154</v>
      </c>
      <c r="G55" s="391"/>
      <c r="H55" s="36"/>
      <c r="I55" s="37" t="s">
        <v>18</v>
      </c>
      <c r="J55" s="395"/>
      <c r="K55" s="279"/>
      <c r="L55" s="283"/>
      <c r="M55" s="279"/>
      <c r="N55" s="283">
        <v>0</v>
      </c>
      <c r="O55" s="283">
        <v>0</v>
      </c>
      <c r="P55" s="279">
        <v>9</v>
      </c>
      <c r="Q55" s="279">
        <v>0</v>
      </c>
      <c r="R55" s="279">
        <v>0</v>
      </c>
      <c r="S55" s="285">
        <v>0</v>
      </c>
      <c r="T55" s="285">
        <v>0</v>
      </c>
      <c r="U55" s="546" t="s">
        <v>209</v>
      </c>
      <c r="V55" s="548" t="s">
        <v>209</v>
      </c>
      <c r="W55" s="548" t="s">
        <v>209</v>
      </c>
      <c r="X55" s="270" t="e">
        <f t="shared" si="0"/>
        <v>#VALUE!</v>
      </c>
      <c r="Y55" s="59" t="s">
        <v>129</v>
      </c>
    </row>
    <row r="56" spans="1:25" ht="12.75">
      <c r="A56" s="385"/>
      <c r="B56" s="389"/>
      <c r="C56" s="385"/>
      <c r="D56" s="386"/>
      <c r="E56" s="36">
        <v>3632</v>
      </c>
      <c r="F56" s="98">
        <v>5166</v>
      </c>
      <c r="G56" s="391"/>
      <c r="H56" s="36"/>
      <c r="I56" s="37" t="s">
        <v>18</v>
      </c>
      <c r="J56" s="395"/>
      <c r="K56" s="279">
        <v>0</v>
      </c>
      <c r="L56" s="283">
        <v>3</v>
      </c>
      <c r="M56" s="279">
        <v>11.1</v>
      </c>
      <c r="N56" s="283">
        <v>3</v>
      </c>
      <c r="O56" s="283">
        <v>3</v>
      </c>
      <c r="P56" s="279">
        <v>3</v>
      </c>
      <c r="Q56" s="279">
        <v>3</v>
      </c>
      <c r="R56" s="279">
        <v>3</v>
      </c>
      <c r="S56" s="285">
        <v>6.6</v>
      </c>
      <c r="T56" s="285">
        <v>0</v>
      </c>
      <c r="U56" s="546" t="s">
        <v>209</v>
      </c>
      <c r="V56" s="548" t="s">
        <v>209</v>
      </c>
      <c r="W56" s="548" t="s">
        <v>209</v>
      </c>
      <c r="X56" s="270" t="e">
        <f t="shared" si="0"/>
        <v>#VALUE!</v>
      </c>
      <c r="Y56" s="59" t="s">
        <v>189</v>
      </c>
    </row>
    <row r="57" spans="1:25" ht="12.75">
      <c r="A57" s="385"/>
      <c r="B57" s="389"/>
      <c r="C57" s="385"/>
      <c r="D57" s="386"/>
      <c r="E57" s="38">
        <v>3632</v>
      </c>
      <c r="F57" s="98">
        <v>5169</v>
      </c>
      <c r="G57" s="391"/>
      <c r="H57" s="36"/>
      <c r="I57" s="37" t="s">
        <v>18</v>
      </c>
      <c r="J57" s="392"/>
      <c r="K57" s="278">
        <v>123.8</v>
      </c>
      <c r="L57" s="283">
        <v>123.6</v>
      </c>
      <c r="M57" s="279">
        <v>151.6</v>
      </c>
      <c r="N57" s="283">
        <v>62.5</v>
      </c>
      <c r="O57" s="283">
        <v>390</v>
      </c>
      <c r="P57" s="279">
        <v>261.1</v>
      </c>
      <c r="Q57" s="279">
        <v>187.5</v>
      </c>
      <c r="R57" s="279">
        <v>150</v>
      </c>
      <c r="S57" s="285">
        <v>116.2</v>
      </c>
      <c r="T57" s="285">
        <v>0</v>
      </c>
      <c r="U57" s="546" t="s">
        <v>209</v>
      </c>
      <c r="V57" s="548" t="s">
        <v>209</v>
      </c>
      <c r="W57" s="548" t="s">
        <v>209</v>
      </c>
      <c r="X57" s="270" t="e">
        <f t="shared" si="0"/>
        <v>#VALUE!</v>
      </c>
      <c r="Y57" s="59" t="s">
        <v>197</v>
      </c>
    </row>
    <row r="58" spans="1:25" ht="12.75">
      <c r="A58" s="396"/>
      <c r="B58" s="397"/>
      <c r="C58" s="385"/>
      <c r="D58" s="386"/>
      <c r="E58" s="36">
        <v>3632</v>
      </c>
      <c r="F58" s="86">
        <v>5171</v>
      </c>
      <c r="G58" s="38"/>
      <c r="H58" s="36"/>
      <c r="I58" s="37" t="s">
        <v>18</v>
      </c>
      <c r="J58" s="392"/>
      <c r="K58" s="294">
        <v>243.8</v>
      </c>
      <c r="L58" s="283">
        <v>312.5</v>
      </c>
      <c r="M58" s="279">
        <v>334.4</v>
      </c>
      <c r="N58" s="283">
        <v>811.6</v>
      </c>
      <c r="O58" s="283">
        <v>285.8</v>
      </c>
      <c r="P58" s="279">
        <v>662.4</v>
      </c>
      <c r="Q58" s="279">
        <v>402.6</v>
      </c>
      <c r="R58" s="279">
        <v>300</v>
      </c>
      <c r="S58" s="285">
        <v>2184.6</v>
      </c>
      <c r="T58" s="285">
        <v>97</v>
      </c>
      <c r="U58" s="546" t="s">
        <v>209</v>
      </c>
      <c r="V58" s="548" t="s">
        <v>209</v>
      </c>
      <c r="W58" s="548" t="s">
        <v>209</v>
      </c>
      <c r="X58" s="270" t="e">
        <f t="shared" si="0"/>
        <v>#VALUE!</v>
      </c>
      <c r="Y58" s="59" t="s">
        <v>190</v>
      </c>
    </row>
    <row r="59" spans="1:25" ht="12.75">
      <c r="A59" s="398"/>
      <c r="B59" s="399"/>
      <c r="C59" s="385"/>
      <c r="D59" s="386"/>
      <c r="E59" s="38">
        <v>3632</v>
      </c>
      <c r="F59" s="98">
        <v>5192</v>
      </c>
      <c r="G59" s="38"/>
      <c r="H59" s="36"/>
      <c r="I59" s="37" t="s">
        <v>18</v>
      </c>
      <c r="J59" s="392"/>
      <c r="K59" s="294">
        <v>25.6</v>
      </c>
      <c r="L59" s="283">
        <v>25.8</v>
      </c>
      <c r="M59" s="279">
        <v>48.6</v>
      </c>
      <c r="N59" s="283">
        <v>16.7</v>
      </c>
      <c r="O59" s="283">
        <v>31.3</v>
      </c>
      <c r="P59" s="279">
        <v>27.5</v>
      </c>
      <c r="Q59" s="279">
        <f>53.3+5.6</f>
        <v>58.9</v>
      </c>
      <c r="R59" s="279">
        <v>50</v>
      </c>
      <c r="S59" s="285">
        <v>26.4</v>
      </c>
      <c r="T59" s="285">
        <v>0</v>
      </c>
      <c r="U59" s="546" t="s">
        <v>209</v>
      </c>
      <c r="V59" s="548" t="s">
        <v>209</v>
      </c>
      <c r="W59" s="548" t="s">
        <v>209</v>
      </c>
      <c r="X59" s="270" t="e">
        <f t="shared" si="0"/>
        <v>#VALUE!</v>
      </c>
      <c r="Y59" s="59" t="s">
        <v>45</v>
      </c>
    </row>
    <row r="60" spans="1:25" ht="12.75">
      <c r="A60" s="398"/>
      <c r="B60" s="399"/>
      <c r="C60" s="385"/>
      <c r="D60" s="386"/>
      <c r="E60" s="38">
        <v>3632</v>
      </c>
      <c r="F60" s="98">
        <v>5229</v>
      </c>
      <c r="G60" s="38"/>
      <c r="H60" s="36"/>
      <c r="I60" s="37" t="s">
        <v>18</v>
      </c>
      <c r="J60" s="392"/>
      <c r="K60" s="294">
        <v>4</v>
      </c>
      <c r="L60" s="283">
        <v>1</v>
      </c>
      <c r="M60" s="279">
        <v>1</v>
      </c>
      <c r="N60" s="283">
        <v>1</v>
      </c>
      <c r="O60" s="283">
        <v>1</v>
      </c>
      <c r="P60" s="279">
        <v>1</v>
      </c>
      <c r="Q60" s="279">
        <v>1</v>
      </c>
      <c r="R60" s="279">
        <v>2</v>
      </c>
      <c r="S60" s="285">
        <v>1</v>
      </c>
      <c r="T60" s="285">
        <v>0</v>
      </c>
      <c r="U60" s="546" t="s">
        <v>209</v>
      </c>
      <c r="V60" s="548" t="s">
        <v>209</v>
      </c>
      <c r="W60" s="548" t="s">
        <v>209</v>
      </c>
      <c r="X60" s="270" t="e">
        <f t="shared" si="0"/>
        <v>#VALUE!</v>
      </c>
      <c r="Y60" s="59" t="s">
        <v>60</v>
      </c>
    </row>
    <row r="61" spans="1:25" ht="12.75">
      <c r="A61" s="388"/>
      <c r="B61" s="399"/>
      <c r="C61" s="385"/>
      <c r="D61" s="386"/>
      <c r="E61" s="36"/>
      <c r="F61" s="98"/>
      <c r="G61" s="38"/>
      <c r="H61" s="36"/>
      <c r="I61" s="37"/>
      <c r="J61" s="392"/>
      <c r="K61" s="281">
        <f aca="true" t="shared" si="12" ref="K61:W61">SUM(K48:K60)</f>
        <v>478.30000000000007</v>
      </c>
      <c r="L61" s="281">
        <f t="shared" si="12"/>
        <v>611.9</v>
      </c>
      <c r="M61" s="281">
        <f t="shared" si="12"/>
        <v>653.8</v>
      </c>
      <c r="N61" s="295">
        <f t="shared" si="12"/>
        <v>1017.6000000000001</v>
      </c>
      <c r="O61" s="295">
        <f t="shared" si="12"/>
        <v>854.8999999999999</v>
      </c>
      <c r="P61" s="281">
        <f t="shared" si="12"/>
        <v>1100.3</v>
      </c>
      <c r="Q61" s="281">
        <f aca="true" t="shared" si="13" ref="Q61:V61">SUM(Q48:Q60)</f>
        <v>787.3000000000001</v>
      </c>
      <c r="R61" s="281">
        <f t="shared" si="13"/>
        <v>718</v>
      </c>
      <c r="S61" s="464">
        <f t="shared" si="13"/>
        <v>2436.4</v>
      </c>
      <c r="T61" s="464">
        <v>114.5</v>
      </c>
      <c r="U61" s="512">
        <f t="shared" si="13"/>
        <v>0</v>
      </c>
      <c r="V61" s="281">
        <f t="shared" si="13"/>
        <v>0</v>
      </c>
      <c r="W61" s="281">
        <f t="shared" si="12"/>
        <v>0</v>
      </c>
      <c r="X61" s="270">
        <f t="shared" si="0"/>
        <v>0</v>
      </c>
      <c r="Y61" s="291" t="s">
        <v>96</v>
      </c>
    </row>
    <row r="62" spans="1:25" ht="12.75" hidden="1">
      <c r="A62" s="388"/>
      <c r="B62" s="400"/>
      <c r="C62" s="385"/>
      <c r="D62" s="386"/>
      <c r="E62" s="36">
        <v>3634</v>
      </c>
      <c r="F62" s="98"/>
      <c r="G62" s="38"/>
      <c r="H62" s="36"/>
      <c r="I62" s="37" t="s">
        <v>18</v>
      </c>
      <c r="J62" s="392"/>
      <c r="K62" s="281">
        <v>242.1</v>
      </c>
      <c r="L62" s="281">
        <v>0</v>
      </c>
      <c r="M62" s="281">
        <v>0</v>
      </c>
      <c r="N62" s="295">
        <v>0</v>
      </c>
      <c r="O62" s="295">
        <v>0</v>
      </c>
      <c r="P62" s="281">
        <v>0</v>
      </c>
      <c r="Q62" s="281"/>
      <c r="R62" s="281">
        <v>0</v>
      </c>
      <c r="S62" s="464"/>
      <c r="T62" s="464"/>
      <c r="U62" s="512"/>
      <c r="V62" s="281"/>
      <c r="W62" s="281"/>
      <c r="X62" s="270" t="e">
        <f t="shared" si="0"/>
        <v>#DIV/0!</v>
      </c>
      <c r="Y62" s="291" t="s">
        <v>80</v>
      </c>
    </row>
    <row r="63" spans="1:25" ht="12.75" hidden="1">
      <c r="A63" s="388"/>
      <c r="B63" s="400"/>
      <c r="C63" s="385"/>
      <c r="D63" s="386"/>
      <c r="E63" s="36">
        <v>3639</v>
      </c>
      <c r="F63" s="98"/>
      <c r="G63" s="38"/>
      <c r="H63" s="36"/>
      <c r="I63" s="37" t="s">
        <v>18</v>
      </c>
      <c r="J63" s="392"/>
      <c r="K63" s="281">
        <v>196.3</v>
      </c>
      <c r="L63" s="281">
        <v>0</v>
      </c>
      <c r="M63" s="281">
        <v>0</v>
      </c>
      <c r="N63" s="295">
        <v>0</v>
      </c>
      <c r="O63" s="295">
        <v>0</v>
      </c>
      <c r="P63" s="281">
        <v>0</v>
      </c>
      <c r="Q63" s="281"/>
      <c r="R63" s="281">
        <v>0</v>
      </c>
      <c r="S63" s="464"/>
      <c r="T63" s="464"/>
      <c r="U63" s="512"/>
      <c r="V63" s="281"/>
      <c r="W63" s="281"/>
      <c r="X63" s="270" t="e">
        <f t="shared" si="0"/>
        <v>#DIV/0!</v>
      </c>
      <c r="Y63" s="291" t="s">
        <v>81</v>
      </c>
    </row>
    <row r="64" spans="1:25" ht="12.75">
      <c r="A64" s="388"/>
      <c r="B64" s="400"/>
      <c r="C64" s="385"/>
      <c r="D64" s="386"/>
      <c r="E64" s="36">
        <v>3722</v>
      </c>
      <c r="F64" s="98">
        <v>5139</v>
      </c>
      <c r="G64" s="42"/>
      <c r="H64" s="40"/>
      <c r="I64" s="41" t="s">
        <v>18</v>
      </c>
      <c r="J64" s="401"/>
      <c r="K64" s="296">
        <v>23.4</v>
      </c>
      <c r="L64" s="297">
        <v>23.9</v>
      </c>
      <c r="M64" s="298">
        <v>29.2</v>
      </c>
      <c r="N64" s="297">
        <v>40.7</v>
      </c>
      <c r="O64" s="297">
        <v>60.4</v>
      </c>
      <c r="P64" s="298">
        <v>68</v>
      </c>
      <c r="Q64" s="298">
        <v>76</v>
      </c>
      <c r="R64" s="298">
        <v>60</v>
      </c>
      <c r="S64" s="466">
        <v>66.1</v>
      </c>
      <c r="T64" s="466">
        <v>5.2</v>
      </c>
      <c r="U64" s="546" t="s">
        <v>209</v>
      </c>
      <c r="V64" s="548" t="s">
        <v>209</v>
      </c>
      <c r="W64" s="548" t="s">
        <v>209</v>
      </c>
      <c r="X64" s="270" t="e">
        <f t="shared" si="0"/>
        <v>#VALUE!</v>
      </c>
      <c r="Y64" s="59" t="s">
        <v>136</v>
      </c>
    </row>
    <row r="65" spans="1:25" ht="12.75">
      <c r="A65" s="398"/>
      <c r="B65" s="400"/>
      <c r="C65" s="385"/>
      <c r="D65" s="386"/>
      <c r="E65" s="36">
        <v>3722</v>
      </c>
      <c r="F65" s="98">
        <v>5169</v>
      </c>
      <c r="G65" s="42"/>
      <c r="H65" s="299"/>
      <c r="I65" s="41" t="s">
        <v>18</v>
      </c>
      <c r="J65" s="401"/>
      <c r="K65" s="296">
        <v>13786.7</v>
      </c>
      <c r="L65" s="297">
        <v>15687</v>
      </c>
      <c r="M65" s="298">
        <v>18106.4</v>
      </c>
      <c r="N65" s="297">
        <v>17725.5</v>
      </c>
      <c r="O65" s="297">
        <v>17177.5</v>
      </c>
      <c r="P65" s="298">
        <v>18315</v>
      </c>
      <c r="Q65" s="298">
        <v>18629.6</v>
      </c>
      <c r="R65" s="298">
        <v>19000</v>
      </c>
      <c r="S65" s="466">
        <v>18736</v>
      </c>
      <c r="T65" s="466">
        <v>1546.5</v>
      </c>
      <c r="U65" s="546" t="s">
        <v>209</v>
      </c>
      <c r="V65" s="548" t="s">
        <v>209</v>
      </c>
      <c r="W65" s="548" t="s">
        <v>209</v>
      </c>
      <c r="X65" s="270" t="e">
        <f t="shared" si="0"/>
        <v>#VALUE!</v>
      </c>
      <c r="Y65" s="59" t="s">
        <v>198</v>
      </c>
    </row>
    <row r="66" spans="1:25" ht="12.75">
      <c r="A66" s="402"/>
      <c r="B66" s="397"/>
      <c r="C66" s="396"/>
      <c r="D66" s="403"/>
      <c r="E66" s="36">
        <v>3722</v>
      </c>
      <c r="F66" s="86">
        <v>5213</v>
      </c>
      <c r="G66" s="40"/>
      <c r="H66" s="299"/>
      <c r="I66" s="41" t="s">
        <v>18</v>
      </c>
      <c r="J66" s="404"/>
      <c r="K66" s="300">
        <v>2853</v>
      </c>
      <c r="L66" s="301">
        <v>0</v>
      </c>
      <c r="M66" s="302">
        <v>0</v>
      </c>
      <c r="N66" s="301">
        <v>0</v>
      </c>
      <c r="O66" s="301">
        <v>0</v>
      </c>
      <c r="P66" s="302">
        <v>0</v>
      </c>
      <c r="Q66" s="302">
        <v>0</v>
      </c>
      <c r="R66" s="302">
        <v>0</v>
      </c>
      <c r="S66" s="467">
        <v>0</v>
      </c>
      <c r="T66" s="467">
        <v>0</v>
      </c>
      <c r="U66" s="546" t="s">
        <v>209</v>
      </c>
      <c r="V66" s="548" t="s">
        <v>209</v>
      </c>
      <c r="W66" s="548" t="s">
        <v>209</v>
      </c>
      <c r="X66" s="270" t="e">
        <f t="shared" si="0"/>
        <v>#VALUE!</v>
      </c>
      <c r="Y66" s="303" t="s">
        <v>79</v>
      </c>
    </row>
    <row r="67" spans="1:25" ht="12.75">
      <c r="A67" s="402"/>
      <c r="B67" s="397"/>
      <c r="C67" s="396"/>
      <c r="D67" s="403"/>
      <c r="E67" s="38">
        <v>3722</v>
      </c>
      <c r="F67" s="98">
        <v>5909</v>
      </c>
      <c r="G67" s="42"/>
      <c r="H67" s="304"/>
      <c r="I67" s="305" t="s">
        <v>18</v>
      </c>
      <c r="J67" s="401"/>
      <c r="K67" s="296"/>
      <c r="L67" s="306"/>
      <c r="M67" s="307"/>
      <c r="N67" s="306"/>
      <c r="O67" s="306">
        <v>0</v>
      </c>
      <c r="P67" s="307">
        <v>0</v>
      </c>
      <c r="Q67" s="307">
        <v>0</v>
      </c>
      <c r="R67" s="307">
        <v>0</v>
      </c>
      <c r="S67" s="468">
        <v>0</v>
      </c>
      <c r="T67" s="468">
        <v>0</v>
      </c>
      <c r="U67" s="546" t="s">
        <v>209</v>
      </c>
      <c r="V67" s="548" t="s">
        <v>209</v>
      </c>
      <c r="W67" s="548" t="s">
        <v>209</v>
      </c>
      <c r="X67" s="270" t="e">
        <f t="shared" si="0"/>
        <v>#VALUE!</v>
      </c>
      <c r="Y67" s="308" t="s">
        <v>144</v>
      </c>
    </row>
    <row r="68" spans="1:25" ht="13.5" thickBot="1">
      <c r="A68" s="396"/>
      <c r="B68" s="397"/>
      <c r="C68" s="396"/>
      <c r="D68" s="403"/>
      <c r="E68" s="36"/>
      <c r="F68" s="86"/>
      <c r="G68" s="405"/>
      <c r="H68" s="40"/>
      <c r="I68" s="37"/>
      <c r="J68" s="36"/>
      <c r="K68" s="309">
        <f aca="true" t="shared" si="14" ref="K68:S68">SUM(K64:K66)</f>
        <v>16663.1</v>
      </c>
      <c r="L68" s="309">
        <f t="shared" si="14"/>
        <v>15710.9</v>
      </c>
      <c r="M68" s="309">
        <f t="shared" si="14"/>
        <v>18135.600000000002</v>
      </c>
      <c r="N68" s="309">
        <f t="shared" si="14"/>
        <v>17766.2</v>
      </c>
      <c r="O68" s="309">
        <f t="shared" si="14"/>
        <v>17237.9</v>
      </c>
      <c r="P68" s="309">
        <f>SUM(P64:P66)+4.2</f>
        <v>18387.2</v>
      </c>
      <c r="Q68" s="309">
        <f>SUM(Q64:Q67)</f>
        <v>18705.6</v>
      </c>
      <c r="R68" s="309">
        <f t="shared" si="14"/>
        <v>19060</v>
      </c>
      <c r="S68" s="469">
        <f t="shared" si="14"/>
        <v>18802.1</v>
      </c>
      <c r="T68" s="469">
        <v>1551.7</v>
      </c>
      <c r="U68" s="513">
        <f>SUM(U64:U67)</f>
        <v>0</v>
      </c>
      <c r="V68" s="309">
        <f>SUM(V64:V67)</f>
        <v>0</v>
      </c>
      <c r="W68" s="309">
        <f>SUM(W64:W67)</f>
        <v>0</v>
      </c>
      <c r="X68" s="270">
        <f t="shared" si="0"/>
        <v>0</v>
      </c>
      <c r="Y68" s="310" t="s">
        <v>97</v>
      </c>
    </row>
    <row r="69" spans="1:25" ht="25.5" customHeight="1" thickBot="1">
      <c r="A69" s="80"/>
      <c r="B69" s="81"/>
      <c r="C69" s="81"/>
      <c r="D69" s="81"/>
      <c r="E69" s="82"/>
      <c r="F69" s="81"/>
      <c r="G69" s="81"/>
      <c r="H69" s="81"/>
      <c r="I69" s="81"/>
      <c r="J69" s="82"/>
      <c r="K69" s="311" t="e">
        <f>SUM(K68,K61,K47,K40,K37,K31,K25,K18)+#REF!+K62+K63</f>
        <v>#REF!</v>
      </c>
      <c r="L69" s="311" t="e">
        <f>SUM(L68,L61,L47,L40,L37,L31,L25,L18)+#REF!+L62+L63</f>
        <v>#REF!</v>
      </c>
      <c r="M69" s="311" t="e">
        <f>SUM(M68,M61,M47,M40,M37,M31,M25,M18)+#REF!+M62+M63</f>
        <v>#REF!</v>
      </c>
      <c r="N69" s="311">
        <f aca="true" t="shared" si="15" ref="N69:W69">SUM(N18,N25,N28,N31,N37,N40,N47,N61,N68)</f>
        <v>41417</v>
      </c>
      <c r="O69" s="311">
        <f t="shared" si="15"/>
        <v>40197</v>
      </c>
      <c r="P69" s="311">
        <f t="shared" si="15"/>
        <v>40465.1</v>
      </c>
      <c r="Q69" s="311">
        <f t="shared" si="15"/>
        <v>43012.1</v>
      </c>
      <c r="R69" s="311">
        <f t="shared" si="15"/>
        <v>41778</v>
      </c>
      <c r="S69" s="311">
        <f t="shared" si="15"/>
        <v>66177.1</v>
      </c>
      <c r="T69" s="311">
        <f t="shared" si="15"/>
        <v>5132</v>
      </c>
      <c r="U69" s="514">
        <f t="shared" si="15"/>
        <v>1765</v>
      </c>
      <c r="V69" s="311">
        <f t="shared" si="15"/>
        <v>765</v>
      </c>
      <c r="W69" s="311">
        <f t="shared" si="15"/>
        <v>765</v>
      </c>
      <c r="X69" s="312">
        <f>U69/S69*100</f>
        <v>2.6670857441622555</v>
      </c>
      <c r="Y69" s="559" t="s">
        <v>239</v>
      </c>
    </row>
    <row r="71" s="257" customFormat="1" ht="12.75"/>
    <row r="72" s="257" customFormat="1" ht="12.75"/>
    <row r="73" s="257" customFormat="1" ht="12.75"/>
    <row r="74" spans="10:25" ht="18"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</sheetData>
  <sheetProtection/>
  <printOptions/>
  <pageMargins left="0.5905511811023623" right="0.3937007874015748" top="0.1968503937007874" bottom="0.1968503937007874" header="0.5118110236220472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7"/>
  <sheetViews>
    <sheetView zoomScalePageLayoutView="0" workbookViewId="0" topLeftCell="E1">
      <selection activeCell="E3" sqref="E3"/>
    </sheetView>
  </sheetViews>
  <sheetFormatPr defaultColWidth="9.140625" defaultRowHeight="12.75"/>
  <cols>
    <col min="1" max="2" width="5.8515625" style="380" hidden="1" customWidth="1"/>
    <col min="3" max="3" width="5.7109375" style="380" hidden="1" customWidth="1"/>
    <col min="4" max="4" width="4.7109375" style="380" hidden="1" customWidth="1"/>
    <col min="5" max="5" width="6.7109375" style="380" customWidth="1"/>
    <col min="6" max="6" width="7.7109375" style="380" customWidth="1"/>
    <col min="7" max="7" width="4.7109375" style="380" hidden="1" customWidth="1"/>
    <col min="8" max="8" width="6.57421875" style="380" hidden="1" customWidth="1"/>
    <col min="9" max="9" width="5.7109375" style="380" customWidth="1"/>
    <col min="10" max="10" width="7.28125" style="380" customWidth="1"/>
    <col min="11" max="12" width="9.140625" style="380" hidden="1" customWidth="1"/>
    <col min="13" max="13" width="9.57421875" style="380" hidden="1" customWidth="1"/>
    <col min="14" max="14" width="10.140625" style="380" hidden="1" customWidth="1"/>
    <col min="15" max="15" width="9.7109375" style="380" hidden="1" customWidth="1"/>
    <col min="16" max="17" width="10.140625" style="380" customWidth="1"/>
    <col min="18" max="18" width="10.140625" style="380" hidden="1" customWidth="1"/>
    <col min="19" max="20" width="10.140625" style="380" customWidth="1"/>
    <col min="21" max="21" width="10.140625" style="382" customWidth="1"/>
    <col min="22" max="22" width="10.140625" style="380" customWidth="1"/>
    <col min="23" max="23" width="10.8515625" style="380" customWidth="1"/>
    <col min="24" max="24" width="10.00390625" style="380" hidden="1" customWidth="1"/>
    <col min="25" max="25" width="113.57421875" style="380" customWidth="1"/>
    <col min="26" max="26" width="6.00390625" style="380" hidden="1" customWidth="1"/>
    <col min="27" max="16384" width="9.140625" style="380" customWidth="1"/>
  </cols>
  <sheetData>
    <row r="1" spans="5:21" s="164" customFormat="1" ht="18">
      <c r="E1" s="557" t="s">
        <v>0</v>
      </c>
      <c r="U1" s="232"/>
    </row>
    <row r="2" spans="1:25" s="1" customFormat="1" ht="18">
      <c r="A2" s="262"/>
      <c r="B2" s="262"/>
      <c r="C2" s="262"/>
      <c r="D2" s="262"/>
      <c r="E2" s="262"/>
      <c r="F2" s="262"/>
      <c r="G2" s="262"/>
      <c r="U2" s="520"/>
      <c r="Y2" s="263" t="s">
        <v>211</v>
      </c>
    </row>
    <row r="3" spans="1:21" s="164" customFormat="1" ht="18">
      <c r="A3" s="165"/>
      <c r="B3" s="165"/>
      <c r="C3" s="165"/>
      <c r="D3" s="165"/>
      <c r="E3" s="558" t="s">
        <v>206</v>
      </c>
      <c r="F3" s="165"/>
      <c r="G3" s="165"/>
      <c r="U3" s="232"/>
    </row>
    <row r="4" spans="1:26" ht="7.5" customHeight="1" thickBot="1">
      <c r="A4" s="7"/>
      <c r="B4" s="7"/>
      <c r="C4" s="7"/>
      <c r="D4" s="7"/>
      <c r="E4" s="5"/>
      <c r="F4" s="5"/>
      <c r="G4" s="7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209"/>
      <c r="V4" s="5"/>
      <c r="W4" s="5"/>
      <c r="X4" s="5"/>
      <c r="Y4" s="5"/>
      <c r="Z4" s="406"/>
    </row>
    <row r="5" spans="1:26" s="382" customFormat="1" ht="12.75">
      <c r="A5" s="167" t="s">
        <v>14</v>
      </c>
      <c r="B5" s="168" t="s">
        <v>16</v>
      </c>
      <c r="C5" s="169" t="s">
        <v>13</v>
      </c>
      <c r="D5" s="170" t="s">
        <v>12</v>
      </c>
      <c r="E5" s="169" t="s">
        <v>1</v>
      </c>
      <c r="F5" s="172" t="s">
        <v>2</v>
      </c>
      <c r="G5" s="172" t="s">
        <v>3</v>
      </c>
      <c r="H5" s="172" t="s">
        <v>4</v>
      </c>
      <c r="I5" s="173" t="s">
        <v>5</v>
      </c>
      <c r="J5" s="172" t="s">
        <v>6</v>
      </c>
      <c r="K5" s="171"/>
      <c r="L5" s="172"/>
      <c r="M5" s="172"/>
      <c r="N5" s="172" t="s">
        <v>122</v>
      </c>
      <c r="O5" s="172" t="s">
        <v>122</v>
      </c>
      <c r="P5" s="173" t="s">
        <v>122</v>
      </c>
      <c r="Q5" s="172" t="s">
        <v>122</v>
      </c>
      <c r="R5" s="172" t="s">
        <v>52</v>
      </c>
      <c r="S5" s="172" t="s">
        <v>122</v>
      </c>
      <c r="T5" s="172" t="s">
        <v>165</v>
      </c>
      <c r="U5" s="515" t="s">
        <v>52</v>
      </c>
      <c r="V5" s="172" t="s">
        <v>52</v>
      </c>
      <c r="W5" s="172" t="s">
        <v>52</v>
      </c>
      <c r="X5" s="168" t="s">
        <v>53</v>
      </c>
      <c r="Y5" s="175" t="s">
        <v>17</v>
      </c>
      <c r="Z5" s="176"/>
    </row>
    <row r="6" spans="1:26" s="382" customFormat="1" ht="13.5" thickBot="1">
      <c r="A6" s="177"/>
      <c r="B6" s="178" t="s">
        <v>15</v>
      </c>
      <c r="C6" s="179"/>
      <c r="D6" s="180"/>
      <c r="E6" s="179" t="s">
        <v>7</v>
      </c>
      <c r="F6" s="182"/>
      <c r="G6" s="182"/>
      <c r="H6" s="182"/>
      <c r="I6" s="183"/>
      <c r="J6" s="182"/>
      <c r="K6" s="181">
        <v>2003</v>
      </c>
      <c r="L6" s="182">
        <v>2004</v>
      </c>
      <c r="M6" s="182">
        <v>2005</v>
      </c>
      <c r="N6" s="182">
        <v>2006</v>
      </c>
      <c r="O6" s="182">
        <v>2007</v>
      </c>
      <c r="P6" s="183">
        <v>2008</v>
      </c>
      <c r="Q6" s="182">
        <v>2009</v>
      </c>
      <c r="R6" s="182">
        <v>2010</v>
      </c>
      <c r="S6" s="182">
        <v>2010</v>
      </c>
      <c r="T6" s="182">
        <v>2011</v>
      </c>
      <c r="U6" s="516">
        <v>2012</v>
      </c>
      <c r="V6" s="182">
        <v>2013</v>
      </c>
      <c r="W6" s="182">
        <v>2014</v>
      </c>
      <c r="X6" s="313" t="s">
        <v>160</v>
      </c>
      <c r="Y6" s="184"/>
      <c r="Z6" s="407"/>
    </row>
    <row r="7" spans="1:26" ht="17.25" thickBot="1" thickTop="1">
      <c r="A7" s="28" t="s">
        <v>9</v>
      </c>
      <c r="B7" s="29" t="s">
        <v>11</v>
      </c>
      <c r="C7" s="28" t="s">
        <v>9</v>
      </c>
      <c r="D7" s="97" t="s">
        <v>11</v>
      </c>
      <c r="E7" s="105" t="s">
        <v>8</v>
      </c>
      <c r="F7" s="268" t="s">
        <v>8</v>
      </c>
      <c r="G7" s="10" t="s">
        <v>9</v>
      </c>
      <c r="H7" s="10" t="s">
        <v>10</v>
      </c>
      <c r="I7" s="31" t="s">
        <v>8</v>
      </c>
      <c r="J7" s="10" t="s">
        <v>11</v>
      </c>
      <c r="K7" s="314"/>
      <c r="L7" s="57"/>
      <c r="M7" s="57"/>
      <c r="N7" s="57"/>
      <c r="O7" s="57"/>
      <c r="P7" s="315"/>
      <c r="Q7" s="315"/>
      <c r="R7" s="315"/>
      <c r="S7" s="470"/>
      <c r="T7" s="470"/>
      <c r="U7" s="517"/>
      <c r="V7" s="57"/>
      <c r="W7" s="57"/>
      <c r="X7" s="316"/>
      <c r="Y7" s="60" t="s">
        <v>54</v>
      </c>
      <c r="Z7" s="408"/>
    </row>
    <row r="8" spans="1:26" ht="13.5" thickTop="1">
      <c r="A8" s="317"/>
      <c r="B8" s="318"/>
      <c r="C8" s="319"/>
      <c r="D8" s="320"/>
      <c r="E8" s="321">
        <v>3745</v>
      </c>
      <c r="F8" s="34">
        <v>5021</v>
      </c>
      <c r="G8" s="322"/>
      <c r="H8" s="323"/>
      <c r="I8" s="35" t="s">
        <v>18</v>
      </c>
      <c r="J8" s="34">
        <v>234</v>
      </c>
      <c r="K8" s="324">
        <v>23.2</v>
      </c>
      <c r="L8" s="270">
        <v>6.4</v>
      </c>
      <c r="M8" s="269">
        <v>4.6</v>
      </c>
      <c r="N8" s="270">
        <v>2.6</v>
      </c>
      <c r="O8" s="270">
        <v>0.7</v>
      </c>
      <c r="P8" s="325">
        <v>0.9</v>
      </c>
      <c r="Q8" s="326">
        <v>0.8</v>
      </c>
      <c r="R8" s="326">
        <v>6</v>
      </c>
      <c r="S8" s="471">
        <v>0.6</v>
      </c>
      <c r="T8" s="471">
        <v>0</v>
      </c>
      <c r="U8" s="546" t="s">
        <v>209</v>
      </c>
      <c r="V8" s="548" t="s">
        <v>209</v>
      </c>
      <c r="W8" s="548" t="s">
        <v>209</v>
      </c>
      <c r="X8" s="327" t="e">
        <f>+U8/S8*100</f>
        <v>#VALUE!</v>
      </c>
      <c r="Y8" s="59" t="s">
        <v>70</v>
      </c>
      <c r="Z8" s="409"/>
    </row>
    <row r="9" spans="1:26" ht="12.75">
      <c r="A9" s="328"/>
      <c r="B9" s="329"/>
      <c r="C9" s="319"/>
      <c r="D9" s="330"/>
      <c r="E9" s="70">
        <v>3745</v>
      </c>
      <c r="F9" s="36">
        <v>5031</v>
      </c>
      <c r="G9" s="410"/>
      <c r="H9" s="299"/>
      <c r="I9" s="37" t="s">
        <v>18</v>
      </c>
      <c r="J9" s="36"/>
      <c r="K9" s="331">
        <v>4.6</v>
      </c>
      <c r="L9" s="270">
        <v>0</v>
      </c>
      <c r="M9" s="269">
        <v>0</v>
      </c>
      <c r="N9" s="270">
        <v>0</v>
      </c>
      <c r="O9" s="270">
        <v>0</v>
      </c>
      <c r="P9" s="325">
        <v>0</v>
      </c>
      <c r="Q9" s="326">
        <v>0</v>
      </c>
      <c r="R9" s="326">
        <v>2</v>
      </c>
      <c r="S9" s="471">
        <v>0</v>
      </c>
      <c r="T9" s="471">
        <v>0</v>
      </c>
      <c r="U9" s="546" t="s">
        <v>209</v>
      </c>
      <c r="V9" s="548" t="s">
        <v>209</v>
      </c>
      <c r="W9" s="548" t="s">
        <v>209</v>
      </c>
      <c r="X9" s="327" t="e">
        <f aca="true" t="shared" si="0" ref="X9:X60">+U9/S9*100</f>
        <v>#VALUE!</v>
      </c>
      <c r="Y9" s="59" t="s">
        <v>19</v>
      </c>
      <c r="Z9" s="409"/>
    </row>
    <row r="10" spans="1:26" ht="12.75" hidden="1">
      <c r="A10" s="332"/>
      <c r="B10" s="333"/>
      <c r="C10" s="319"/>
      <c r="D10" s="330"/>
      <c r="E10" s="70">
        <v>3745</v>
      </c>
      <c r="F10" s="36">
        <v>5032</v>
      </c>
      <c r="G10" s="42"/>
      <c r="H10" s="299"/>
      <c r="I10" s="37" t="s">
        <v>18</v>
      </c>
      <c r="J10" s="36"/>
      <c r="K10" s="334">
        <v>1.6</v>
      </c>
      <c r="L10" s="270">
        <v>0</v>
      </c>
      <c r="M10" s="269">
        <v>0</v>
      </c>
      <c r="N10" s="270">
        <v>0</v>
      </c>
      <c r="O10" s="270">
        <v>0</v>
      </c>
      <c r="P10" s="325">
        <v>0</v>
      </c>
      <c r="Q10" s="326"/>
      <c r="R10" s="326">
        <v>0</v>
      </c>
      <c r="S10" s="471">
        <v>0</v>
      </c>
      <c r="T10" s="471"/>
      <c r="U10" s="546" t="s">
        <v>209</v>
      </c>
      <c r="V10" s="548" t="s">
        <v>209</v>
      </c>
      <c r="W10" s="548" t="s">
        <v>209</v>
      </c>
      <c r="X10" s="327" t="e">
        <f t="shared" si="0"/>
        <v>#VALUE!</v>
      </c>
      <c r="Y10" s="59" t="s">
        <v>20</v>
      </c>
      <c r="Z10" s="409"/>
    </row>
    <row r="11" spans="1:26" ht="12.75">
      <c r="A11" s="332"/>
      <c r="B11" s="333"/>
      <c r="C11" s="319"/>
      <c r="D11" s="330"/>
      <c r="E11" s="70">
        <v>3745</v>
      </c>
      <c r="F11" s="36">
        <v>5151</v>
      </c>
      <c r="G11" s="410"/>
      <c r="H11" s="42"/>
      <c r="I11" s="37" t="s">
        <v>18</v>
      </c>
      <c r="J11" s="36"/>
      <c r="K11" s="334">
        <v>2.3</v>
      </c>
      <c r="L11" s="283">
        <v>14.3</v>
      </c>
      <c r="M11" s="279">
        <v>7.8</v>
      </c>
      <c r="N11" s="283">
        <v>14.3</v>
      </c>
      <c r="O11" s="283">
        <v>22.4</v>
      </c>
      <c r="P11" s="335">
        <v>0.8</v>
      </c>
      <c r="Q11" s="336">
        <v>0</v>
      </c>
      <c r="R11" s="336">
        <v>30</v>
      </c>
      <c r="S11" s="471">
        <v>3.7</v>
      </c>
      <c r="T11" s="471">
        <v>0</v>
      </c>
      <c r="U11" s="546" t="s">
        <v>209</v>
      </c>
      <c r="V11" s="548" t="s">
        <v>209</v>
      </c>
      <c r="W11" s="548" t="s">
        <v>209</v>
      </c>
      <c r="X11" s="327" t="e">
        <f t="shared" si="0"/>
        <v>#VALUE!</v>
      </c>
      <c r="Y11" s="59" t="s">
        <v>76</v>
      </c>
      <c r="Z11" s="409"/>
    </row>
    <row r="12" spans="1:26" ht="12.75">
      <c r="A12" s="337"/>
      <c r="B12" s="338"/>
      <c r="C12" s="319"/>
      <c r="D12" s="330"/>
      <c r="E12" s="72">
        <v>3745</v>
      </c>
      <c r="F12" s="38">
        <v>5169</v>
      </c>
      <c r="G12" s="42"/>
      <c r="H12" s="42"/>
      <c r="I12" s="73" t="s">
        <v>18</v>
      </c>
      <c r="J12" s="38"/>
      <c r="K12" s="334">
        <v>292.5</v>
      </c>
      <c r="L12" s="273">
        <v>285.5</v>
      </c>
      <c r="M12" s="339">
        <v>324.2</v>
      </c>
      <c r="N12" s="273">
        <v>334.3</v>
      </c>
      <c r="O12" s="273">
        <v>371.6</v>
      </c>
      <c r="P12" s="325">
        <v>382.6</v>
      </c>
      <c r="Q12" s="326">
        <v>391.2</v>
      </c>
      <c r="R12" s="326">
        <v>300</v>
      </c>
      <c r="S12" s="471">
        <v>378.3</v>
      </c>
      <c r="T12" s="471">
        <v>9.1</v>
      </c>
      <c r="U12" s="546" t="s">
        <v>209</v>
      </c>
      <c r="V12" s="548" t="s">
        <v>209</v>
      </c>
      <c r="W12" s="548" t="s">
        <v>209</v>
      </c>
      <c r="X12" s="327" t="e">
        <f t="shared" si="0"/>
        <v>#VALUE!</v>
      </c>
      <c r="Y12" s="125" t="s">
        <v>148</v>
      </c>
      <c r="Z12" s="409"/>
    </row>
    <row r="13" spans="1:26" ht="12.75">
      <c r="A13" s="337"/>
      <c r="B13" s="338"/>
      <c r="C13" s="319"/>
      <c r="D13" s="330"/>
      <c r="E13" s="72"/>
      <c r="F13" s="38"/>
      <c r="G13" s="42"/>
      <c r="H13" s="42"/>
      <c r="I13" s="37"/>
      <c r="J13" s="33"/>
      <c r="K13" s="340">
        <f aca="true" t="shared" si="1" ref="K13:W13">SUM(K8:K12)</f>
        <v>324.2</v>
      </c>
      <c r="L13" s="281">
        <f t="shared" si="1"/>
        <v>306.2</v>
      </c>
      <c r="M13" s="281">
        <f t="shared" si="1"/>
        <v>336.59999999999997</v>
      </c>
      <c r="N13" s="281">
        <f t="shared" si="1"/>
        <v>351.2</v>
      </c>
      <c r="O13" s="281">
        <f t="shared" si="1"/>
        <v>394.70000000000005</v>
      </c>
      <c r="P13" s="281">
        <f t="shared" si="1"/>
        <v>384.3</v>
      </c>
      <c r="Q13" s="341">
        <f aca="true" t="shared" si="2" ref="Q13:V13">SUM(Q8:Q12)</f>
        <v>392</v>
      </c>
      <c r="R13" s="341">
        <f t="shared" si="2"/>
        <v>338</v>
      </c>
      <c r="S13" s="472">
        <f t="shared" si="2"/>
        <v>382.6</v>
      </c>
      <c r="T13" s="472">
        <f t="shared" si="2"/>
        <v>9.1</v>
      </c>
      <c r="U13" s="512">
        <f t="shared" si="2"/>
        <v>0</v>
      </c>
      <c r="V13" s="281">
        <f t="shared" si="2"/>
        <v>0</v>
      </c>
      <c r="W13" s="281">
        <f t="shared" si="1"/>
        <v>0</v>
      </c>
      <c r="X13" s="327">
        <f t="shared" si="0"/>
        <v>0</v>
      </c>
      <c r="Y13" s="291" t="s">
        <v>84</v>
      </c>
      <c r="Z13" s="409"/>
    </row>
    <row r="14" spans="1:26" ht="14.25">
      <c r="A14" s="385"/>
      <c r="B14" s="411"/>
      <c r="C14" s="385"/>
      <c r="D14" s="386"/>
      <c r="E14" s="72">
        <v>3745</v>
      </c>
      <c r="F14" s="391">
        <v>5011</v>
      </c>
      <c r="G14" s="391"/>
      <c r="H14" s="293"/>
      <c r="I14" s="342" t="s">
        <v>18</v>
      </c>
      <c r="J14" s="33">
        <v>235</v>
      </c>
      <c r="K14" s="343">
        <v>132.4</v>
      </c>
      <c r="L14" s="412">
        <v>104.8</v>
      </c>
      <c r="M14" s="282">
        <v>120.5</v>
      </c>
      <c r="N14" s="412">
        <v>116.4</v>
      </c>
      <c r="O14" s="412">
        <v>63.1</v>
      </c>
      <c r="P14" s="413">
        <v>215.6</v>
      </c>
      <c r="Q14" s="344">
        <v>292.5</v>
      </c>
      <c r="R14" s="344">
        <v>400</v>
      </c>
      <c r="S14" s="473">
        <v>350.6</v>
      </c>
      <c r="T14" s="473">
        <v>37.7</v>
      </c>
      <c r="U14" s="546" t="s">
        <v>209</v>
      </c>
      <c r="V14" s="548" t="s">
        <v>209</v>
      </c>
      <c r="W14" s="548" t="s">
        <v>209</v>
      </c>
      <c r="X14" s="327" t="e">
        <f t="shared" si="0"/>
        <v>#VALUE!</v>
      </c>
      <c r="Y14" s="59" t="s">
        <v>141</v>
      </c>
      <c r="Z14" s="12"/>
    </row>
    <row r="15" spans="1:26" ht="14.25">
      <c r="A15" s="385"/>
      <c r="B15" s="411"/>
      <c r="C15" s="385"/>
      <c r="D15" s="386"/>
      <c r="E15" s="321">
        <v>3745</v>
      </c>
      <c r="F15" s="414">
        <v>5021</v>
      </c>
      <c r="G15" s="414"/>
      <c r="H15" s="345"/>
      <c r="I15" s="346" t="s">
        <v>18</v>
      </c>
      <c r="J15" s="33"/>
      <c r="K15" s="413">
        <v>0</v>
      </c>
      <c r="L15" s="412">
        <v>0</v>
      </c>
      <c r="M15" s="282">
        <v>269.4</v>
      </c>
      <c r="N15" s="283">
        <v>216.4</v>
      </c>
      <c r="O15" s="283">
        <v>246</v>
      </c>
      <c r="P15" s="413">
        <v>303.3</v>
      </c>
      <c r="Q15" s="344">
        <v>239.8</v>
      </c>
      <c r="R15" s="344">
        <v>0</v>
      </c>
      <c r="S15" s="473">
        <v>122.2</v>
      </c>
      <c r="T15" s="473">
        <v>0</v>
      </c>
      <c r="U15" s="546" t="s">
        <v>209</v>
      </c>
      <c r="V15" s="548" t="s">
        <v>209</v>
      </c>
      <c r="W15" s="548" t="s">
        <v>209</v>
      </c>
      <c r="X15" s="327" t="e">
        <f t="shared" si="0"/>
        <v>#VALUE!</v>
      </c>
      <c r="Y15" s="59" t="s">
        <v>69</v>
      </c>
      <c r="Z15" s="12"/>
    </row>
    <row r="16" spans="1:26" ht="14.25">
      <c r="A16" s="390"/>
      <c r="B16" s="389"/>
      <c r="C16" s="385"/>
      <c r="D16" s="386"/>
      <c r="E16" s="70">
        <v>3745</v>
      </c>
      <c r="F16" s="38">
        <v>5031</v>
      </c>
      <c r="G16" s="38"/>
      <c r="H16" s="38"/>
      <c r="I16" s="347" t="s">
        <v>18</v>
      </c>
      <c r="J16" s="38"/>
      <c r="K16" s="348">
        <v>34.7</v>
      </c>
      <c r="L16" s="349">
        <v>27.5</v>
      </c>
      <c r="M16" s="350">
        <v>31.6</v>
      </c>
      <c r="N16" s="349">
        <v>31.1</v>
      </c>
      <c r="O16" s="349">
        <v>24</v>
      </c>
      <c r="P16" s="351">
        <v>58.3</v>
      </c>
      <c r="Q16" s="352">
        <v>82.5</v>
      </c>
      <c r="R16" s="352">
        <v>100</v>
      </c>
      <c r="S16" s="363">
        <v>90.6</v>
      </c>
      <c r="T16" s="363">
        <v>9.4</v>
      </c>
      <c r="U16" s="546" t="s">
        <v>209</v>
      </c>
      <c r="V16" s="548" t="s">
        <v>209</v>
      </c>
      <c r="W16" s="548" t="s">
        <v>209</v>
      </c>
      <c r="X16" s="327" t="e">
        <f t="shared" si="0"/>
        <v>#VALUE!</v>
      </c>
      <c r="Y16" s="59" t="s">
        <v>19</v>
      </c>
      <c r="Z16" s="12"/>
    </row>
    <row r="17" spans="1:26" ht="14.25">
      <c r="A17" s="385"/>
      <c r="B17" s="389"/>
      <c r="C17" s="385"/>
      <c r="D17" s="386"/>
      <c r="E17" s="70">
        <v>3745</v>
      </c>
      <c r="F17" s="38">
        <v>5032</v>
      </c>
      <c r="G17" s="38"/>
      <c r="H17" s="38"/>
      <c r="I17" s="347" t="s">
        <v>18</v>
      </c>
      <c r="J17" s="38"/>
      <c r="K17" s="348">
        <v>8.3</v>
      </c>
      <c r="L17" s="349">
        <v>7.5</v>
      </c>
      <c r="M17" s="350">
        <v>10.9</v>
      </c>
      <c r="N17" s="349">
        <v>10.8</v>
      </c>
      <c r="O17" s="349">
        <v>8.3</v>
      </c>
      <c r="P17" s="351">
        <v>20.2</v>
      </c>
      <c r="Q17" s="352">
        <v>29.7</v>
      </c>
      <c r="R17" s="352">
        <v>35</v>
      </c>
      <c r="S17" s="363">
        <v>32.6</v>
      </c>
      <c r="T17" s="363">
        <v>3.4</v>
      </c>
      <c r="U17" s="546" t="s">
        <v>209</v>
      </c>
      <c r="V17" s="548" t="s">
        <v>209</v>
      </c>
      <c r="W17" s="548" t="s">
        <v>209</v>
      </c>
      <c r="X17" s="327" t="e">
        <f t="shared" si="0"/>
        <v>#VALUE!</v>
      </c>
      <c r="Y17" s="59" t="s">
        <v>20</v>
      </c>
      <c r="Z17" s="12"/>
    </row>
    <row r="18" spans="1:26" ht="14.25">
      <c r="A18" s="385"/>
      <c r="B18" s="389"/>
      <c r="C18" s="385"/>
      <c r="D18" s="386"/>
      <c r="E18" s="70">
        <v>3745</v>
      </c>
      <c r="F18" s="38">
        <v>5134</v>
      </c>
      <c r="G18" s="38"/>
      <c r="H18" s="38"/>
      <c r="I18" s="347" t="s">
        <v>18</v>
      </c>
      <c r="J18" s="38"/>
      <c r="K18" s="348">
        <v>0</v>
      </c>
      <c r="L18" s="349">
        <v>0</v>
      </c>
      <c r="M18" s="350">
        <v>0</v>
      </c>
      <c r="N18" s="349">
        <v>2.8</v>
      </c>
      <c r="O18" s="349">
        <v>0</v>
      </c>
      <c r="P18" s="351">
        <v>5.6</v>
      </c>
      <c r="Q18" s="352">
        <v>3.6</v>
      </c>
      <c r="R18" s="352">
        <v>10</v>
      </c>
      <c r="S18" s="363">
        <v>0</v>
      </c>
      <c r="T18" s="363">
        <v>0</v>
      </c>
      <c r="U18" s="546" t="s">
        <v>209</v>
      </c>
      <c r="V18" s="548" t="s">
        <v>209</v>
      </c>
      <c r="W18" s="548" t="s">
        <v>209</v>
      </c>
      <c r="X18" s="327" t="e">
        <f t="shared" si="0"/>
        <v>#VALUE!</v>
      </c>
      <c r="Y18" s="59" t="s">
        <v>109</v>
      </c>
      <c r="Z18" s="12"/>
    </row>
    <row r="19" spans="1:26" ht="14.25">
      <c r="A19" s="385"/>
      <c r="B19" s="389"/>
      <c r="C19" s="385"/>
      <c r="D19" s="386"/>
      <c r="E19" s="70">
        <v>3745</v>
      </c>
      <c r="F19" s="38">
        <v>5038</v>
      </c>
      <c r="G19" s="38"/>
      <c r="H19" s="38"/>
      <c r="I19" s="347" t="s">
        <v>18</v>
      </c>
      <c r="J19" s="38"/>
      <c r="K19" s="348">
        <v>0.2</v>
      </c>
      <c r="L19" s="349">
        <v>0</v>
      </c>
      <c r="M19" s="350">
        <v>0</v>
      </c>
      <c r="N19" s="349">
        <v>0</v>
      </c>
      <c r="O19" s="349">
        <v>0</v>
      </c>
      <c r="P19" s="351">
        <v>0</v>
      </c>
      <c r="Q19" s="352">
        <v>1</v>
      </c>
      <c r="R19" s="352">
        <v>1</v>
      </c>
      <c r="S19" s="363">
        <v>0</v>
      </c>
      <c r="T19" s="363">
        <v>0</v>
      </c>
      <c r="U19" s="546" t="s">
        <v>209</v>
      </c>
      <c r="V19" s="548" t="s">
        <v>209</v>
      </c>
      <c r="W19" s="548" t="s">
        <v>209</v>
      </c>
      <c r="X19" s="327" t="e">
        <f t="shared" si="0"/>
        <v>#VALUE!</v>
      </c>
      <c r="Y19" s="59" t="s">
        <v>21</v>
      </c>
      <c r="Z19" s="12"/>
    </row>
    <row r="20" spans="1:26" ht="14.25">
      <c r="A20" s="390"/>
      <c r="B20" s="389"/>
      <c r="C20" s="385"/>
      <c r="D20" s="386"/>
      <c r="E20" s="70">
        <v>3745</v>
      </c>
      <c r="F20" s="38">
        <v>5137</v>
      </c>
      <c r="G20" s="391"/>
      <c r="H20" s="38"/>
      <c r="I20" s="347" t="s">
        <v>18</v>
      </c>
      <c r="J20" s="38"/>
      <c r="K20" s="348">
        <v>0</v>
      </c>
      <c r="L20" s="349">
        <v>47.3</v>
      </c>
      <c r="M20" s="350">
        <v>51.6</v>
      </c>
      <c r="N20" s="349">
        <v>63.9</v>
      </c>
      <c r="O20" s="349">
        <v>71</v>
      </c>
      <c r="P20" s="351">
        <v>658.8</v>
      </c>
      <c r="Q20" s="352">
        <v>27.9</v>
      </c>
      <c r="R20" s="352">
        <v>80</v>
      </c>
      <c r="S20" s="363">
        <v>330.9</v>
      </c>
      <c r="T20" s="363">
        <v>0</v>
      </c>
      <c r="U20" s="546" t="s">
        <v>209</v>
      </c>
      <c r="V20" s="548" t="s">
        <v>209</v>
      </c>
      <c r="W20" s="548" t="s">
        <v>209</v>
      </c>
      <c r="X20" s="327" t="e">
        <f t="shared" si="0"/>
        <v>#VALUE!</v>
      </c>
      <c r="Y20" s="59" t="s">
        <v>154</v>
      </c>
      <c r="Z20" s="12"/>
    </row>
    <row r="21" spans="1:26" ht="14.25">
      <c r="A21" s="385"/>
      <c r="B21" s="389"/>
      <c r="C21" s="385"/>
      <c r="D21" s="386"/>
      <c r="E21" s="70">
        <v>3745</v>
      </c>
      <c r="F21" s="38">
        <v>5139</v>
      </c>
      <c r="G21" s="391"/>
      <c r="H21" s="38"/>
      <c r="I21" s="347" t="s">
        <v>18</v>
      </c>
      <c r="J21" s="38"/>
      <c r="K21" s="348">
        <v>130.8</v>
      </c>
      <c r="L21" s="349">
        <v>25.1</v>
      </c>
      <c r="M21" s="350">
        <v>38.5</v>
      </c>
      <c r="N21" s="349">
        <v>43.2</v>
      </c>
      <c r="O21" s="349">
        <v>38.3</v>
      </c>
      <c r="P21" s="351">
        <v>98.5</v>
      </c>
      <c r="Q21" s="352">
        <v>114.2</v>
      </c>
      <c r="R21" s="352">
        <v>50</v>
      </c>
      <c r="S21" s="363">
        <v>66.5</v>
      </c>
      <c r="T21" s="363">
        <v>0.3</v>
      </c>
      <c r="U21" s="546" t="s">
        <v>209</v>
      </c>
      <c r="V21" s="548" t="s">
        <v>209</v>
      </c>
      <c r="W21" s="548" t="s">
        <v>209</v>
      </c>
      <c r="X21" s="327" t="e">
        <f t="shared" si="0"/>
        <v>#VALUE!</v>
      </c>
      <c r="Y21" s="59" t="s">
        <v>43</v>
      </c>
      <c r="Z21" s="12"/>
    </row>
    <row r="22" spans="1:26" ht="14.25">
      <c r="A22" s="385"/>
      <c r="B22" s="389"/>
      <c r="C22" s="385"/>
      <c r="D22" s="386"/>
      <c r="E22" s="70">
        <v>3745</v>
      </c>
      <c r="F22" s="38">
        <v>5151</v>
      </c>
      <c r="G22" s="391"/>
      <c r="H22" s="36"/>
      <c r="I22" s="347" t="s">
        <v>18</v>
      </c>
      <c r="J22" s="36"/>
      <c r="K22" s="353">
        <v>6.6</v>
      </c>
      <c r="L22" s="412">
        <v>5.9</v>
      </c>
      <c r="M22" s="282">
        <v>5.6</v>
      </c>
      <c r="N22" s="412">
        <v>6.6</v>
      </c>
      <c r="O22" s="412">
        <v>6.8</v>
      </c>
      <c r="P22" s="413">
        <v>18.1</v>
      </c>
      <c r="Q22" s="344">
        <v>14.8</v>
      </c>
      <c r="R22" s="344">
        <v>20</v>
      </c>
      <c r="S22" s="473">
        <v>8.1</v>
      </c>
      <c r="T22" s="473">
        <v>0</v>
      </c>
      <c r="U22" s="546" t="s">
        <v>209</v>
      </c>
      <c r="V22" s="548" t="s">
        <v>209</v>
      </c>
      <c r="W22" s="548" t="s">
        <v>209</v>
      </c>
      <c r="X22" s="327" t="e">
        <f t="shared" si="0"/>
        <v>#VALUE!</v>
      </c>
      <c r="Y22" s="59" t="s">
        <v>61</v>
      </c>
      <c r="Z22" s="12"/>
    </row>
    <row r="23" spans="1:26" ht="14.25">
      <c r="A23" s="385"/>
      <c r="B23" s="389"/>
      <c r="C23" s="385"/>
      <c r="D23" s="386"/>
      <c r="E23" s="70">
        <v>3745</v>
      </c>
      <c r="F23" s="38">
        <v>5154</v>
      </c>
      <c r="G23" s="38"/>
      <c r="H23" s="36"/>
      <c r="I23" s="347" t="s">
        <v>18</v>
      </c>
      <c r="J23" s="36"/>
      <c r="K23" s="353">
        <v>52.6</v>
      </c>
      <c r="L23" s="349">
        <v>46</v>
      </c>
      <c r="M23" s="350">
        <v>51.9</v>
      </c>
      <c r="N23" s="349">
        <v>69.8</v>
      </c>
      <c r="O23" s="349">
        <v>76.7</v>
      </c>
      <c r="P23" s="351">
        <v>75.6</v>
      </c>
      <c r="Q23" s="352">
        <v>119</v>
      </c>
      <c r="R23" s="352">
        <v>85</v>
      </c>
      <c r="S23" s="363">
        <v>111.8</v>
      </c>
      <c r="T23" s="363">
        <v>28.3</v>
      </c>
      <c r="U23" s="546" t="s">
        <v>209</v>
      </c>
      <c r="V23" s="548" t="s">
        <v>209</v>
      </c>
      <c r="W23" s="548" t="s">
        <v>209</v>
      </c>
      <c r="X23" s="327" t="e">
        <f t="shared" si="0"/>
        <v>#VALUE!</v>
      </c>
      <c r="Y23" s="59" t="s">
        <v>62</v>
      </c>
      <c r="Z23" s="12"/>
    </row>
    <row r="24" spans="1:26" ht="14.25">
      <c r="A24" s="385"/>
      <c r="B24" s="389"/>
      <c r="C24" s="385"/>
      <c r="D24" s="386"/>
      <c r="E24" s="70">
        <v>3745</v>
      </c>
      <c r="F24" s="38">
        <v>5166</v>
      </c>
      <c r="G24" s="391"/>
      <c r="H24" s="38"/>
      <c r="I24" s="347" t="s">
        <v>18</v>
      </c>
      <c r="J24" s="38"/>
      <c r="K24" s="348">
        <v>2.7</v>
      </c>
      <c r="L24" s="349">
        <v>0</v>
      </c>
      <c r="M24" s="350">
        <v>49.2</v>
      </c>
      <c r="N24" s="349">
        <v>10.3</v>
      </c>
      <c r="O24" s="349">
        <v>0</v>
      </c>
      <c r="P24" s="351">
        <v>47.4</v>
      </c>
      <c r="Q24" s="352">
        <v>0</v>
      </c>
      <c r="R24" s="352">
        <v>50</v>
      </c>
      <c r="S24" s="363">
        <v>3</v>
      </c>
      <c r="T24" s="363">
        <v>0</v>
      </c>
      <c r="U24" s="546" t="s">
        <v>209</v>
      </c>
      <c r="V24" s="548" t="s">
        <v>209</v>
      </c>
      <c r="W24" s="548" t="s">
        <v>209</v>
      </c>
      <c r="X24" s="327" t="e">
        <f t="shared" si="0"/>
        <v>#VALUE!</v>
      </c>
      <c r="Y24" s="59" t="s">
        <v>191</v>
      </c>
      <c r="Z24" s="12"/>
    </row>
    <row r="25" spans="1:26" ht="14.25">
      <c r="A25" s="385"/>
      <c r="B25" s="389"/>
      <c r="C25" s="385"/>
      <c r="D25" s="386"/>
      <c r="E25" s="70">
        <v>3745</v>
      </c>
      <c r="F25" s="38">
        <v>5167</v>
      </c>
      <c r="G25" s="391"/>
      <c r="H25" s="38"/>
      <c r="I25" s="347" t="s">
        <v>18</v>
      </c>
      <c r="J25" s="38"/>
      <c r="K25" s="348"/>
      <c r="L25" s="349"/>
      <c r="M25" s="350"/>
      <c r="N25" s="349">
        <v>0</v>
      </c>
      <c r="O25" s="349">
        <v>3.6</v>
      </c>
      <c r="P25" s="351">
        <v>0</v>
      </c>
      <c r="Q25" s="352">
        <v>1.2</v>
      </c>
      <c r="R25" s="352">
        <v>0</v>
      </c>
      <c r="S25" s="363">
        <v>0</v>
      </c>
      <c r="T25" s="363">
        <v>0</v>
      </c>
      <c r="U25" s="546" t="s">
        <v>209</v>
      </c>
      <c r="V25" s="548" t="s">
        <v>209</v>
      </c>
      <c r="W25" s="548" t="s">
        <v>209</v>
      </c>
      <c r="X25" s="327" t="e">
        <f t="shared" si="0"/>
        <v>#VALUE!</v>
      </c>
      <c r="Y25" s="59" t="s">
        <v>124</v>
      </c>
      <c r="Z25" s="12"/>
    </row>
    <row r="26" spans="1:26" ht="14.25">
      <c r="A26" s="385"/>
      <c r="B26" s="389"/>
      <c r="C26" s="385"/>
      <c r="D26" s="386"/>
      <c r="E26" s="70">
        <v>3745</v>
      </c>
      <c r="F26" s="38">
        <v>5169</v>
      </c>
      <c r="G26" s="391"/>
      <c r="H26" s="38"/>
      <c r="I26" s="347" t="s">
        <v>18</v>
      </c>
      <c r="J26" s="38"/>
      <c r="K26" s="348"/>
      <c r="L26" s="349"/>
      <c r="M26" s="350"/>
      <c r="N26" s="349">
        <v>0</v>
      </c>
      <c r="O26" s="349">
        <v>0</v>
      </c>
      <c r="P26" s="351">
        <v>0</v>
      </c>
      <c r="Q26" s="352">
        <v>172</v>
      </c>
      <c r="R26" s="352">
        <v>0</v>
      </c>
      <c r="S26" s="363">
        <v>132.4</v>
      </c>
      <c r="T26" s="363">
        <v>0</v>
      </c>
      <c r="U26" s="546" t="s">
        <v>209</v>
      </c>
      <c r="V26" s="548" t="s">
        <v>209</v>
      </c>
      <c r="W26" s="548" t="s">
        <v>209</v>
      </c>
      <c r="X26" s="327" t="e">
        <f t="shared" si="0"/>
        <v>#VALUE!</v>
      </c>
      <c r="Y26" s="59" t="s">
        <v>201</v>
      </c>
      <c r="Z26" s="12"/>
    </row>
    <row r="27" spans="1:26" ht="14.25">
      <c r="A27" s="385"/>
      <c r="B27" s="389"/>
      <c r="C27" s="385"/>
      <c r="D27" s="386"/>
      <c r="E27" s="70">
        <v>3745</v>
      </c>
      <c r="F27" s="38">
        <v>5171</v>
      </c>
      <c r="G27" s="38"/>
      <c r="H27" s="38"/>
      <c r="I27" s="347" t="s">
        <v>18</v>
      </c>
      <c r="J27" s="38"/>
      <c r="K27" s="348">
        <v>4520</v>
      </c>
      <c r="L27" s="349">
        <v>5741.7</v>
      </c>
      <c r="M27" s="350">
        <v>5791.5</v>
      </c>
      <c r="N27" s="349">
        <v>6216.3</v>
      </c>
      <c r="O27" s="349">
        <v>6145.7</v>
      </c>
      <c r="P27" s="351">
        <v>8472</v>
      </c>
      <c r="Q27" s="352">
        <v>11217.3</v>
      </c>
      <c r="R27" s="352">
        <v>8000</v>
      </c>
      <c r="S27" s="363">
        <v>15004.7</v>
      </c>
      <c r="T27" s="363">
        <v>515.4</v>
      </c>
      <c r="U27" s="546" t="s">
        <v>209</v>
      </c>
      <c r="V27" s="548" t="s">
        <v>209</v>
      </c>
      <c r="W27" s="548" t="s">
        <v>209</v>
      </c>
      <c r="X27" s="327" t="e">
        <f t="shared" si="0"/>
        <v>#VALUE!</v>
      </c>
      <c r="Y27" s="59" t="s">
        <v>149</v>
      </c>
      <c r="Z27" s="12"/>
    </row>
    <row r="28" spans="1:26" ht="14.25">
      <c r="A28" s="385"/>
      <c r="B28" s="389"/>
      <c r="C28" s="385"/>
      <c r="D28" s="386"/>
      <c r="E28" s="70">
        <v>3745</v>
      </c>
      <c r="F28" s="38">
        <v>5194</v>
      </c>
      <c r="G28" s="38"/>
      <c r="H28" s="38"/>
      <c r="I28" s="347" t="s">
        <v>18</v>
      </c>
      <c r="J28" s="38"/>
      <c r="K28" s="348">
        <v>0</v>
      </c>
      <c r="L28" s="349">
        <v>0</v>
      </c>
      <c r="M28" s="350">
        <v>14</v>
      </c>
      <c r="N28" s="349">
        <v>30</v>
      </c>
      <c r="O28" s="349">
        <v>30</v>
      </c>
      <c r="P28" s="351">
        <v>30</v>
      </c>
      <c r="Q28" s="352">
        <v>30</v>
      </c>
      <c r="R28" s="352">
        <v>0</v>
      </c>
      <c r="S28" s="363">
        <v>0</v>
      </c>
      <c r="T28" s="363">
        <v>0</v>
      </c>
      <c r="U28" s="546" t="s">
        <v>209</v>
      </c>
      <c r="V28" s="548" t="s">
        <v>209</v>
      </c>
      <c r="W28" s="548" t="s">
        <v>209</v>
      </c>
      <c r="X28" s="327" t="e">
        <f t="shared" si="0"/>
        <v>#VALUE!</v>
      </c>
      <c r="Y28" s="59" t="s">
        <v>192</v>
      </c>
      <c r="Z28" s="12"/>
    </row>
    <row r="29" spans="1:26" ht="14.25">
      <c r="A29" s="385"/>
      <c r="B29" s="389"/>
      <c r="C29" s="385"/>
      <c r="D29" s="386"/>
      <c r="E29" s="70">
        <v>3745</v>
      </c>
      <c r="F29" s="38">
        <v>5424</v>
      </c>
      <c r="G29" s="38"/>
      <c r="H29" s="38"/>
      <c r="I29" s="347" t="s">
        <v>18</v>
      </c>
      <c r="J29" s="38"/>
      <c r="K29" s="348"/>
      <c r="L29" s="349"/>
      <c r="M29" s="350"/>
      <c r="N29" s="349"/>
      <c r="O29" s="349"/>
      <c r="P29" s="351">
        <v>0</v>
      </c>
      <c r="Q29" s="352">
        <f>5.8+1.9</f>
        <v>7.699999999999999</v>
      </c>
      <c r="R29" s="352"/>
      <c r="S29" s="363">
        <v>0</v>
      </c>
      <c r="T29" s="363">
        <v>0</v>
      </c>
      <c r="U29" s="546" t="s">
        <v>209</v>
      </c>
      <c r="V29" s="548" t="s">
        <v>209</v>
      </c>
      <c r="W29" s="548" t="s">
        <v>209</v>
      </c>
      <c r="X29" s="327" t="e">
        <f t="shared" si="0"/>
        <v>#VALUE!</v>
      </c>
      <c r="Y29" s="59" t="s">
        <v>161</v>
      </c>
      <c r="Z29" s="12"/>
    </row>
    <row r="30" spans="1:26" ht="14.25">
      <c r="A30" s="385"/>
      <c r="B30" s="389"/>
      <c r="C30" s="385"/>
      <c r="D30" s="386"/>
      <c r="E30" s="70">
        <v>3745</v>
      </c>
      <c r="F30" s="38">
        <v>5499</v>
      </c>
      <c r="G30" s="38"/>
      <c r="H30" s="38"/>
      <c r="I30" s="347" t="s">
        <v>18</v>
      </c>
      <c r="J30" s="38"/>
      <c r="K30" s="348">
        <v>0</v>
      </c>
      <c r="L30" s="349">
        <v>0</v>
      </c>
      <c r="M30" s="350">
        <v>3.4</v>
      </c>
      <c r="N30" s="349">
        <v>6.1</v>
      </c>
      <c r="O30" s="349">
        <v>5</v>
      </c>
      <c r="P30" s="351">
        <v>5.1</v>
      </c>
      <c r="Q30" s="352">
        <v>6.6</v>
      </c>
      <c r="R30" s="352">
        <v>6</v>
      </c>
      <c r="S30" s="363">
        <v>6.6</v>
      </c>
      <c r="T30" s="363">
        <v>0</v>
      </c>
      <c r="U30" s="546" t="s">
        <v>209</v>
      </c>
      <c r="V30" s="548" t="s">
        <v>209</v>
      </c>
      <c r="W30" s="548" t="s">
        <v>209</v>
      </c>
      <c r="X30" s="327" t="e">
        <f t="shared" si="0"/>
        <v>#VALUE!</v>
      </c>
      <c r="Y30" s="59" t="s">
        <v>85</v>
      </c>
      <c r="Z30" s="12"/>
    </row>
    <row r="31" spans="1:26" ht="14.25">
      <c r="A31" s="385"/>
      <c r="B31" s="389"/>
      <c r="C31" s="385"/>
      <c r="D31" s="386"/>
      <c r="E31" s="70">
        <v>3745</v>
      </c>
      <c r="F31" s="38">
        <v>6121</v>
      </c>
      <c r="G31" s="38"/>
      <c r="H31" s="38"/>
      <c r="I31" s="347" t="s">
        <v>18</v>
      </c>
      <c r="J31" s="38"/>
      <c r="K31" s="348"/>
      <c r="L31" s="349"/>
      <c r="M31" s="350"/>
      <c r="N31" s="349"/>
      <c r="O31" s="349"/>
      <c r="P31" s="351">
        <v>0</v>
      </c>
      <c r="Q31" s="352">
        <v>0</v>
      </c>
      <c r="R31" s="352"/>
      <c r="S31" s="363">
        <v>1377</v>
      </c>
      <c r="T31" s="363">
        <v>0</v>
      </c>
      <c r="U31" s="546" t="s">
        <v>209</v>
      </c>
      <c r="V31" s="548" t="s">
        <v>209</v>
      </c>
      <c r="W31" s="548" t="s">
        <v>209</v>
      </c>
      <c r="X31" s="327" t="e">
        <f t="shared" si="0"/>
        <v>#VALUE!</v>
      </c>
      <c r="Y31" s="59" t="s">
        <v>166</v>
      </c>
      <c r="Z31" s="12"/>
    </row>
    <row r="32" spans="1:26" ht="14.25">
      <c r="A32" s="385"/>
      <c r="B32" s="389"/>
      <c r="C32" s="385"/>
      <c r="D32" s="386"/>
      <c r="E32" s="70">
        <v>3745</v>
      </c>
      <c r="F32" s="38">
        <v>6122</v>
      </c>
      <c r="G32" s="38"/>
      <c r="H32" s="38"/>
      <c r="I32" s="347" t="s">
        <v>18</v>
      </c>
      <c r="J32" s="38"/>
      <c r="K32" s="348"/>
      <c r="L32" s="349"/>
      <c r="M32" s="350"/>
      <c r="N32" s="349"/>
      <c r="O32" s="349"/>
      <c r="P32" s="351">
        <v>0</v>
      </c>
      <c r="Q32" s="352">
        <v>83.2</v>
      </c>
      <c r="R32" s="352"/>
      <c r="S32" s="363">
        <v>1298.7</v>
      </c>
      <c r="T32" s="363">
        <v>0</v>
      </c>
      <c r="U32" s="546" t="s">
        <v>209</v>
      </c>
      <c r="V32" s="548" t="s">
        <v>209</v>
      </c>
      <c r="W32" s="548" t="s">
        <v>209</v>
      </c>
      <c r="X32" s="327" t="e">
        <f t="shared" si="0"/>
        <v>#VALUE!</v>
      </c>
      <c r="Y32" s="59" t="s">
        <v>162</v>
      </c>
      <c r="Z32" s="12"/>
    </row>
    <row r="33" spans="1:26" ht="14.25">
      <c r="A33" s="385"/>
      <c r="B33" s="389"/>
      <c r="C33" s="385"/>
      <c r="D33" s="386"/>
      <c r="E33" s="70">
        <v>3745</v>
      </c>
      <c r="F33" s="38">
        <v>6127</v>
      </c>
      <c r="G33" s="38"/>
      <c r="H33" s="38"/>
      <c r="I33" s="347" t="s">
        <v>18</v>
      </c>
      <c r="J33" s="38"/>
      <c r="K33" s="348"/>
      <c r="L33" s="349"/>
      <c r="M33" s="350"/>
      <c r="N33" s="349"/>
      <c r="O33" s="349"/>
      <c r="P33" s="351">
        <v>0</v>
      </c>
      <c r="Q33" s="352">
        <v>150</v>
      </c>
      <c r="R33" s="352"/>
      <c r="S33" s="363">
        <v>154.8</v>
      </c>
      <c r="T33" s="363">
        <v>0</v>
      </c>
      <c r="U33" s="546" t="s">
        <v>209</v>
      </c>
      <c r="V33" s="548" t="s">
        <v>209</v>
      </c>
      <c r="W33" s="548" t="s">
        <v>209</v>
      </c>
      <c r="X33" s="327" t="e">
        <f t="shared" si="0"/>
        <v>#VALUE!</v>
      </c>
      <c r="Y33" s="59" t="s">
        <v>131</v>
      </c>
      <c r="Z33" s="12"/>
    </row>
    <row r="34" spans="1:26" ht="14.25">
      <c r="A34" s="385"/>
      <c r="B34" s="389"/>
      <c r="C34" s="385"/>
      <c r="D34" s="386"/>
      <c r="E34" s="70"/>
      <c r="F34" s="38"/>
      <c r="G34" s="38"/>
      <c r="H34" s="38"/>
      <c r="I34" s="347"/>
      <c r="J34" s="38"/>
      <c r="K34" s="354">
        <f>SUM(K14:K30)</f>
        <v>4888.3</v>
      </c>
      <c r="L34" s="355">
        <f>SUM(L14:L30)</f>
        <v>6005.8</v>
      </c>
      <c r="M34" s="355">
        <f>SUM(M14:M30)</f>
        <v>6438.099999999999</v>
      </c>
      <c r="N34" s="355">
        <f>SUM(N14:N30)</f>
        <v>6823.700000000001</v>
      </c>
      <c r="O34" s="355">
        <f>SUM(O14:O30)</f>
        <v>6718.5</v>
      </c>
      <c r="P34" s="355">
        <f>SUM(P14:P33)</f>
        <v>10008.5</v>
      </c>
      <c r="Q34" s="356">
        <f>SUM(Q14:Q33)</f>
        <v>12593.000000000002</v>
      </c>
      <c r="R34" s="356">
        <f>SUM(R14:R30)</f>
        <v>8837</v>
      </c>
      <c r="S34" s="366">
        <f>SUM(S14:S33)</f>
        <v>19090.5</v>
      </c>
      <c r="T34" s="366">
        <f>SUM(T14:T33)</f>
        <v>594.5</v>
      </c>
      <c r="U34" s="518">
        <f>SUM(U14:U33)</f>
        <v>0</v>
      </c>
      <c r="V34" s="355">
        <f>SUM(V14:V33)</f>
        <v>0</v>
      </c>
      <c r="W34" s="355">
        <f>SUM(W14:W33)</f>
        <v>0</v>
      </c>
      <c r="X34" s="327">
        <f t="shared" si="0"/>
        <v>0</v>
      </c>
      <c r="Y34" s="291" t="s">
        <v>86</v>
      </c>
      <c r="Z34" s="12"/>
    </row>
    <row r="35" spans="1:26" ht="14.25">
      <c r="A35" s="385"/>
      <c r="B35" s="389"/>
      <c r="C35" s="385"/>
      <c r="D35" s="386"/>
      <c r="E35" s="70">
        <v>3745</v>
      </c>
      <c r="F35" s="36">
        <v>5137</v>
      </c>
      <c r="G35" s="415"/>
      <c r="H35" s="36"/>
      <c r="I35" s="347" t="s">
        <v>18</v>
      </c>
      <c r="J35" s="38">
        <v>236</v>
      </c>
      <c r="K35" s="351">
        <v>0</v>
      </c>
      <c r="L35" s="349">
        <v>0</v>
      </c>
      <c r="M35" s="350">
        <v>49</v>
      </c>
      <c r="N35" s="349">
        <v>99.1</v>
      </c>
      <c r="O35" s="349">
        <v>58.8</v>
      </c>
      <c r="P35" s="350">
        <v>49.1</v>
      </c>
      <c r="Q35" s="351">
        <v>50.2</v>
      </c>
      <c r="R35" s="352">
        <v>50</v>
      </c>
      <c r="S35" s="363">
        <v>11.3</v>
      </c>
      <c r="T35" s="363">
        <v>0</v>
      </c>
      <c r="U35" s="546" t="s">
        <v>209</v>
      </c>
      <c r="V35" s="548" t="s">
        <v>209</v>
      </c>
      <c r="W35" s="548" t="s">
        <v>209</v>
      </c>
      <c r="X35" s="327" t="e">
        <f t="shared" si="0"/>
        <v>#VALUE!</v>
      </c>
      <c r="Y35" s="59" t="s">
        <v>64</v>
      </c>
      <c r="Z35" s="12"/>
    </row>
    <row r="36" spans="1:26" ht="14.25">
      <c r="A36" s="385"/>
      <c r="B36" s="389"/>
      <c r="C36" s="385"/>
      <c r="D36" s="386"/>
      <c r="E36" s="70">
        <v>3745</v>
      </c>
      <c r="F36" s="38">
        <v>5171</v>
      </c>
      <c r="G36" s="38"/>
      <c r="H36" s="38"/>
      <c r="I36" s="347" t="s">
        <v>18</v>
      </c>
      <c r="J36" s="38"/>
      <c r="K36" s="348">
        <v>7124.8</v>
      </c>
      <c r="L36" s="349">
        <v>1656.5</v>
      </c>
      <c r="M36" s="350">
        <v>1729.9</v>
      </c>
      <c r="N36" s="349">
        <v>2161.3</v>
      </c>
      <c r="O36" s="349">
        <v>2325.4</v>
      </c>
      <c r="P36" s="350">
        <v>2795.8</v>
      </c>
      <c r="Q36" s="351">
        <v>2820.9</v>
      </c>
      <c r="R36" s="352">
        <v>0</v>
      </c>
      <c r="S36" s="363">
        <v>2994.5</v>
      </c>
      <c r="T36" s="363">
        <v>208.5</v>
      </c>
      <c r="U36" s="546" t="s">
        <v>209</v>
      </c>
      <c r="V36" s="548" t="s">
        <v>209</v>
      </c>
      <c r="W36" s="548" t="s">
        <v>209</v>
      </c>
      <c r="X36" s="327" t="e">
        <f t="shared" si="0"/>
        <v>#VALUE!</v>
      </c>
      <c r="Y36" s="59" t="s">
        <v>120</v>
      </c>
      <c r="Z36" s="12"/>
    </row>
    <row r="37" spans="1:26" ht="14.25">
      <c r="A37" s="385"/>
      <c r="B37" s="399"/>
      <c r="C37" s="385"/>
      <c r="D37" s="386"/>
      <c r="E37" s="70"/>
      <c r="F37" s="86"/>
      <c r="G37" s="415"/>
      <c r="H37" s="36"/>
      <c r="I37" s="347"/>
      <c r="J37" s="33"/>
      <c r="K37" s="357">
        <f aca="true" t="shared" si="3" ref="K37:W37">SUM(K35:K36)</f>
        <v>7124.8</v>
      </c>
      <c r="L37" s="358">
        <f t="shared" si="3"/>
        <v>1656.5</v>
      </c>
      <c r="M37" s="358">
        <f t="shared" si="3"/>
        <v>1778.9</v>
      </c>
      <c r="N37" s="358">
        <f t="shared" si="3"/>
        <v>2260.4</v>
      </c>
      <c r="O37" s="358">
        <f t="shared" si="3"/>
        <v>2384.2000000000003</v>
      </c>
      <c r="P37" s="359">
        <f t="shared" si="3"/>
        <v>2844.9</v>
      </c>
      <c r="Q37" s="357">
        <f t="shared" si="3"/>
        <v>2871.1</v>
      </c>
      <c r="R37" s="360">
        <f t="shared" si="3"/>
        <v>50</v>
      </c>
      <c r="S37" s="474">
        <f t="shared" si="3"/>
        <v>3005.8</v>
      </c>
      <c r="T37" s="474">
        <f t="shared" si="3"/>
        <v>208.5</v>
      </c>
      <c r="U37" s="521">
        <f>SUM(U35:U36)</f>
        <v>0</v>
      </c>
      <c r="V37" s="359">
        <f>SUM(V35:V36)</f>
        <v>0</v>
      </c>
      <c r="W37" s="359">
        <f t="shared" si="3"/>
        <v>0</v>
      </c>
      <c r="X37" s="327">
        <f t="shared" si="0"/>
        <v>0</v>
      </c>
      <c r="Y37" s="291" t="s">
        <v>87</v>
      </c>
      <c r="Z37" s="12"/>
    </row>
    <row r="38" spans="1:26" ht="14.25">
      <c r="A38" s="385"/>
      <c r="B38" s="399"/>
      <c r="C38" s="385"/>
      <c r="D38" s="386"/>
      <c r="E38" s="70">
        <v>3745</v>
      </c>
      <c r="F38" s="86">
        <v>5011</v>
      </c>
      <c r="G38" s="415"/>
      <c r="H38" s="36"/>
      <c r="I38" s="347" t="s">
        <v>18</v>
      </c>
      <c r="J38" s="33">
        <v>237</v>
      </c>
      <c r="K38" s="361">
        <v>0</v>
      </c>
      <c r="L38" s="350">
        <v>0</v>
      </c>
      <c r="M38" s="350">
        <v>292.4</v>
      </c>
      <c r="N38" s="349">
        <v>197.4</v>
      </c>
      <c r="O38" s="349">
        <v>319.4</v>
      </c>
      <c r="P38" s="352">
        <v>500.2</v>
      </c>
      <c r="Q38" s="352">
        <v>1028.4</v>
      </c>
      <c r="R38" s="352">
        <v>0</v>
      </c>
      <c r="S38" s="363">
        <f>1106.1+2.7</f>
        <v>1108.8</v>
      </c>
      <c r="T38" s="363">
        <v>105.4</v>
      </c>
      <c r="U38" s="546" t="s">
        <v>209</v>
      </c>
      <c r="V38" s="548" t="s">
        <v>209</v>
      </c>
      <c r="W38" s="548" t="s">
        <v>209</v>
      </c>
      <c r="X38" s="327" t="e">
        <f t="shared" si="0"/>
        <v>#VALUE!</v>
      </c>
      <c r="Y38" s="59" t="s">
        <v>137</v>
      </c>
      <c r="Z38" s="12"/>
    </row>
    <row r="39" spans="1:26" ht="14.25">
      <c r="A39" s="385"/>
      <c r="B39" s="399"/>
      <c r="C39" s="385"/>
      <c r="D39" s="386"/>
      <c r="E39" s="70">
        <v>3745</v>
      </c>
      <c r="F39" s="86">
        <v>5021</v>
      </c>
      <c r="G39" s="415"/>
      <c r="H39" s="36"/>
      <c r="I39" s="347" t="s">
        <v>18</v>
      </c>
      <c r="J39" s="33"/>
      <c r="K39" s="361">
        <v>0</v>
      </c>
      <c r="L39" s="350">
        <v>0</v>
      </c>
      <c r="M39" s="350">
        <v>3.2</v>
      </c>
      <c r="N39" s="349">
        <v>4.8</v>
      </c>
      <c r="O39" s="349">
        <v>4.4</v>
      </c>
      <c r="P39" s="352">
        <v>4.8</v>
      </c>
      <c r="Q39" s="352">
        <v>4.8</v>
      </c>
      <c r="R39" s="352">
        <v>0</v>
      </c>
      <c r="S39" s="363">
        <v>11.9</v>
      </c>
      <c r="T39" s="363">
        <v>0.8</v>
      </c>
      <c r="U39" s="546" t="s">
        <v>209</v>
      </c>
      <c r="V39" s="548" t="s">
        <v>209</v>
      </c>
      <c r="W39" s="548" t="s">
        <v>209</v>
      </c>
      <c r="X39" s="327" t="e">
        <f t="shared" si="0"/>
        <v>#VALUE!</v>
      </c>
      <c r="Y39" s="59" t="s">
        <v>75</v>
      </c>
      <c r="Z39" s="12"/>
    </row>
    <row r="40" spans="1:26" ht="14.25">
      <c r="A40" s="416"/>
      <c r="B40" s="417"/>
      <c r="C40" s="385"/>
      <c r="D40" s="386"/>
      <c r="E40" s="70">
        <v>3745</v>
      </c>
      <c r="F40" s="86">
        <v>5031</v>
      </c>
      <c r="G40" s="415"/>
      <c r="H40" s="36"/>
      <c r="I40" s="347" t="s">
        <v>18</v>
      </c>
      <c r="J40" s="33"/>
      <c r="K40" s="361">
        <v>0</v>
      </c>
      <c r="L40" s="350">
        <v>0</v>
      </c>
      <c r="M40" s="350">
        <v>76</v>
      </c>
      <c r="N40" s="349">
        <v>52.2</v>
      </c>
      <c r="O40" s="349">
        <v>83</v>
      </c>
      <c r="P40" s="352">
        <v>130.7</v>
      </c>
      <c r="Q40" s="352">
        <v>259</v>
      </c>
      <c r="R40" s="352">
        <v>0</v>
      </c>
      <c r="S40" s="363">
        <v>276.5</v>
      </c>
      <c r="T40" s="363">
        <v>26.3</v>
      </c>
      <c r="U40" s="546" t="s">
        <v>209</v>
      </c>
      <c r="V40" s="548" t="s">
        <v>209</v>
      </c>
      <c r="W40" s="548" t="s">
        <v>209</v>
      </c>
      <c r="X40" s="327" t="e">
        <f t="shared" si="0"/>
        <v>#VALUE!</v>
      </c>
      <c r="Y40" s="59" t="s">
        <v>89</v>
      </c>
      <c r="Z40" s="12"/>
    </row>
    <row r="41" spans="1:26" ht="14.25">
      <c r="A41" s="416"/>
      <c r="B41" s="417"/>
      <c r="C41" s="385"/>
      <c r="D41" s="386"/>
      <c r="E41" s="70">
        <v>3745</v>
      </c>
      <c r="F41" s="86">
        <v>5032</v>
      </c>
      <c r="G41" s="415"/>
      <c r="H41" s="36"/>
      <c r="I41" s="347" t="s">
        <v>18</v>
      </c>
      <c r="J41" s="33"/>
      <c r="K41" s="361">
        <v>0</v>
      </c>
      <c r="L41" s="350">
        <v>0</v>
      </c>
      <c r="M41" s="350">
        <v>26.3</v>
      </c>
      <c r="N41" s="349">
        <v>17.9</v>
      </c>
      <c r="O41" s="349">
        <v>28.9</v>
      </c>
      <c r="P41" s="352">
        <v>45.2</v>
      </c>
      <c r="Q41" s="352">
        <v>89.8</v>
      </c>
      <c r="R41" s="352">
        <v>0</v>
      </c>
      <c r="S41" s="363">
        <v>99.5</v>
      </c>
      <c r="T41" s="363">
        <v>9.5</v>
      </c>
      <c r="U41" s="546" t="s">
        <v>209</v>
      </c>
      <c r="V41" s="548" t="s">
        <v>209</v>
      </c>
      <c r="W41" s="548" t="s">
        <v>209</v>
      </c>
      <c r="X41" s="327" t="e">
        <f t="shared" si="0"/>
        <v>#VALUE!</v>
      </c>
      <c r="Y41" s="59" t="s">
        <v>90</v>
      </c>
      <c r="Z41" s="12"/>
    </row>
    <row r="42" spans="1:26" ht="14.25">
      <c r="A42" s="416"/>
      <c r="B42" s="417"/>
      <c r="C42" s="385"/>
      <c r="D42" s="386"/>
      <c r="E42" s="70">
        <v>3745</v>
      </c>
      <c r="F42" s="86">
        <v>5134</v>
      </c>
      <c r="G42" s="415"/>
      <c r="H42" s="36"/>
      <c r="I42" s="347" t="s">
        <v>18</v>
      </c>
      <c r="J42" s="33"/>
      <c r="K42" s="351">
        <v>0</v>
      </c>
      <c r="L42" s="350">
        <v>0</v>
      </c>
      <c r="M42" s="350">
        <v>0</v>
      </c>
      <c r="N42" s="349">
        <v>12.4</v>
      </c>
      <c r="O42" s="349">
        <v>2.6</v>
      </c>
      <c r="P42" s="351">
        <v>0</v>
      </c>
      <c r="Q42" s="352">
        <v>0</v>
      </c>
      <c r="R42" s="352">
        <v>0</v>
      </c>
      <c r="S42" s="363">
        <v>0</v>
      </c>
      <c r="T42" s="363">
        <v>0</v>
      </c>
      <c r="U42" s="546" t="s">
        <v>209</v>
      </c>
      <c r="V42" s="548" t="s">
        <v>209</v>
      </c>
      <c r="W42" s="548" t="s">
        <v>209</v>
      </c>
      <c r="X42" s="327" t="e">
        <f t="shared" si="0"/>
        <v>#VALUE!</v>
      </c>
      <c r="Y42" s="59" t="s">
        <v>109</v>
      </c>
      <c r="Z42" s="12"/>
    </row>
    <row r="43" spans="1:26" ht="14.25">
      <c r="A43" s="416"/>
      <c r="B43" s="417"/>
      <c r="C43" s="385"/>
      <c r="D43" s="386"/>
      <c r="E43" s="70">
        <v>3745</v>
      </c>
      <c r="F43" s="86">
        <v>5169</v>
      </c>
      <c r="G43" s="415"/>
      <c r="H43" s="36"/>
      <c r="I43" s="347" t="s">
        <v>18</v>
      </c>
      <c r="J43" s="33"/>
      <c r="K43" s="351">
        <v>0</v>
      </c>
      <c r="L43" s="350">
        <v>0</v>
      </c>
      <c r="M43" s="350">
        <v>0</v>
      </c>
      <c r="N43" s="349">
        <v>2.4</v>
      </c>
      <c r="O43" s="349">
        <v>1.2</v>
      </c>
      <c r="P43" s="351">
        <v>2</v>
      </c>
      <c r="Q43" s="352">
        <v>3</v>
      </c>
      <c r="R43" s="352">
        <v>0</v>
      </c>
      <c r="S43" s="363">
        <v>3.5</v>
      </c>
      <c r="T43" s="363">
        <v>0</v>
      </c>
      <c r="U43" s="546" t="s">
        <v>209</v>
      </c>
      <c r="V43" s="548" t="s">
        <v>209</v>
      </c>
      <c r="W43" s="548" t="s">
        <v>209</v>
      </c>
      <c r="X43" s="327" t="e">
        <f t="shared" si="0"/>
        <v>#VALUE!</v>
      </c>
      <c r="Y43" s="59" t="s">
        <v>121</v>
      </c>
      <c r="Z43" s="12"/>
    </row>
    <row r="44" spans="1:26" ht="14.25">
      <c r="A44" s="416"/>
      <c r="B44" s="417"/>
      <c r="C44" s="385"/>
      <c r="D44" s="386"/>
      <c r="E44" s="70"/>
      <c r="F44" s="86"/>
      <c r="G44" s="415"/>
      <c r="H44" s="36"/>
      <c r="I44" s="347"/>
      <c r="J44" s="33"/>
      <c r="K44" s="357">
        <f aca="true" t="shared" si="4" ref="K44:W44">SUM(K38:K43)</f>
        <v>0</v>
      </c>
      <c r="L44" s="358">
        <f t="shared" si="4"/>
        <v>0</v>
      </c>
      <c r="M44" s="358">
        <f t="shared" si="4"/>
        <v>397.9</v>
      </c>
      <c r="N44" s="358">
        <f t="shared" si="4"/>
        <v>287.09999999999997</v>
      </c>
      <c r="O44" s="358">
        <f t="shared" si="4"/>
        <v>439.49999999999994</v>
      </c>
      <c r="P44" s="358">
        <f t="shared" si="4"/>
        <v>682.9000000000001</v>
      </c>
      <c r="Q44" s="362">
        <f aca="true" t="shared" si="5" ref="Q44:V44">SUM(Q38:Q43)</f>
        <v>1385</v>
      </c>
      <c r="R44" s="362">
        <f t="shared" si="5"/>
        <v>0</v>
      </c>
      <c r="S44" s="366">
        <f t="shared" si="5"/>
        <v>1500.2</v>
      </c>
      <c r="T44" s="366">
        <f t="shared" si="5"/>
        <v>142</v>
      </c>
      <c r="U44" s="518">
        <f t="shared" si="5"/>
        <v>0</v>
      </c>
      <c r="V44" s="358">
        <f t="shared" si="5"/>
        <v>0</v>
      </c>
      <c r="W44" s="358">
        <f t="shared" si="4"/>
        <v>0</v>
      </c>
      <c r="X44" s="327">
        <f t="shared" si="0"/>
        <v>0</v>
      </c>
      <c r="Y44" s="291" t="s">
        <v>91</v>
      </c>
      <c r="Z44" s="12"/>
    </row>
    <row r="45" spans="1:26" ht="14.25">
      <c r="A45" s="416"/>
      <c r="B45" s="417"/>
      <c r="C45" s="385"/>
      <c r="D45" s="386"/>
      <c r="E45" s="70">
        <v>3745</v>
      </c>
      <c r="F45" s="86">
        <v>5011</v>
      </c>
      <c r="G45" s="415"/>
      <c r="H45" s="36"/>
      <c r="I45" s="347" t="s">
        <v>18</v>
      </c>
      <c r="J45" s="33">
        <v>238</v>
      </c>
      <c r="K45" s="351">
        <v>0</v>
      </c>
      <c r="L45" s="350">
        <v>0</v>
      </c>
      <c r="M45" s="350">
        <v>0</v>
      </c>
      <c r="N45" s="350">
        <v>207.3</v>
      </c>
      <c r="O45" s="350">
        <v>133</v>
      </c>
      <c r="P45" s="351">
        <v>0</v>
      </c>
      <c r="Q45" s="352">
        <v>0</v>
      </c>
      <c r="R45" s="352">
        <v>0</v>
      </c>
      <c r="S45" s="363">
        <v>0</v>
      </c>
      <c r="T45" s="363">
        <v>0</v>
      </c>
      <c r="U45" s="546" t="s">
        <v>209</v>
      </c>
      <c r="V45" s="548" t="s">
        <v>209</v>
      </c>
      <c r="W45" s="548" t="s">
        <v>209</v>
      </c>
      <c r="X45" s="327" t="e">
        <f t="shared" si="0"/>
        <v>#VALUE!</v>
      </c>
      <c r="Y45" s="59" t="s">
        <v>88</v>
      </c>
      <c r="Z45" s="12"/>
    </row>
    <row r="46" spans="1:26" ht="14.25">
      <c r="A46" s="416"/>
      <c r="B46" s="417"/>
      <c r="C46" s="385"/>
      <c r="D46" s="386"/>
      <c r="E46" s="70">
        <v>3745</v>
      </c>
      <c r="F46" s="86">
        <v>5031</v>
      </c>
      <c r="G46" s="415"/>
      <c r="H46" s="36"/>
      <c r="I46" s="347" t="s">
        <v>18</v>
      </c>
      <c r="J46" s="33"/>
      <c r="K46" s="351">
        <v>0</v>
      </c>
      <c r="L46" s="350">
        <v>0</v>
      </c>
      <c r="M46" s="350">
        <v>0</v>
      </c>
      <c r="N46" s="350">
        <v>54.1</v>
      </c>
      <c r="O46" s="350">
        <v>34.6</v>
      </c>
      <c r="P46" s="351">
        <v>0</v>
      </c>
      <c r="Q46" s="352">
        <v>0</v>
      </c>
      <c r="R46" s="352">
        <v>0</v>
      </c>
      <c r="S46" s="363">
        <v>0</v>
      </c>
      <c r="T46" s="363">
        <v>0</v>
      </c>
      <c r="U46" s="546" t="s">
        <v>209</v>
      </c>
      <c r="V46" s="548" t="s">
        <v>209</v>
      </c>
      <c r="W46" s="548" t="s">
        <v>209</v>
      </c>
      <c r="X46" s="327" t="e">
        <f t="shared" si="0"/>
        <v>#VALUE!</v>
      </c>
      <c r="Y46" s="59" t="s">
        <v>89</v>
      </c>
      <c r="Z46" s="12"/>
    </row>
    <row r="47" spans="1:26" ht="14.25">
      <c r="A47" s="416"/>
      <c r="B47" s="417"/>
      <c r="C47" s="385"/>
      <c r="D47" s="386"/>
      <c r="E47" s="70">
        <v>3745</v>
      </c>
      <c r="F47" s="86">
        <v>5032</v>
      </c>
      <c r="G47" s="415"/>
      <c r="H47" s="36"/>
      <c r="I47" s="347" t="s">
        <v>18</v>
      </c>
      <c r="J47" s="33"/>
      <c r="K47" s="351">
        <v>0</v>
      </c>
      <c r="L47" s="350">
        <v>0</v>
      </c>
      <c r="M47" s="350">
        <v>0</v>
      </c>
      <c r="N47" s="350">
        <v>18.7</v>
      </c>
      <c r="O47" s="350">
        <v>12</v>
      </c>
      <c r="P47" s="351">
        <v>0</v>
      </c>
      <c r="Q47" s="352">
        <v>0</v>
      </c>
      <c r="R47" s="352">
        <v>0</v>
      </c>
      <c r="S47" s="363">
        <v>0</v>
      </c>
      <c r="T47" s="363">
        <v>0</v>
      </c>
      <c r="U47" s="546" t="s">
        <v>209</v>
      </c>
      <c r="V47" s="548" t="s">
        <v>209</v>
      </c>
      <c r="W47" s="548" t="s">
        <v>209</v>
      </c>
      <c r="X47" s="327" t="e">
        <f t="shared" si="0"/>
        <v>#VALUE!</v>
      </c>
      <c r="Y47" s="59" t="s">
        <v>90</v>
      </c>
      <c r="Z47" s="12"/>
    </row>
    <row r="48" spans="1:26" ht="14.25">
      <c r="A48" s="416"/>
      <c r="B48" s="417"/>
      <c r="C48" s="385"/>
      <c r="D48" s="386"/>
      <c r="E48" s="70">
        <v>3745</v>
      </c>
      <c r="F48" s="86">
        <v>5137</v>
      </c>
      <c r="G48" s="415"/>
      <c r="H48" s="36"/>
      <c r="I48" s="347" t="s">
        <v>18</v>
      </c>
      <c r="J48" s="33"/>
      <c r="K48" s="351">
        <v>0</v>
      </c>
      <c r="L48" s="350">
        <v>0</v>
      </c>
      <c r="M48" s="350">
        <v>0</v>
      </c>
      <c r="N48" s="350">
        <v>144.8</v>
      </c>
      <c r="O48" s="350">
        <v>0</v>
      </c>
      <c r="P48" s="351">
        <v>0</v>
      </c>
      <c r="Q48" s="352">
        <v>0</v>
      </c>
      <c r="R48" s="352">
        <v>0</v>
      </c>
      <c r="S48" s="363">
        <v>0</v>
      </c>
      <c r="T48" s="363">
        <v>0</v>
      </c>
      <c r="U48" s="546" t="s">
        <v>209</v>
      </c>
      <c r="V48" s="548" t="s">
        <v>209</v>
      </c>
      <c r="W48" s="548" t="s">
        <v>209</v>
      </c>
      <c r="X48" s="327" t="e">
        <f t="shared" si="0"/>
        <v>#VALUE!</v>
      </c>
      <c r="Y48" s="59" t="s">
        <v>110</v>
      </c>
      <c r="Z48" s="12"/>
    </row>
    <row r="49" spans="1:26" ht="14.25">
      <c r="A49" s="416"/>
      <c r="B49" s="417"/>
      <c r="C49" s="385"/>
      <c r="D49" s="386"/>
      <c r="E49" s="70">
        <v>3745</v>
      </c>
      <c r="F49" s="86">
        <v>5169</v>
      </c>
      <c r="G49" s="415"/>
      <c r="H49" s="36"/>
      <c r="I49" s="347" t="s">
        <v>18</v>
      </c>
      <c r="J49" s="33"/>
      <c r="K49" s="351">
        <v>0</v>
      </c>
      <c r="L49" s="350">
        <v>0</v>
      </c>
      <c r="M49" s="350">
        <v>0</v>
      </c>
      <c r="N49" s="350">
        <v>3</v>
      </c>
      <c r="O49" s="350">
        <v>0.1</v>
      </c>
      <c r="P49" s="351">
        <v>0</v>
      </c>
      <c r="Q49" s="352">
        <v>0</v>
      </c>
      <c r="R49" s="352">
        <v>0</v>
      </c>
      <c r="S49" s="363">
        <v>0</v>
      </c>
      <c r="T49" s="363">
        <v>0</v>
      </c>
      <c r="U49" s="546" t="s">
        <v>209</v>
      </c>
      <c r="V49" s="548" t="s">
        <v>209</v>
      </c>
      <c r="W49" s="548" t="s">
        <v>209</v>
      </c>
      <c r="X49" s="327" t="e">
        <f t="shared" si="0"/>
        <v>#VALUE!</v>
      </c>
      <c r="Y49" s="59" t="s">
        <v>83</v>
      </c>
      <c r="Z49" s="12"/>
    </row>
    <row r="50" spans="1:26" ht="14.25">
      <c r="A50" s="416"/>
      <c r="B50" s="417"/>
      <c r="C50" s="385"/>
      <c r="D50" s="386"/>
      <c r="E50" s="70"/>
      <c r="F50" s="86"/>
      <c r="G50" s="415"/>
      <c r="H50" s="36"/>
      <c r="I50" s="347"/>
      <c r="J50" s="33"/>
      <c r="K50" s="357">
        <f aca="true" t="shared" si="6" ref="K50:W50">SUM(K45:K49)</f>
        <v>0</v>
      </c>
      <c r="L50" s="358">
        <f t="shared" si="6"/>
        <v>0</v>
      </c>
      <c r="M50" s="358">
        <f t="shared" si="6"/>
        <v>0</v>
      </c>
      <c r="N50" s="358">
        <f t="shared" si="6"/>
        <v>427.90000000000003</v>
      </c>
      <c r="O50" s="358">
        <f t="shared" si="6"/>
        <v>179.7</v>
      </c>
      <c r="P50" s="358">
        <f t="shared" si="6"/>
        <v>0</v>
      </c>
      <c r="Q50" s="362">
        <f aca="true" t="shared" si="7" ref="Q50:V50">SUM(Q45:Q49)</f>
        <v>0</v>
      </c>
      <c r="R50" s="362">
        <f t="shared" si="7"/>
        <v>0</v>
      </c>
      <c r="S50" s="366">
        <f t="shared" si="7"/>
        <v>0</v>
      </c>
      <c r="T50" s="366">
        <f t="shared" si="7"/>
        <v>0</v>
      </c>
      <c r="U50" s="518">
        <f t="shared" si="7"/>
        <v>0</v>
      </c>
      <c r="V50" s="358">
        <f t="shared" si="7"/>
        <v>0</v>
      </c>
      <c r="W50" s="358">
        <f t="shared" si="6"/>
        <v>0</v>
      </c>
      <c r="X50" s="327" t="e">
        <f t="shared" si="0"/>
        <v>#DIV/0!</v>
      </c>
      <c r="Y50" s="291" t="s">
        <v>111</v>
      </c>
      <c r="Z50" s="12"/>
    </row>
    <row r="51" spans="1:26" ht="14.25">
      <c r="A51" s="385"/>
      <c r="B51" s="399"/>
      <c r="C51" s="385"/>
      <c r="D51" s="386"/>
      <c r="E51" s="70">
        <v>3745</v>
      </c>
      <c r="F51" s="86">
        <v>5011</v>
      </c>
      <c r="G51" s="415"/>
      <c r="H51" s="36"/>
      <c r="I51" s="347" t="s">
        <v>18</v>
      </c>
      <c r="J51" s="33">
        <v>239</v>
      </c>
      <c r="K51" s="361">
        <v>0</v>
      </c>
      <c r="L51" s="350">
        <v>0</v>
      </c>
      <c r="M51" s="350">
        <v>292.4</v>
      </c>
      <c r="N51" s="349">
        <v>181.9</v>
      </c>
      <c r="O51" s="76">
        <v>169.8</v>
      </c>
      <c r="P51" s="363">
        <v>315</v>
      </c>
      <c r="Q51" s="363">
        <v>0</v>
      </c>
      <c r="R51" s="363">
        <v>0</v>
      </c>
      <c r="S51" s="363">
        <v>0</v>
      </c>
      <c r="T51" s="363">
        <v>0</v>
      </c>
      <c r="U51" s="546" t="s">
        <v>209</v>
      </c>
      <c r="V51" s="548" t="s">
        <v>209</v>
      </c>
      <c r="W51" s="548" t="s">
        <v>209</v>
      </c>
      <c r="X51" s="327" t="e">
        <f t="shared" si="0"/>
        <v>#VALUE!</v>
      </c>
      <c r="Y51" s="59" t="s">
        <v>142</v>
      </c>
      <c r="Z51" s="12"/>
    </row>
    <row r="52" spans="1:26" ht="14.25">
      <c r="A52" s="416"/>
      <c r="B52" s="417"/>
      <c r="C52" s="385"/>
      <c r="D52" s="386"/>
      <c r="E52" s="70">
        <v>3745</v>
      </c>
      <c r="F52" s="86">
        <v>5031</v>
      </c>
      <c r="G52" s="415"/>
      <c r="H52" s="36"/>
      <c r="I52" s="347" t="s">
        <v>18</v>
      </c>
      <c r="J52" s="33"/>
      <c r="K52" s="361">
        <v>0</v>
      </c>
      <c r="L52" s="350">
        <v>0</v>
      </c>
      <c r="M52" s="350">
        <v>76</v>
      </c>
      <c r="N52" s="349">
        <v>47.3</v>
      </c>
      <c r="O52" s="76">
        <v>44.1</v>
      </c>
      <c r="P52" s="363">
        <v>82.7</v>
      </c>
      <c r="Q52" s="363">
        <v>0</v>
      </c>
      <c r="R52" s="363">
        <v>0</v>
      </c>
      <c r="S52" s="363">
        <v>0</v>
      </c>
      <c r="T52" s="363">
        <v>0</v>
      </c>
      <c r="U52" s="546" t="s">
        <v>209</v>
      </c>
      <c r="V52" s="548" t="s">
        <v>209</v>
      </c>
      <c r="W52" s="548" t="s">
        <v>209</v>
      </c>
      <c r="X52" s="327" t="e">
        <f t="shared" si="0"/>
        <v>#VALUE!</v>
      </c>
      <c r="Y52" s="59" t="s">
        <v>89</v>
      </c>
      <c r="Z52" s="12"/>
    </row>
    <row r="53" spans="1:26" ht="14.25">
      <c r="A53" s="416"/>
      <c r="B53" s="417"/>
      <c r="C53" s="385"/>
      <c r="D53" s="386"/>
      <c r="E53" s="70">
        <v>3745</v>
      </c>
      <c r="F53" s="86">
        <v>5032</v>
      </c>
      <c r="G53" s="415"/>
      <c r="H53" s="36"/>
      <c r="I53" s="347" t="s">
        <v>18</v>
      </c>
      <c r="J53" s="33"/>
      <c r="K53" s="361">
        <v>0</v>
      </c>
      <c r="L53" s="350">
        <v>0</v>
      </c>
      <c r="M53" s="350">
        <v>26.3</v>
      </c>
      <c r="N53" s="349">
        <v>16.4</v>
      </c>
      <c r="O53" s="76">
        <v>15.3</v>
      </c>
      <c r="P53" s="363">
        <v>28.7</v>
      </c>
      <c r="Q53" s="363">
        <v>0</v>
      </c>
      <c r="R53" s="363">
        <v>0</v>
      </c>
      <c r="S53" s="363">
        <v>0</v>
      </c>
      <c r="T53" s="363">
        <v>0</v>
      </c>
      <c r="U53" s="546" t="s">
        <v>209</v>
      </c>
      <c r="V53" s="548" t="s">
        <v>209</v>
      </c>
      <c r="W53" s="548" t="s">
        <v>209</v>
      </c>
      <c r="X53" s="327" t="e">
        <f t="shared" si="0"/>
        <v>#VALUE!</v>
      </c>
      <c r="Y53" s="59" t="s">
        <v>90</v>
      </c>
      <c r="Z53" s="12"/>
    </row>
    <row r="54" spans="1:26" ht="14.25">
      <c r="A54" s="416"/>
      <c r="B54" s="417"/>
      <c r="C54" s="385"/>
      <c r="D54" s="386"/>
      <c r="E54" s="70">
        <v>3745</v>
      </c>
      <c r="F54" s="86">
        <v>5169</v>
      </c>
      <c r="G54" s="415"/>
      <c r="H54" s="36"/>
      <c r="I54" s="347" t="s">
        <v>18</v>
      </c>
      <c r="J54" s="33"/>
      <c r="K54" s="351">
        <v>0</v>
      </c>
      <c r="L54" s="350">
        <v>0</v>
      </c>
      <c r="M54" s="350">
        <v>0</v>
      </c>
      <c r="N54" s="349">
        <v>1.6</v>
      </c>
      <c r="O54" s="76">
        <v>0.4</v>
      </c>
      <c r="P54" s="364">
        <v>0.4</v>
      </c>
      <c r="Q54" s="363">
        <v>0</v>
      </c>
      <c r="R54" s="363">
        <v>0</v>
      </c>
      <c r="S54" s="363">
        <v>0</v>
      </c>
      <c r="T54" s="363">
        <v>0</v>
      </c>
      <c r="U54" s="546" t="s">
        <v>209</v>
      </c>
      <c r="V54" s="548" t="s">
        <v>209</v>
      </c>
      <c r="W54" s="548" t="s">
        <v>209</v>
      </c>
      <c r="X54" s="327" t="e">
        <f t="shared" si="0"/>
        <v>#VALUE!</v>
      </c>
      <c r="Y54" s="59" t="s">
        <v>121</v>
      </c>
      <c r="Z54" s="12"/>
    </row>
    <row r="55" spans="1:26" ht="14.25">
      <c r="A55" s="416"/>
      <c r="B55" s="417"/>
      <c r="C55" s="385"/>
      <c r="D55" s="386"/>
      <c r="E55" s="70">
        <v>3745</v>
      </c>
      <c r="F55" s="86">
        <v>5499</v>
      </c>
      <c r="G55" s="415"/>
      <c r="H55" s="36"/>
      <c r="I55" s="347" t="s">
        <v>18</v>
      </c>
      <c r="J55" s="33">
        <v>19239</v>
      </c>
      <c r="K55" s="351"/>
      <c r="L55" s="350"/>
      <c r="M55" s="350"/>
      <c r="N55" s="349">
        <v>0</v>
      </c>
      <c r="O55" s="76">
        <v>0</v>
      </c>
      <c r="P55" s="364">
        <v>3</v>
      </c>
      <c r="Q55" s="363">
        <v>0</v>
      </c>
      <c r="R55" s="363">
        <v>0</v>
      </c>
      <c r="S55" s="363">
        <v>0</v>
      </c>
      <c r="T55" s="363">
        <v>0</v>
      </c>
      <c r="U55" s="546" t="s">
        <v>209</v>
      </c>
      <c r="V55" s="548" t="s">
        <v>209</v>
      </c>
      <c r="W55" s="548" t="s">
        <v>209</v>
      </c>
      <c r="X55" s="327" t="e">
        <f t="shared" si="0"/>
        <v>#VALUE!</v>
      </c>
      <c r="Y55" s="59" t="s">
        <v>130</v>
      </c>
      <c r="Z55" s="12"/>
    </row>
    <row r="56" spans="1:26" ht="14.25">
      <c r="A56" s="416"/>
      <c r="B56" s="417"/>
      <c r="C56" s="385"/>
      <c r="D56" s="386"/>
      <c r="E56" s="70"/>
      <c r="F56" s="86"/>
      <c r="G56" s="415"/>
      <c r="H56" s="36"/>
      <c r="I56" s="347"/>
      <c r="J56" s="33"/>
      <c r="K56" s="357">
        <f>SUM(K51:K54)</f>
        <v>0</v>
      </c>
      <c r="L56" s="358">
        <f>SUM(L51:L54)</f>
        <v>0</v>
      </c>
      <c r="M56" s="358">
        <f>SUM(M51:M54)</f>
        <v>394.7</v>
      </c>
      <c r="N56" s="358">
        <f>SUM(N51:N55)</f>
        <v>247.2</v>
      </c>
      <c r="O56" s="358">
        <f>SUM(O51:O55)</f>
        <v>229.60000000000002</v>
      </c>
      <c r="P56" s="358">
        <f>SUM(P51:P55)</f>
        <v>429.79999999999995</v>
      </c>
      <c r="Q56" s="358">
        <f aca="true" t="shared" si="8" ref="Q56:V56">SUM(Q51:Q55)</f>
        <v>0</v>
      </c>
      <c r="R56" s="358">
        <f t="shared" si="8"/>
        <v>0</v>
      </c>
      <c r="S56" s="365">
        <f t="shared" si="8"/>
        <v>0</v>
      </c>
      <c r="T56" s="365">
        <f t="shared" si="8"/>
        <v>0</v>
      </c>
      <c r="U56" s="518">
        <f t="shared" si="8"/>
        <v>0</v>
      </c>
      <c r="V56" s="358">
        <f t="shared" si="8"/>
        <v>0</v>
      </c>
      <c r="W56" s="358">
        <f>SUM(W51:W55)</f>
        <v>0</v>
      </c>
      <c r="X56" s="327" t="e">
        <f t="shared" si="0"/>
        <v>#DIV/0!</v>
      </c>
      <c r="Y56" s="291" t="s">
        <v>159</v>
      </c>
      <c r="Z56" s="12"/>
    </row>
    <row r="57" spans="1:26" ht="14.25">
      <c r="A57" s="416"/>
      <c r="B57" s="417"/>
      <c r="C57" s="385"/>
      <c r="D57" s="386"/>
      <c r="E57" s="70">
        <v>3745</v>
      </c>
      <c r="F57" s="86">
        <v>5011</v>
      </c>
      <c r="G57" s="415"/>
      <c r="H57" s="36"/>
      <c r="I57" s="347" t="s">
        <v>18</v>
      </c>
      <c r="J57" s="33">
        <v>2391</v>
      </c>
      <c r="K57" s="361">
        <v>0</v>
      </c>
      <c r="L57" s="350">
        <v>0</v>
      </c>
      <c r="M57" s="350">
        <v>292.4</v>
      </c>
      <c r="N57" s="349">
        <v>0</v>
      </c>
      <c r="O57" s="76">
        <v>400.5</v>
      </c>
      <c r="P57" s="363">
        <v>50.7</v>
      </c>
      <c r="Q57" s="363">
        <v>0</v>
      </c>
      <c r="R57" s="363">
        <v>0</v>
      </c>
      <c r="S57" s="363">
        <v>0</v>
      </c>
      <c r="T57" s="363">
        <v>0</v>
      </c>
      <c r="U57" s="546" t="s">
        <v>209</v>
      </c>
      <c r="V57" s="548" t="s">
        <v>209</v>
      </c>
      <c r="W57" s="548" t="s">
        <v>209</v>
      </c>
      <c r="X57" s="327" t="e">
        <f t="shared" si="0"/>
        <v>#VALUE!</v>
      </c>
      <c r="Y57" s="59" t="s">
        <v>143</v>
      </c>
      <c r="Z57" s="12"/>
    </row>
    <row r="58" spans="1:26" ht="14.25">
      <c r="A58" s="416"/>
      <c r="B58" s="417"/>
      <c r="C58" s="385"/>
      <c r="D58" s="386"/>
      <c r="E58" s="70">
        <v>3745</v>
      </c>
      <c r="F58" s="86">
        <v>5031</v>
      </c>
      <c r="G58" s="415"/>
      <c r="H58" s="36"/>
      <c r="I58" s="347" t="s">
        <v>18</v>
      </c>
      <c r="J58" s="33"/>
      <c r="K58" s="361">
        <v>0</v>
      </c>
      <c r="L58" s="350">
        <v>0</v>
      </c>
      <c r="M58" s="350">
        <v>76</v>
      </c>
      <c r="N58" s="349">
        <v>0</v>
      </c>
      <c r="O58" s="76">
        <v>107.4</v>
      </c>
      <c r="P58" s="363">
        <v>13.2</v>
      </c>
      <c r="Q58" s="363">
        <v>0</v>
      </c>
      <c r="R58" s="363">
        <v>0</v>
      </c>
      <c r="S58" s="363">
        <v>0</v>
      </c>
      <c r="T58" s="363">
        <v>0</v>
      </c>
      <c r="U58" s="546" t="s">
        <v>209</v>
      </c>
      <c r="V58" s="548" t="s">
        <v>209</v>
      </c>
      <c r="W58" s="548" t="s">
        <v>209</v>
      </c>
      <c r="X58" s="327" t="e">
        <f t="shared" si="0"/>
        <v>#VALUE!</v>
      </c>
      <c r="Y58" s="59" t="s">
        <v>89</v>
      </c>
      <c r="Z58" s="12"/>
    </row>
    <row r="59" spans="1:26" ht="14.25">
      <c r="A59" s="416"/>
      <c r="B59" s="417"/>
      <c r="C59" s="385"/>
      <c r="D59" s="386"/>
      <c r="E59" s="70">
        <v>3745</v>
      </c>
      <c r="F59" s="86">
        <v>5032</v>
      </c>
      <c r="G59" s="415"/>
      <c r="H59" s="36"/>
      <c r="I59" s="347" t="s">
        <v>18</v>
      </c>
      <c r="J59" s="33"/>
      <c r="K59" s="361">
        <v>0</v>
      </c>
      <c r="L59" s="350">
        <v>0</v>
      </c>
      <c r="M59" s="350">
        <v>26.3</v>
      </c>
      <c r="N59" s="349">
        <v>0</v>
      </c>
      <c r="O59" s="76">
        <v>32.9</v>
      </c>
      <c r="P59" s="363">
        <v>4.6</v>
      </c>
      <c r="Q59" s="363">
        <v>0</v>
      </c>
      <c r="R59" s="363">
        <v>0</v>
      </c>
      <c r="S59" s="363">
        <v>0</v>
      </c>
      <c r="T59" s="363">
        <v>0</v>
      </c>
      <c r="U59" s="546" t="s">
        <v>209</v>
      </c>
      <c r="V59" s="548" t="s">
        <v>209</v>
      </c>
      <c r="W59" s="548" t="s">
        <v>209</v>
      </c>
      <c r="X59" s="327" t="e">
        <f t="shared" si="0"/>
        <v>#VALUE!</v>
      </c>
      <c r="Y59" s="59" t="s">
        <v>90</v>
      </c>
      <c r="Z59" s="12"/>
    </row>
    <row r="60" spans="1:26" ht="14.25">
      <c r="A60" s="416"/>
      <c r="B60" s="417"/>
      <c r="C60" s="385"/>
      <c r="D60" s="386"/>
      <c r="E60" s="70">
        <v>3745</v>
      </c>
      <c r="F60" s="86"/>
      <c r="G60" s="415"/>
      <c r="H60" s="36"/>
      <c r="I60" s="347"/>
      <c r="J60" s="33"/>
      <c r="K60" s="357">
        <f aca="true" t="shared" si="9" ref="K60:P60">SUM(K57:K59)</f>
        <v>0</v>
      </c>
      <c r="L60" s="358">
        <f t="shared" si="9"/>
        <v>0</v>
      </c>
      <c r="M60" s="358">
        <f t="shared" si="9"/>
        <v>394.7</v>
      </c>
      <c r="N60" s="358">
        <f t="shared" si="9"/>
        <v>0</v>
      </c>
      <c r="O60" s="365">
        <f t="shared" si="9"/>
        <v>540.8</v>
      </c>
      <c r="P60" s="365">
        <f t="shared" si="9"/>
        <v>68.5</v>
      </c>
      <c r="Q60" s="366">
        <f>SUM(Q57:Q59)</f>
        <v>0</v>
      </c>
      <c r="R60" s="366">
        <f>SUM(R57:R59)</f>
        <v>0</v>
      </c>
      <c r="S60" s="366">
        <f>SUM(S57:S59)</f>
        <v>0</v>
      </c>
      <c r="T60" s="366">
        <f>SUM(T57:T59)</f>
        <v>0</v>
      </c>
      <c r="U60" s="521">
        <v>0</v>
      </c>
      <c r="V60" s="367">
        <v>0</v>
      </c>
      <c r="W60" s="367">
        <v>0</v>
      </c>
      <c r="X60" s="327" t="e">
        <f t="shared" si="0"/>
        <v>#DIV/0!</v>
      </c>
      <c r="Y60" s="291" t="s">
        <v>138</v>
      </c>
      <c r="Z60" s="12"/>
    </row>
    <row r="61" spans="1:26" ht="15" thickBot="1">
      <c r="A61" s="418"/>
      <c r="B61" s="419"/>
      <c r="C61" s="385"/>
      <c r="D61" s="386"/>
      <c r="E61" s="368"/>
      <c r="F61" s="369"/>
      <c r="G61" s="370"/>
      <c r="H61" s="370"/>
      <c r="I61" s="371"/>
      <c r="J61" s="33"/>
      <c r="K61" s="361"/>
      <c r="L61" s="372"/>
      <c r="M61" s="372"/>
      <c r="N61" s="373"/>
      <c r="O61" s="373"/>
      <c r="P61" s="352"/>
      <c r="Q61" s="352"/>
      <c r="R61" s="352"/>
      <c r="S61" s="475"/>
      <c r="T61" s="475"/>
      <c r="U61" s="522"/>
      <c r="V61" s="372"/>
      <c r="W61" s="372"/>
      <c r="X61" s="374"/>
      <c r="Y61" s="271"/>
      <c r="Z61" s="12"/>
    </row>
    <row r="62" spans="1:26" ht="15.75" thickBot="1">
      <c r="A62" s="65"/>
      <c r="B62" s="66"/>
      <c r="C62" s="64"/>
      <c r="D62" s="64"/>
      <c r="E62" s="375"/>
      <c r="F62" s="64"/>
      <c r="G62" s="64"/>
      <c r="H62" s="64"/>
      <c r="I62" s="64"/>
      <c r="J62" s="376"/>
      <c r="K62" s="377">
        <f>SUM(K56,K50,K44,K37,K34,K13)</f>
        <v>12337.300000000001</v>
      </c>
      <c r="L62" s="378">
        <f>SUM(L56,L50,L44,L37,L34,L13)</f>
        <v>7968.5</v>
      </c>
      <c r="M62" s="378">
        <f>SUM(M56,M50,M44,M37,M34,M13)</f>
        <v>9346.199999999999</v>
      </c>
      <c r="N62" s="378">
        <f>SUM(N56,N50,N44,N37,N34,N13)</f>
        <v>10397.500000000002</v>
      </c>
      <c r="O62" s="378">
        <f aca="true" t="shared" si="10" ref="O62:W62">SUM(O56,O50,O44,O37,O34,O13)+O60</f>
        <v>10887</v>
      </c>
      <c r="P62" s="378">
        <f t="shared" si="10"/>
        <v>14418.9</v>
      </c>
      <c r="Q62" s="378">
        <f t="shared" si="10"/>
        <v>17241.100000000002</v>
      </c>
      <c r="R62" s="378">
        <f t="shared" si="10"/>
        <v>9225</v>
      </c>
      <c r="S62" s="378">
        <f t="shared" si="10"/>
        <v>23979.1</v>
      </c>
      <c r="T62" s="378">
        <v>954.1</v>
      </c>
      <c r="U62" s="519">
        <f t="shared" si="10"/>
        <v>0</v>
      </c>
      <c r="V62" s="378">
        <f t="shared" si="10"/>
        <v>0</v>
      </c>
      <c r="W62" s="378">
        <f t="shared" si="10"/>
        <v>0</v>
      </c>
      <c r="X62" s="379">
        <f>+U62/S62*100</f>
        <v>0</v>
      </c>
      <c r="Y62" s="126" t="s">
        <v>112</v>
      </c>
      <c r="Z62" s="13"/>
    </row>
    <row r="64" ht="12.75">
      <c r="E64" s="257"/>
    </row>
    <row r="65" spans="5:25" ht="12.75">
      <c r="E65" s="257"/>
      <c r="F65" s="257"/>
      <c r="G65" s="257"/>
      <c r="H65" s="257"/>
      <c r="I65" s="257"/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60"/>
      <c r="V65" s="257"/>
      <c r="W65" s="257"/>
      <c r="X65" s="257"/>
      <c r="Y65" s="257"/>
    </row>
    <row r="66" spans="5:25" ht="12.75"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60"/>
      <c r="V66" s="257"/>
      <c r="W66" s="257"/>
      <c r="X66" s="257"/>
      <c r="Y66" s="257"/>
    </row>
    <row r="67" ht="18">
      <c r="F67" s="39"/>
    </row>
    <row r="69" spans="8:25" ht="18">
      <c r="H69" s="39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228"/>
      <c r="V69" s="43"/>
      <c r="W69" s="43"/>
      <c r="X69" s="43"/>
      <c r="Y69" s="43"/>
    </row>
    <row r="70" spans="1:25" ht="18">
      <c r="A70" s="562"/>
      <c r="B70" s="563"/>
      <c r="C70" s="563"/>
      <c r="D70" s="563"/>
      <c r="E70" s="563"/>
      <c r="F70" s="563"/>
      <c r="G70" s="563"/>
      <c r="H70" s="563"/>
      <c r="I70" s="563"/>
      <c r="J70" s="563"/>
      <c r="K70" s="563"/>
      <c r="L70" s="563"/>
      <c r="M70" s="563"/>
      <c r="N70" s="563"/>
      <c r="O70" s="563"/>
      <c r="P70" s="563"/>
      <c r="Q70" s="563"/>
      <c r="R70" s="563"/>
      <c r="S70" s="563"/>
      <c r="T70" s="563"/>
      <c r="U70" s="563"/>
      <c r="V70" s="563"/>
      <c r="W70" s="563"/>
      <c r="X70" s="563"/>
      <c r="Y70" s="563"/>
    </row>
    <row r="71" spans="1:26" ht="14.25">
      <c r="A71" s="20"/>
      <c r="B71" s="20"/>
      <c r="C71" s="20"/>
      <c r="D71" s="20"/>
      <c r="E71" s="20"/>
      <c r="F71" s="20"/>
      <c r="G71" s="20"/>
      <c r="H71" s="20"/>
      <c r="I71" s="22"/>
      <c r="J71" s="20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12"/>
    </row>
    <row r="72" spans="1:26" ht="14.25">
      <c r="A72" s="20"/>
      <c r="B72" s="20"/>
      <c r="C72" s="20"/>
      <c r="D72" s="20"/>
      <c r="E72" s="20"/>
      <c r="F72" s="20"/>
      <c r="G72" s="20"/>
      <c r="H72" s="20"/>
      <c r="I72" s="22"/>
      <c r="J72" s="2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12"/>
    </row>
    <row r="73" spans="1:26" ht="14.25">
      <c r="A73" s="20"/>
      <c r="B73" s="20"/>
      <c r="C73" s="20"/>
      <c r="D73" s="20"/>
      <c r="E73" s="20"/>
      <c r="F73" s="20"/>
      <c r="G73" s="20"/>
      <c r="H73" s="20"/>
      <c r="I73" s="22"/>
      <c r="J73" s="20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12"/>
    </row>
    <row r="74" spans="1:26" ht="14.25">
      <c r="A74" s="20"/>
      <c r="B74" s="20"/>
      <c r="C74" s="20"/>
      <c r="D74" s="20"/>
      <c r="E74" s="20"/>
      <c r="F74" s="20"/>
      <c r="G74" s="20"/>
      <c r="H74" s="20"/>
      <c r="I74" s="22"/>
      <c r="J74" s="20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12"/>
    </row>
    <row r="75" spans="1:26" ht="14.25">
      <c r="A75" s="20"/>
      <c r="B75" s="20"/>
      <c r="C75" s="20"/>
      <c r="D75" s="20"/>
      <c r="E75" s="20"/>
      <c r="F75" s="20"/>
      <c r="G75" s="20"/>
      <c r="H75" s="20"/>
      <c r="I75" s="22"/>
      <c r="J75" s="20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12"/>
    </row>
    <row r="76" spans="1:26" ht="15" thickBot="1">
      <c r="A76" s="20"/>
      <c r="B76" s="20"/>
      <c r="C76" s="20"/>
      <c r="D76" s="20"/>
      <c r="E76" s="20"/>
      <c r="F76" s="20"/>
      <c r="G76" s="20"/>
      <c r="H76" s="20"/>
      <c r="I76" s="22"/>
      <c r="J76" s="20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12"/>
    </row>
    <row r="77" spans="1:26" ht="15" thickBo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13"/>
    </row>
    <row r="78" spans="1:25" ht="12.75">
      <c r="A78" s="420"/>
      <c r="B78" s="420"/>
      <c r="C78" s="420"/>
      <c r="D78" s="420"/>
      <c r="E78" s="420"/>
      <c r="F78" s="420"/>
      <c r="G78" s="420"/>
      <c r="H78" s="420"/>
      <c r="I78" s="420"/>
      <c r="J78" s="420"/>
      <c r="K78" s="420"/>
      <c r="L78" s="420"/>
      <c r="M78" s="420"/>
      <c r="N78" s="420"/>
      <c r="O78" s="420"/>
      <c r="P78" s="420"/>
      <c r="Q78" s="420"/>
      <c r="R78" s="420"/>
      <c r="S78" s="420"/>
      <c r="T78" s="420"/>
      <c r="U78" s="420"/>
      <c r="V78" s="420"/>
      <c r="W78" s="420"/>
      <c r="X78" s="420"/>
      <c r="Y78" s="420"/>
    </row>
    <row r="79" spans="1:25" ht="12.75">
      <c r="A79" s="420"/>
      <c r="B79" s="420"/>
      <c r="C79" s="420"/>
      <c r="D79" s="420"/>
      <c r="E79" s="420"/>
      <c r="F79" s="420"/>
      <c r="G79" s="420"/>
      <c r="H79" s="420"/>
      <c r="I79" s="420"/>
      <c r="J79" s="420"/>
      <c r="K79" s="420"/>
      <c r="L79" s="420"/>
      <c r="M79" s="420"/>
      <c r="N79" s="420"/>
      <c r="O79" s="420"/>
      <c r="P79" s="420"/>
      <c r="Q79" s="420"/>
      <c r="R79" s="420"/>
      <c r="S79" s="420"/>
      <c r="T79" s="420"/>
      <c r="U79" s="420"/>
      <c r="V79" s="420"/>
      <c r="W79" s="420"/>
      <c r="X79" s="420"/>
      <c r="Y79" s="420"/>
    </row>
    <row r="80" spans="1:25" ht="12.75">
      <c r="A80" s="420"/>
      <c r="B80" s="420"/>
      <c r="C80" s="420"/>
      <c r="D80" s="420"/>
      <c r="E80" s="420"/>
      <c r="F80" s="420"/>
      <c r="G80" s="420"/>
      <c r="H80" s="420"/>
      <c r="I80" s="420"/>
      <c r="J80" s="420"/>
      <c r="K80" s="420"/>
      <c r="L80" s="420"/>
      <c r="M80" s="420"/>
      <c r="N80" s="420"/>
      <c r="O80" s="420"/>
      <c r="P80" s="420"/>
      <c r="Q80" s="420"/>
      <c r="R80" s="420"/>
      <c r="S80" s="420"/>
      <c r="T80" s="420"/>
      <c r="U80" s="420"/>
      <c r="V80" s="420"/>
      <c r="W80" s="420"/>
      <c r="X80" s="420"/>
      <c r="Y80" s="420"/>
    </row>
    <row r="81" spans="1:25" ht="12.75">
      <c r="A81" s="420"/>
      <c r="B81" s="420"/>
      <c r="C81" s="420"/>
      <c r="D81" s="420"/>
      <c r="E81" s="420"/>
      <c r="F81" s="420"/>
      <c r="G81" s="420"/>
      <c r="H81" s="420"/>
      <c r="I81" s="420"/>
      <c r="J81" s="420"/>
      <c r="K81" s="420"/>
      <c r="L81" s="420"/>
      <c r="M81" s="420"/>
      <c r="N81" s="420"/>
      <c r="O81" s="420"/>
      <c r="P81" s="420"/>
      <c r="Q81" s="420"/>
      <c r="R81" s="420"/>
      <c r="S81" s="420"/>
      <c r="T81" s="420"/>
      <c r="U81" s="420"/>
      <c r="V81" s="420"/>
      <c r="W81" s="420"/>
      <c r="X81" s="420"/>
      <c r="Y81" s="420"/>
    </row>
    <row r="82" spans="1:25" ht="12.75">
      <c r="A82" s="420"/>
      <c r="B82" s="420"/>
      <c r="C82" s="420"/>
      <c r="D82" s="420"/>
      <c r="E82" s="420"/>
      <c r="F82" s="420"/>
      <c r="G82" s="420"/>
      <c r="H82" s="420"/>
      <c r="I82" s="420"/>
      <c r="J82" s="420"/>
      <c r="K82" s="420"/>
      <c r="L82" s="420"/>
      <c r="M82" s="420"/>
      <c r="N82" s="420"/>
      <c r="O82" s="420"/>
      <c r="P82" s="420"/>
      <c r="Q82" s="420"/>
      <c r="R82" s="420"/>
      <c r="S82" s="420"/>
      <c r="T82" s="420"/>
      <c r="U82" s="420"/>
      <c r="V82" s="420"/>
      <c r="W82" s="420"/>
      <c r="X82" s="420"/>
      <c r="Y82" s="420"/>
    </row>
    <row r="83" spans="1:25" ht="12.75">
      <c r="A83" s="420"/>
      <c r="B83" s="420"/>
      <c r="C83" s="420"/>
      <c r="D83" s="420"/>
      <c r="E83" s="420"/>
      <c r="F83" s="420"/>
      <c r="G83" s="420"/>
      <c r="H83" s="420"/>
      <c r="I83" s="420"/>
      <c r="J83" s="420"/>
      <c r="K83" s="420"/>
      <c r="L83" s="420"/>
      <c r="M83" s="420"/>
      <c r="N83" s="420"/>
      <c r="O83" s="420"/>
      <c r="P83" s="420"/>
      <c r="Q83" s="420"/>
      <c r="R83" s="420"/>
      <c r="S83" s="420"/>
      <c r="T83" s="420"/>
      <c r="U83" s="420"/>
      <c r="V83" s="420"/>
      <c r="W83" s="420"/>
      <c r="X83" s="420"/>
      <c r="Y83" s="420"/>
    </row>
    <row r="84" spans="1:25" ht="12.75">
      <c r="A84" s="420"/>
      <c r="B84" s="420"/>
      <c r="C84" s="420"/>
      <c r="D84" s="420"/>
      <c r="E84" s="420"/>
      <c r="F84" s="420"/>
      <c r="G84" s="420"/>
      <c r="H84" s="420"/>
      <c r="I84" s="420"/>
      <c r="J84" s="420"/>
      <c r="K84" s="420"/>
      <c r="L84" s="420"/>
      <c r="M84" s="420"/>
      <c r="N84" s="420"/>
      <c r="O84" s="420"/>
      <c r="P84" s="420"/>
      <c r="Q84" s="420"/>
      <c r="R84" s="420"/>
      <c r="S84" s="420"/>
      <c r="T84" s="420"/>
      <c r="U84" s="420"/>
      <c r="V84" s="420"/>
      <c r="W84" s="420"/>
      <c r="X84" s="420"/>
      <c r="Y84" s="420"/>
    </row>
    <row r="85" spans="1:25" ht="12.75">
      <c r="A85" s="420"/>
      <c r="B85" s="420"/>
      <c r="C85" s="420"/>
      <c r="D85" s="420"/>
      <c r="E85" s="420"/>
      <c r="F85" s="420"/>
      <c r="G85" s="420"/>
      <c r="H85" s="420"/>
      <c r="I85" s="420"/>
      <c r="J85" s="420"/>
      <c r="K85" s="420"/>
      <c r="L85" s="420"/>
      <c r="M85" s="420"/>
      <c r="N85" s="420"/>
      <c r="O85" s="420"/>
      <c r="P85" s="420"/>
      <c r="Q85" s="420"/>
      <c r="R85" s="420"/>
      <c r="S85" s="420"/>
      <c r="T85" s="420"/>
      <c r="U85" s="420"/>
      <c r="V85" s="420"/>
      <c r="W85" s="420"/>
      <c r="X85" s="420"/>
      <c r="Y85" s="420"/>
    </row>
    <row r="86" spans="1:25" s="1" customFormat="1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</row>
    <row r="87" spans="1:25" ht="12.75">
      <c r="A87" s="420"/>
      <c r="B87" s="420"/>
      <c r="C87" s="420"/>
      <c r="D87" s="420"/>
      <c r="E87" s="420"/>
      <c r="F87" s="420"/>
      <c r="G87" s="420"/>
      <c r="H87" s="420"/>
      <c r="I87" s="420"/>
      <c r="J87" s="420"/>
      <c r="K87" s="420"/>
      <c r="L87" s="420"/>
      <c r="M87" s="420"/>
      <c r="N87" s="420"/>
      <c r="O87" s="420"/>
      <c r="P87" s="420"/>
      <c r="Q87" s="420"/>
      <c r="R87" s="420"/>
      <c r="S87" s="420"/>
      <c r="T87" s="420"/>
      <c r="U87" s="420"/>
      <c r="V87" s="420"/>
      <c r="W87" s="420"/>
      <c r="X87" s="420"/>
      <c r="Y87" s="420"/>
    </row>
    <row r="88" spans="1:26" ht="15.75">
      <c r="A88" s="15"/>
      <c r="B88" s="15"/>
      <c r="C88" s="15"/>
      <c r="D88" s="15"/>
      <c r="E88" s="15"/>
      <c r="F88" s="15"/>
      <c r="G88" s="15"/>
      <c r="H88" s="24"/>
      <c r="I88" s="24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406"/>
    </row>
    <row r="89" spans="1:26" ht="15">
      <c r="A89" s="25"/>
      <c r="B89" s="25"/>
      <c r="C89" s="25"/>
      <c r="D89" s="25"/>
      <c r="E89" s="16"/>
      <c r="F89" s="25"/>
      <c r="G89" s="25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406"/>
    </row>
    <row r="90" spans="1:26" ht="15.75" thickBot="1">
      <c r="A90" s="17"/>
      <c r="B90" s="17"/>
      <c r="C90" s="17"/>
      <c r="D90" s="17"/>
      <c r="E90" s="3"/>
      <c r="F90" s="3"/>
      <c r="G90" s="17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406"/>
    </row>
    <row r="91" spans="1:26" ht="15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421"/>
    </row>
    <row r="92" spans="1:26" ht="16.5" thickBo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422"/>
    </row>
    <row r="93" spans="1:26" ht="16.5" thickBot="1" thickTop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408"/>
    </row>
    <row r="94" spans="1:26" ht="15" thickTop="1">
      <c r="A94" s="21"/>
      <c r="B94" s="21"/>
      <c r="C94" s="21"/>
      <c r="D94" s="21"/>
      <c r="E94" s="20"/>
      <c r="F94" s="20"/>
      <c r="G94" s="21"/>
      <c r="H94" s="20"/>
      <c r="I94" s="22"/>
      <c r="J94" s="21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12"/>
    </row>
    <row r="95" spans="1:26" ht="14.25">
      <c r="A95" s="20"/>
      <c r="B95" s="20"/>
      <c r="C95" s="20"/>
      <c r="D95" s="20"/>
      <c r="E95" s="20"/>
      <c r="F95" s="20"/>
      <c r="G95" s="20"/>
      <c r="H95" s="20"/>
      <c r="I95" s="22"/>
      <c r="J95" s="20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12"/>
    </row>
    <row r="96" spans="1:26" ht="14.25">
      <c r="A96" s="20"/>
      <c r="B96" s="20"/>
      <c r="C96" s="20"/>
      <c r="D96" s="20"/>
      <c r="E96" s="20"/>
      <c r="F96" s="20"/>
      <c r="G96" s="20"/>
      <c r="H96" s="20"/>
      <c r="I96" s="22"/>
      <c r="J96" s="20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12"/>
    </row>
    <row r="97" spans="1:26" ht="14.25">
      <c r="A97" s="20"/>
      <c r="B97" s="20"/>
      <c r="C97" s="20"/>
      <c r="D97" s="20"/>
      <c r="E97" s="20"/>
      <c r="F97" s="20"/>
      <c r="G97" s="20"/>
      <c r="H97" s="20"/>
      <c r="I97" s="22"/>
      <c r="J97" s="20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12"/>
    </row>
    <row r="98" spans="1:26" ht="14.25">
      <c r="A98" s="20"/>
      <c r="B98" s="20"/>
      <c r="C98" s="20"/>
      <c r="D98" s="20"/>
      <c r="E98" s="20"/>
      <c r="F98" s="20"/>
      <c r="G98" s="20"/>
      <c r="H98" s="20"/>
      <c r="I98" s="22"/>
      <c r="J98" s="20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12"/>
    </row>
    <row r="99" spans="1:26" ht="14.25">
      <c r="A99" s="20"/>
      <c r="B99" s="20"/>
      <c r="C99" s="20"/>
      <c r="D99" s="20"/>
      <c r="E99" s="20"/>
      <c r="F99" s="20"/>
      <c r="G99" s="20"/>
      <c r="H99" s="20"/>
      <c r="I99" s="22"/>
      <c r="J99" s="20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12"/>
    </row>
    <row r="100" spans="1:26" ht="14.25">
      <c r="A100" s="20"/>
      <c r="B100" s="20"/>
      <c r="C100" s="20"/>
      <c r="D100" s="20"/>
      <c r="E100" s="20"/>
      <c r="F100" s="20"/>
      <c r="G100" s="20"/>
      <c r="H100" s="20"/>
      <c r="I100" s="22"/>
      <c r="J100" s="20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12"/>
    </row>
    <row r="101" spans="1:26" ht="14.25">
      <c r="A101" s="20"/>
      <c r="B101" s="20"/>
      <c r="C101" s="20"/>
      <c r="D101" s="20"/>
      <c r="E101" s="20"/>
      <c r="F101" s="20"/>
      <c r="G101" s="20"/>
      <c r="H101" s="20"/>
      <c r="I101" s="22"/>
      <c r="J101" s="20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12"/>
    </row>
    <row r="102" spans="1:26" ht="14.25">
      <c r="A102" s="20"/>
      <c r="B102" s="20"/>
      <c r="C102" s="20"/>
      <c r="D102" s="20"/>
      <c r="E102" s="20"/>
      <c r="F102" s="20"/>
      <c r="G102" s="20"/>
      <c r="H102" s="20"/>
      <c r="I102" s="22"/>
      <c r="J102" s="20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12"/>
    </row>
    <row r="103" spans="1:26" ht="14.25">
      <c r="A103" s="20"/>
      <c r="B103" s="20"/>
      <c r="C103" s="20"/>
      <c r="D103" s="20"/>
      <c r="E103" s="20"/>
      <c r="F103" s="20"/>
      <c r="G103" s="20"/>
      <c r="H103" s="20"/>
      <c r="I103" s="22"/>
      <c r="J103" s="20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12"/>
    </row>
    <row r="104" spans="1:26" ht="14.25">
      <c r="A104" s="20"/>
      <c r="B104" s="20"/>
      <c r="C104" s="20"/>
      <c r="D104" s="20"/>
      <c r="E104" s="20"/>
      <c r="F104" s="20"/>
      <c r="G104" s="20"/>
      <c r="H104" s="20"/>
      <c r="I104" s="22"/>
      <c r="J104" s="20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12"/>
    </row>
    <row r="105" spans="1:26" ht="14.25">
      <c r="A105" s="20"/>
      <c r="B105" s="20"/>
      <c r="C105" s="20"/>
      <c r="D105" s="20"/>
      <c r="E105" s="20"/>
      <c r="F105" s="20"/>
      <c r="G105" s="20"/>
      <c r="H105" s="20"/>
      <c r="I105" s="22"/>
      <c r="J105" s="20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12"/>
    </row>
    <row r="106" spans="1:26" ht="14.25">
      <c r="A106" s="20"/>
      <c r="B106" s="20"/>
      <c r="C106" s="20"/>
      <c r="D106" s="20"/>
      <c r="E106" s="20"/>
      <c r="F106" s="20"/>
      <c r="G106" s="20"/>
      <c r="H106" s="20"/>
      <c r="I106" s="22"/>
      <c r="J106" s="20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12"/>
    </row>
    <row r="107" spans="1:26" ht="14.25">
      <c r="A107" s="20"/>
      <c r="B107" s="20"/>
      <c r="C107" s="20"/>
      <c r="D107" s="20"/>
      <c r="E107" s="20"/>
      <c r="F107" s="20"/>
      <c r="G107" s="20"/>
      <c r="H107" s="20"/>
      <c r="I107" s="22"/>
      <c r="J107" s="20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12"/>
    </row>
    <row r="108" spans="1:26" ht="14.25">
      <c r="A108" s="20"/>
      <c r="B108" s="20"/>
      <c r="C108" s="20"/>
      <c r="D108" s="20"/>
      <c r="E108" s="20"/>
      <c r="F108" s="20"/>
      <c r="G108" s="20"/>
      <c r="H108" s="20"/>
      <c r="I108" s="22"/>
      <c r="J108" s="20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12"/>
    </row>
    <row r="109" spans="1:26" ht="14.25">
      <c r="A109" s="20"/>
      <c r="B109" s="20"/>
      <c r="C109" s="20"/>
      <c r="D109" s="20"/>
      <c r="E109" s="20"/>
      <c r="F109" s="20"/>
      <c r="G109" s="20"/>
      <c r="H109" s="20"/>
      <c r="I109" s="22"/>
      <c r="J109" s="20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12"/>
    </row>
    <row r="110" spans="1:26" ht="14.25">
      <c r="A110" s="20"/>
      <c r="B110" s="20"/>
      <c r="C110" s="20"/>
      <c r="D110" s="20"/>
      <c r="E110" s="20"/>
      <c r="F110" s="20"/>
      <c r="G110" s="20"/>
      <c r="H110" s="20"/>
      <c r="I110" s="22"/>
      <c r="J110" s="20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12"/>
    </row>
    <row r="111" spans="1:26" ht="14.25">
      <c r="A111" s="20"/>
      <c r="B111" s="20"/>
      <c r="C111" s="20"/>
      <c r="D111" s="20"/>
      <c r="E111" s="20"/>
      <c r="F111" s="20"/>
      <c r="G111" s="20"/>
      <c r="H111" s="20"/>
      <c r="I111" s="22"/>
      <c r="J111" s="20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12"/>
    </row>
    <row r="112" spans="1:26" ht="14.25">
      <c r="A112" s="20"/>
      <c r="B112" s="20"/>
      <c r="C112" s="20"/>
      <c r="D112" s="20"/>
      <c r="E112" s="20"/>
      <c r="F112" s="20"/>
      <c r="G112" s="20"/>
      <c r="H112" s="20"/>
      <c r="I112" s="22"/>
      <c r="J112" s="20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12"/>
    </row>
    <row r="113" spans="1:26" ht="14.25">
      <c r="A113" s="20"/>
      <c r="B113" s="20"/>
      <c r="C113" s="20"/>
      <c r="D113" s="20"/>
      <c r="E113" s="20"/>
      <c r="F113" s="20"/>
      <c r="G113" s="20"/>
      <c r="H113" s="20"/>
      <c r="I113" s="22"/>
      <c r="J113" s="20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12"/>
    </row>
    <row r="114" spans="1:26" ht="14.25">
      <c r="A114" s="20"/>
      <c r="B114" s="20"/>
      <c r="C114" s="20"/>
      <c r="D114" s="20"/>
      <c r="E114" s="20"/>
      <c r="F114" s="20"/>
      <c r="G114" s="20"/>
      <c r="H114" s="20"/>
      <c r="I114" s="22"/>
      <c r="J114" s="20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12"/>
    </row>
    <row r="115" spans="1:26" ht="14.25">
      <c r="A115" s="20"/>
      <c r="B115" s="20"/>
      <c r="C115" s="20"/>
      <c r="D115" s="20"/>
      <c r="E115" s="20"/>
      <c r="F115" s="20"/>
      <c r="G115" s="20"/>
      <c r="H115" s="20"/>
      <c r="I115" s="22"/>
      <c r="J115" s="20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12"/>
    </row>
    <row r="116" spans="1:26" ht="14.25">
      <c r="A116" s="20"/>
      <c r="B116" s="20"/>
      <c r="C116" s="20"/>
      <c r="D116" s="20"/>
      <c r="E116" s="20"/>
      <c r="F116" s="20"/>
      <c r="G116" s="20"/>
      <c r="H116" s="20"/>
      <c r="I116" s="22"/>
      <c r="J116" s="20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12"/>
    </row>
    <row r="117" spans="1:26" ht="15" thickBot="1">
      <c r="A117" s="20"/>
      <c r="B117" s="20"/>
      <c r="C117" s="20"/>
      <c r="D117" s="20"/>
      <c r="E117" s="20"/>
      <c r="F117" s="20"/>
      <c r="G117" s="20"/>
      <c r="H117" s="20"/>
      <c r="I117" s="22"/>
      <c r="J117" s="20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12"/>
    </row>
    <row r="118" spans="1:26" ht="15" thickBo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13"/>
    </row>
    <row r="119" spans="1:25" ht="12.75">
      <c r="A119" s="420"/>
      <c r="B119" s="420"/>
      <c r="C119" s="420"/>
      <c r="D119" s="420"/>
      <c r="E119" s="420"/>
      <c r="F119" s="420"/>
      <c r="G119" s="420"/>
      <c r="H119" s="420"/>
      <c r="I119" s="420"/>
      <c r="J119" s="420"/>
      <c r="K119" s="420"/>
      <c r="L119" s="420"/>
      <c r="M119" s="420"/>
      <c r="N119" s="420"/>
      <c r="O119" s="420"/>
      <c r="P119" s="420"/>
      <c r="Q119" s="420"/>
      <c r="R119" s="420"/>
      <c r="S119" s="420"/>
      <c r="T119" s="420"/>
      <c r="U119" s="420"/>
      <c r="V119" s="420"/>
      <c r="W119" s="420"/>
      <c r="X119" s="420"/>
      <c r="Y119" s="420"/>
    </row>
    <row r="120" spans="1:25" ht="12.75">
      <c r="A120" s="420"/>
      <c r="B120" s="420"/>
      <c r="C120" s="420"/>
      <c r="D120" s="420"/>
      <c r="E120" s="420"/>
      <c r="F120" s="420"/>
      <c r="G120" s="420"/>
      <c r="H120" s="420"/>
      <c r="I120" s="420"/>
      <c r="J120" s="420"/>
      <c r="K120" s="420"/>
      <c r="L120" s="420"/>
      <c r="M120" s="420"/>
      <c r="N120" s="420"/>
      <c r="O120" s="420"/>
      <c r="P120" s="420"/>
      <c r="Q120" s="420"/>
      <c r="R120" s="420"/>
      <c r="S120" s="420"/>
      <c r="T120" s="420"/>
      <c r="U120" s="420"/>
      <c r="V120" s="420"/>
      <c r="W120" s="420"/>
      <c r="X120" s="420"/>
      <c r="Y120" s="420"/>
    </row>
    <row r="121" spans="1:25" ht="12.75">
      <c r="A121" s="420"/>
      <c r="B121" s="420"/>
      <c r="C121" s="420"/>
      <c r="D121" s="420"/>
      <c r="E121" s="420"/>
      <c r="F121" s="420"/>
      <c r="G121" s="420"/>
      <c r="H121" s="420"/>
      <c r="I121" s="420"/>
      <c r="J121" s="420"/>
      <c r="K121" s="420"/>
      <c r="L121" s="420"/>
      <c r="M121" s="420"/>
      <c r="N121" s="420"/>
      <c r="O121" s="420"/>
      <c r="P121" s="420"/>
      <c r="Q121" s="420"/>
      <c r="R121" s="420"/>
      <c r="S121" s="420"/>
      <c r="T121" s="420"/>
      <c r="U121" s="420"/>
      <c r="V121" s="420"/>
      <c r="W121" s="420"/>
      <c r="X121" s="420"/>
      <c r="Y121" s="420"/>
    </row>
    <row r="122" spans="1:25" ht="12.75">
      <c r="A122" s="420"/>
      <c r="B122" s="420"/>
      <c r="C122" s="420"/>
      <c r="D122" s="420"/>
      <c r="E122" s="420"/>
      <c r="F122" s="420"/>
      <c r="G122" s="420"/>
      <c r="H122" s="420"/>
      <c r="I122" s="420"/>
      <c r="J122" s="420"/>
      <c r="K122" s="420"/>
      <c r="L122" s="420"/>
      <c r="M122" s="420"/>
      <c r="N122" s="420"/>
      <c r="O122" s="420"/>
      <c r="P122" s="420"/>
      <c r="Q122" s="420"/>
      <c r="R122" s="420"/>
      <c r="S122" s="420"/>
      <c r="T122" s="420"/>
      <c r="U122" s="420"/>
      <c r="V122" s="420"/>
      <c r="W122" s="420"/>
      <c r="X122" s="420"/>
      <c r="Y122" s="420"/>
    </row>
    <row r="123" spans="1:25" ht="12.75">
      <c r="A123" s="420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</row>
    <row r="124" spans="1:25" ht="12.75">
      <c r="A124" s="423"/>
      <c r="B124" s="423"/>
      <c r="C124" s="423"/>
      <c r="D124" s="423"/>
      <c r="G124" s="423"/>
      <c r="H124" s="423"/>
      <c r="I124" s="423"/>
      <c r="J124" s="423"/>
      <c r="K124" s="423"/>
      <c r="L124" s="423"/>
      <c r="M124" s="423"/>
      <c r="N124" s="423"/>
      <c r="O124" s="423"/>
      <c r="P124" s="423"/>
      <c r="Q124" s="423"/>
      <c r="R124" s="423"/>
      <c r="S124" s="423"/>
      <c r="T124" s="423"/>
      <c r="U124" s="420"/>
      <c r="V124" s="423"/>
      <c r="W124" s="423"/>
      <c r="X124" s="423"/>
      <c r="Y124" s="423"/>
    </row>
    <row r="125" spans="1:25" ht="12.75">
      <c r="A125" s="423"/>
      <c r="B125" s="423"/>
      <c r="C125" s="423"/>
      <c r="D125" s="423"/>
      <c r="G125" s="423"/>
      <c r="H125" s="423"/>
      <c r="I125" s="423"/>
      <c r="J125" s="423"/>
      <c r="K125" s="423"/>
      <c r="L125" s="423"/>
      <c r="M125" s="423"/>
      <c r="N125" s="423"/>
      <c r="O125" s="423"/>
      <c r="P125" s="423"/>
      <c r="Q125" s="423"/>
      <c r="R125" s="423"/>
      <c r="S125" s="423"/>
      <c r="T125" s="423"/>
      <c r="U125" s="420"/>
      <c r="V125" s="423"/>
      <c r="W125" s="423"/>
      <c r="X125" s="423"/>
      <c r="Y125" s="423"/>
    </row>
    <row r="126" spans="1:25" ht="12.75">
      <c r="A126" s="423"/>
      <c r="B126" s="423"/>
      <c r="C126" s="423"/>
      <c r="D126" s="423"/>
      <c r="G126" s="423"/>
      <c r="H126" s="423"/>
      <c r="I126" s="423"/>
      <c r="J126" s="423"/>
      <c r="K126" s="423"/>
      <c r="L126" s="423"/>
      <c r="M126" s="423"/>
      <c r="N126" s="423"/>
      <c r="O126" s="423"/>
      <c r="P126" s="423"/>
      <c r="Q126" s="423"/>
      <c r="R126" s="423"/>
      <c r="S126" s="423"/>
      <c r="T126" s="423"/>
      <c r="U126" s="420"/>
      <c r="V126" s="423"/>
      <c r="W126" s="423"/>
      <c r="X126" s="423"/>
      <c r="Y126" s="423"/>
    </row>
    <row r="127" spans="1:25" ht="12.75">
      <c r="A127" s="423"/>
      <c r="B127" s="423"/>
      <c r="C127" s="423"/>
      <c r="D127" s="423"/>
      <c r="G127" s="423"/>
      <c r="H127" s="423"/>
      <c r="I127" s="423"/>
      <c r="J127" s="423"/>
      <c r="K127" s="423"/>
      <c r="L127" s="423"/>
      <c r="M127" s="423"/>
      <c r="N127" s="423"/>
      <c r="O127" s="423"/>
      <c r="P127" s="423"/>
      <c r="Q127" s="423"/>
      <c r="R127" s="423"/>
      <c r="S127" s="423"/>
      <c r="T127" s="423"/>
      <c r="U127" s="420"/>
      <c r="V127" s="423"/>
      <c r="W127" s="423"/>
      <c r="X127" s="423"/>
      <c r="Y127" s="423"/>
    </row>
    <row r="128" spans="1:25" ht="12.75">
      <c r="A128" s="423"/>
      <c r="B128" s="423"/>
      <c r="C128" s="423"/>
      <c r="D128" s="423"/>
      <c r="G128" s="423"/>
      <c r="H128" s="423"/>
      <c r="I128" s="423"/>
      <c r="J128" s="423"/>
      <c r="K128" s="423"/>
      <c r="L128" s="423"/>
      <c r="M128" s="423"/>
      <c r="N128" s="423"/>
      <c r="O128" s="423"/>
      <c r="P128" s="423"/>
      <c r="Q128" s="423"/>
      <c r="R128" s="423"/>
      <c r="S128" s="423"/>
      <c r="T128" s="423"/>
      <c r="U128" s="420"/>
      <c r="V128" s="423"/>
      <c r="W128" s="423"/>
      <c r="X128" s="423"/>
      <c r="Y128" s="423"/>
    </row>
    <row r="129" spans="1:25" ht="12.75">
      <c r="A129" s="423"/>
      <c r="B129" s="423"/>
      <c r="C129" s="423"/>
      <c r="D129" s="423"/>
      <c r="G129" s="423"/>
      <c r="H129" s="423"/>
      <c r="I129" s="423"/>
      <c r="J129" s="423"/>
      <c r="K129" s="423"/>
      <c r="L129" s="423"/>
      <c r="M129" s="423"/>
      <c r="N129" s="423"/>
      <c r="O129" s="423"/>
      <c r="P129" s="423"/>
      <c r="Q129" s="423"/>
      <c r="R129" s="423"/>
      <c r="S129" s="423"/>
      <c r="T129" s="423"/>
      <c r="U129" s="420"/>
      <c r="V129" s="423"/>
      <c r="W129" s="423"/>
      <c r="X129" s="423"/>
      <c r="Y129" s="423"/>
    </row>
    <row r="130" spans="1:25" ht="12.75">
      <c r="A130" s="423"/>
      <c r="B130" s="423"/>
      <c r="C130" s="423"/>
      <c r="D130" s="423"/>
      <c r="G130" s="423"/>
      <c r="H130" s="423"/>
      <c r="I130" s="423"/>
      <c r="J130" s="423"/>
      <c r="K130" s="423"/>
      <c r="L130" s="423"/>
      <c r="M130" s="423"/>
      <c r="N130" s="423"/>
      <c r="O130" s="423"/>
      <c r="P130" s="423"/>
      <c r="Q130" s="423"/>
      <c r="R130" s="423"/>
      <c r="S130" s="423"/>
      <c r="T130" s="423"/>
      <c r="U130" s="420"/>
      <c r="V130" s="423"/>
      <c r="W130" s="423"/>
      <c r="X130" s="423"/>
      <c r="Y130" s="423"/>
    </row>
    <row r="131" spans="1:25" ht="12.75">
      <c r="A131" s="423"/>
      <c r="B131" s="423"/>
      <c r="C131" s="423"/>
      <c r="D131" s="423"/>
      <c r="G131" s="423"/>
      <c r="H131" s="423"/>
      <c r="I131" s="423"/>
      <c r="J131" s="423"/>
      <c r="K131" s="423"/>
      <c r="L131" s="423"/>
      <c r="M131" s="423"/>
      <c r="N131" s="423"/>
      <c r="O131" s="423"/>
      <c r="P131" s="423"/>
      <c r="Q131" s="423"/>
      <c r="R131" s="423"/>
      <c r="S131" s="423"/>
      <c r="T131" s="423"/>
      <c r="U131" s="420"/>
      <c r="V131" s="423"/>
      <c r="W131" s="423"/>
      <c r="X131" s="423"/>
      <c r="Y131" s="423"/>
    </row>
    <row r="132" spans="1:25" ht="12.75">
      <c r="A132" s="423"/>
      <c r="B132" s="423"/>
      <c r="C132" s="423"/>
      <c r="D132" s="423"/>
      <c r="G132" s="423"/>
      <c r="H132" s="423"/>
      <c r="I132" s="423"/>
      <c r="J132" s="423"/>
      <c r="K132" s="423"/>
      <c r="L132" s="423"/>
      <c r="M132" s="423"/>
      <c r="N132" s="423"/>
      <c r="O132" s="423"/>
      <c r="P132" s="423"/>
      <c r="Q132" s="423"/>
      <c r="R132" s="423"/>
      <c r="S132" s="423"/>
      <c r="T132" s="423"/>
      <c r="U132" s="420"/>
      <c r="V132" s="423"/>
      <c r="W132" s="423"/>
      <c r="X132" s="423"/>
      <c r="Y132" s="423"/>
    </row>
    <row r="133" spans="1:25" ht="12.75">
      <c r="A133" s="423"/>
      <c r="B133" s="423"/>
      <c r="C133" s="423"/>
      <c r="D133" s="423"/>
      <c r="G133" s="423"/>
      <c r="H133" s="423"/>
      <c r="I133" s="423"/>
      <c r="J133" s="423"/>
      <c r="K133" s="423"/>
      <c r="L133" s="423"/>
      <c r="M133" s="423"/>
      <c r="N133" s="423"/>
      <c r="O133" s="423"/>
      <c r="P133" s="423"/>
      <c r="Q133" s="423"/>
      <c r="R133" s="423"/>
      <c r="S133" s="423"/>
      <c r="T133" s="423"/>
      <c r="U133" s="420"/>
      <c r="V133" s="423"/>
      <c r="W133" s="423"/>
      <c r="X133" s="423"/>
      <c r="Y133" s="423"/>
    </row>
    <row r="134" spans="1:25" ht="12.75">
      <c r="A134" s="423"/>
      <c r="B134" s="423"/>
      <c r="C134" s="423"/>
      <c r="D134" s="423"/>
      <c r="G134" s="423"/>
      <c r="H134" s="423"/>
      <c r="I134" s="423"/>
      <c r="J134" s="423"/>
      <c r="K134" s="423"/>
      <c r="L134" s="423"/>
      <c r="M134" s="423"/>
      <c r="N134" s="423"/>
      <c r="O134" s="423"/>
      <c r="P134" s="423"/>
      <c r="Q134" s="423"/>
      <c r="R134" s="423"/>
      <c r="S134" s="423"/>
      <c r="T134" s="423"/>
      <c r="U134" s="420"/>
      <c r="V134" s="423"/>
      <c r="W134" s="423"/>
      <c r="X134" s="423"/>
      <c r="Y134" s="423"/>
    </row>
    <row r="135" spans="1:25" ht="12.75">
      <c r="A135" s="423"/>
      <c r="B135" s="423"/>
      <c r="C135" s="423"/>
      <c r="D135" s="423"/>
      <c r="G135" s="423"/>
      <c r="H135" s="423"/>
      <c r="I135" s="423"/>
      <c r="J135" s="423"/>
      <c r="K135" s="423"/>
      <c r="L135" s="423"/>
      <c r="M135" s="423"/>
      <c r="N135" s="423"/>
      <c r="O135" s="423"/>
      <c r="P135" s="423"/>
      <c r="Q135" s="423"/>
      <c r="R135" s="423"/>
      <c r="S135" s="423"/>
      <c r="T135" s="423"/>
      <c r="U135" s="420"/>
      <c r="V135" s="423"/>
      <c r="W135" s="423"/>
      <c r="X135" s="423"/>
      <c r="Y135" s="423"/>
    </row>
    <row r="136" spans="1:25" ht="12.75">
      <c r="A136" s="423"/>
      <c r="B136" s="423"/>
      <c r="C136" s="423"/>
      <c r="D136" s="423"/>
      <c r="G136" s="423"/>
      <c r="H136" s="423"/>
      <c r="I136" s="423"/>
      <c r="J136" s="423"/>
      <c r="K136" s="423"/>
      <c r="L136" s="423"/>
      <c r="M136" s="423"/>
      <c r="N136" s="423"/>
      <c r="O136" s="423"/>
      <c r="P136" s="423"/>
      <c r="Q136" s="423"/>
      <c r="R136" s="423"/>
      <c r="S136" s="423"/>
      <c r="T136" s="423"/>
      <c r="U136" s="420"/>
      <c r="V136" s="423"/>
      <c r="W136" s="423"/>
      <c r="X136" s="423"/>
      <c r="Y136" s="423"/>
    </row>
    <row r="137" spans="1:25" ht="12.75">
      <c r="A137" s="423"/>
      <c r="B137" s="423"/>
      <c r="C137" s="423"/>
      <c r="D137" s="423"/>
      <c r="G137" s="423"/>
      <c r="H137" s="423"/>
      <c r="I137" s="423"/>
      <c r="J137" s="423"/>
      <c r="K137" s="423"/>
      <c r="L137" s="423"/>
      <c r="M137" s="423"/>
      <c r="N137" s="423"/>
      <c r="O137" s="423"/>
      <c r="P137" s="423"/>
      <c r="Q137" s="423"/>
      <c r="R137" s="423"/>
      <c r="S137" s="423"/>
      <c r="T137" s="423"/>
      <c r="U137" s="420"/>
      <c r="V137" s="423"/>
      <c r="W137" s="423"/>
      <c r="X137" s="423"/>
      <c r="Y137" s="423"/>
    </row>
    <row r="138" spans="1:25" ht="12.75">
      <c r="A138" s="423"/>
      <c r="B138" s="423"/>
      <c r="C138" s="423"/>
      <c r="D138" s="423"/>
      <c r="G138" s="423"/>
      <c r="H138" s="423"/>
      <c r="I138" s="423"/>
      <c r="J138" s="423"/>
      <c r="K138" s="423"/>
      <c r="L138" s="423"/>
      <c r="M138" s="423"/>
      <c r="N138" s="423"/>
      <c r="O138" s="423"/>
      <c r="P138" s="423"/>
      <c r="Q138" s="423"/>
      <c r="R138" s="423"/>
      <c r="S138" s="423"/>
      <c r="T138" s="423"/>
      <c r="U138" s="420"/>
      <c r="V138" s="423"/>
      <c r="W138" s="423"/>
      <c r="X138" s="423"/>
      <c r="Y138" s="423"/>
    </row>
    <row r="139" spans="1:25" ht="12.75">
      <c r="A139" s="423"/>
      <c r="B139" s="423"/>
      <c r="C139" s="423"/>
      <c r="D139" s="423"/>
      <c r="G139" s="423"/>
      <c r="H139" s="423"/>
      <c r="I139" s="423"/>
      <c r="J139" s="423"/>
      <c r="K139" s="423"/>
      <c r="L139" s="423"/>
      <c r="M139" s="423"/>
      <c r="N139" s="423"/>
      <c r="O139" s="423"/>
      <c r="P139" s="423"/>
      <c r="Q139" s="423"/>
      <c r="R139" s="423"/>
      <c r="S139" s="423"/>
      <c r="T139" s="423"/>
      <c r="U139" s="420"/>
      <c r="V139" s="423"/>
      <c r="W139" s="423"/>
      <c r="X139" s="423"/>
      <c r="Y139" s="423"/>
    </row>
    <row r="140" spans="1:25" ht="12.75">
      <c r="A140" s="423"/>
      <c r="B140" s="423"/>
      <c r="C140" s="423"/>
      <c r="D140" s="423"/>
      <c r="G140" s="423"/>
      <c r="H140" s="423"/>
      <c r="I140" s="423"/>
      <c r="J140" s="423"/>
      <c r="K140" s="423"/>
      <c r="L140" s="423"/>
      <c r="M140" s="423"/>
      <c r="N140" s="423"/>
      <c r="O140" s="423"/>
      <c r="P140" s="423"/>
      <c r="Q140" s="423"/>
      <c r="R140" s="423"/>
      <c r="S140" s="423"/>
      <c r="T140" s="423"/>
      <c r="U140" s="420"/>
      <c r="V140" s="423"/>
      <c r="W140" s="423"/>
      <c r="X140" s="423"/>
      <c r="Y140" s="423"/>
    </row>
    <row r="141" spans="1:25" ht="12.75">
      <c r="A141" s="423"/>
      <c r="B141" s="423"/>
      <c r="C141" s="423"/>
      <c r="D141" s="423"/>
      <c r="G141" s="423"/>
      <c r="H141" s="423"/>
      <c r="I141" s="423"/>
      <c r="J141" s="423"/>
      <c r="K141" s="423"/>
      <c r="L141" s="423"/>
      <c r="M141" s="423"/>
      <c r="N141" s="423"/>
      <c r="O141" s="423"/>
      <c r="P141" s="423"/>
      <c r="Q141" s="423"/>
      <c r="R141" s="423"/>
      <c r="S141" s="423"/>
      <c r="T141" s="423"/>
      <c r="U141" s="420"/>
      <c r="V141" s="423"/>
      <c r="W141" s="423"/>
      <c r="X141" s="423"/>
      <c r="Y141" s="423"/>
    </row>
    <row r="142" spans="1:25" ht="12.75">
      <c r="A142" s="423"/>
      <c r="B142" s="423"/>
      <c r="C142" s="423"/>
      <c r="D142" s="423"/>
      <c r="G142" s="423"/>
      <c r="H142" s="423"/>
      <c r="I142" s="423"/>
      <c r="J142" s="423"/>
      <c r="K142" s="423"/>
      <c r="L142" s="423"/>
      <c r="M142" s="423"/>
      <c r="N142" s="423"/>
      <c r="O142" s="423"/>
      <c r="P142" s="423"/>
      <c r="Q142" s="423"/>
      <c r="R142" s="423"/>
      <c r="S142" s="423"/>
      <c r="T142" s="423"/>
      <c r="U142" s="420"/>
      <c r="V142" s="423"/>
      <c r="W142" s="423"/>
      <c r="X142" s="423"/>
      <c r="Y142" s="423"/>
    </row>
    <row r="143" spans="1:25" ht="12.75">
      <c r="A143" s="423"/>
      <c r="B143" s="423"/>
      <c r="C143" s="423"/>
      <c r="D143" s="423"/>
      <c r="G143" s="423"/>
      <c r="H143" s="423"/>
      <c r="I143" s="423"/>
      <c r="J143" s="423"/>
      <c r="K143" s="423"/>
      <c r="L143" s="423"/>
      <c r="M143" s="423"/>
      <c r="N143" s="423"/>
      <c r="O143" s="423"/>
      <c r="P143" s="423"/>
      <c r="Q143" s="423"/>
      <c r="R143" s="423"/>
      <c r="S143" s="423"/>
      <c r="T143" s="423"/>
      <c r="U143" s="420"/>
      <c r="V143" s="423"/>
      <c r="W143" s="423"/>
      <c r="X143" s="423"/>
      <c r="Y143" s="423"/>
    </row>
    <row r="144" spans="1:25" ht="12.75">
      <c r="A144" s="423"/>
      <c r="B144" s="423"/>
      <c r="C144" s="423"/>
      <c r="D144" s="423"/>
      <c r="G144" s="423"/>
      <c r="H144" s="423"/>
      <c r="I144" s="423"/>
      <c r="J144" s="423"/>
      <c r="K144" s="423"/>
      <c r="L144" s="423"/>
      <c r="M144" s="423"/>
      <c r="N144" s="423"/>
      <c r="O144" s="423"/>
      <c r="P144" s="423"/>
      <c r="Q144" s="423"/>
      <c r="R144" s="423"/>
      <c r="S144" s="423"/>
      <c r="T144" s="423"/>
      <c r="U144" s="420"/>
      <c r="V144" s="423"/>
      <c r="W144" s="423"/>
      <c r="X144" s="423"/>
      <c r="Y144" s="423"/>
    </row>
    <row r="145" spans="1:25" ht="12.75">
      <c r="A145" s="423"/>
      <c r="B145" s="423"/>
      <c r="C145" s="423"/>
      <c r="D145" s="423"/>
      <c r="G145" s="423"/>
      <c r="H145" s="423"/>
      <c r="I145" s="423"/>
      <c r="J145" s="423"/>
      <c r="K145" s="423"/>
      <c r="L145" s="423"/>
      <c r="M145" s="423"/>
      <c r="N145" s="423"/>
      <c r="O145" s="423"/>
      <c r="P145" s="423"/>
      <c r="Q145" s="423"/>
      <c r="R145" s="423"/>
      <c r="S145" s="423"/>
      <c r="T145" s="423"/>
      <c r="U145" s="420"/>
      <c r="V145" s="423"/>
      <c r="W145" s="423"/>
      <c r="X145" s="423"/>
      <c r="Y145" s="423"/>
    </row>
    <row r="146" spans="1:25" ht="12.75">
      <c r="A146" s="423"/>
      <c r="B146" s="423"/>
      <c r="C146" s="423"/>
      <c r="D146" s="423"/>
      <c r="G146" s="423"/>
      <c r="H146" s="423"/>
      <c r="I146" s="423"/>
      <c r="J146" s="423"/>
      <c r="K146" s="423"/>
      <c r="L146" s="423"/>
      <c r="M146" s="423"/>
      <c r="N146" s="423"/>
      <c r="O146" s="423"/>
      <c r="P146" s="423"/>
      <c r="Q146" s="423"/>
      <c r="R146" s="423"/>
      <c r="S146" s="423"/>
      <c r="T146" s="423"/>
      <c r="U146" s="420"/>
      <c r="V146" s="423"/>
      <c r="W146" s="423"/>
      <c r="X146" s="423"/>
      <c r="Y146" s="423"/>
    </row>
    <row r="147" spans="1:25" ht="12.75">
      <c r="A147" s="423"/>
      <c r="B147" s="423"/>
      <c r="C147" s="423"/>
      <c r="D147" s="423"/>
      <c r="G147" s="423"/>
      <c r="H147" s="423"/>
      <c r="I147" s="423"/>
      <c r="J147" s="423"/>
      <c r="K147" s="423"/>
      <c r="L147" s="423"/>
      <c r="M147" s="423"/>
      <c r="N147" s="423"/>
      <c r="O147" s="423"/>
      <c r="P147" s="423"/>
      <c r="Q147" s="423"/>
      <c r="R147" s="423"/>
      <c r="S147" s="423"/>
      <c r="T147" s="423"/>
      <c r="U147" s="420"/>
      <c r="V147" s="423"/>
      <c r="W147" s="423"/>
      <c r="X147" s="423"/>
      <c r="Y147" s="423"/>
    </row>
    <row r="148" spans="1:25" ht="12.75">
      <c r="A148" s="423"/>
      <c r="B148" s="423"/>
      <c r="C148" s="423"/>
      <c r="D148" s="423"/>
      <c r="G148" s="423"/>
      <c r="H148" s="423"/>
      <c r="I148" s="423"/>
      <c r="J148" s="423"/>
      <c r="K148" s="423"/>
      <c r="L148" s="423"/>
      <c r="M148" s="423"/>
      <c r="N148" s="423"/>
      <c r="O148" s="423"/>
      <c r="P148" s="423"/>
      <c r="Q148" s="423"/>
      <c r="R148" s="423"/>
      <c r="S148" s="423"/>
      <c r="T148" s="423"/>
      <c r="U148" s="420"/>
      <c r="V148" s="423"/>
      <c r="W148" s="423"/>
      <c r="X148" s="423"/>
      <c r="Y148" s="423"/>
    </row>
    <row r="149" spans="1:25" ht="12.75">
      <c r="A149" s="423"/>
      <c r="B149" s="423"/>
      <c r="C149" s="423"/>
      <c r="D149" s="423"/>
      <c r="G149" s="423"/>
      <c r="H149" s="423"/>
      <c r="I149" s="423"/>
      <c r="J149" s="423"/>
      <c r="K149" s="423"/>
      <c r="L149" s="423"/>
      <c r="M149" s="423"/>
      <c r="N149" s="423"/>
      <c r="O149" s="423"/>
      <c r="P149" s="423"/>
      <c r="Q149" s="423"/>
      <c r="R149" s="423"/>
      <c r="S149" s="423"/>
      <c r="T149" s="423"/>
      <c r="U149" s="420"/>
      <c r="V149" s="423"/>
      <c r="W149" s="423"/>
      <c r="X149" s="423"/>
      <c r="Y149" s="423"/>
    </row>
    <row r="150" spans="1:25" ht="12.75">
      <c r="A150" s="423"/>
      <c r="B150" s="423"/>
      <c r="C150" s="423"/>
      <c r="D150" s="423"/>
      <c r="G150" s="423"/>
      <c r="H150" s="423"/>
      <c r="I150" s="423"/>
      <c r="J150" s="423"/>
      <c r="K150" s="423"/>
      <c r="L150" s="423"/>
      <c r="M150" s="423"/>
      <c r="N150" s="423"/>
      <c r="O150" s="423"/>
      <c r="P150" s="423"/>
      <c r="Q150" s="423"/>
      <c r="R150" s="423"/>
      <c r="S150" s="423"/>
      <c r="T150" s="423"/>
      <c r="U150" s="420"/>
      <c r="V150" s="423"/>
      <c r="W150" s="423"/>
      <c r="X150" s="423"/>
      <c r="Y150" s="423"/>
    </row>
    <row r="151" spans="1:25" ht="12.75">
      <c r="A151" s="423"/>
      <c r="B151" s="423"/>
      <c r="C151" s="423"/>
      <c r="D151" s="423"/>
      <c r="G151" s="423"/>
      <c r="H151" s="423"/>
      <c r="I151" s="423"/>
      <c r="J151" s="423"/>
      <c r="K151" s="423"/>
      <c r="L151" s="423"/>
      <c r="M151" s="423"/>
      <c r="N151" s="423"/>
      <c r="O151" s="423"/>
      <c r="P151" s="423"/>
      <c r="Q151" s="423"/>
      <c r="R151" s="423"/>
      <c r="S151" s="423"/>
      <c r="T151" s="423"/>
      <c r="U151" s="420"/>
      <c r="V151" s="423"/>
      <c r="W151" s="423"/>
      <c r="X151" s="423"/>
      <c r="Y151" s="423"/>
    </row>
    <row r="152" spans="1:25" ht="12.75">
      <c r="A152" s="423"/>
      <c r="B152" s="423"/>
      <c r="C152" s="423"/>
      <c r="D152" s="423"/>
      <c r="G152" s="423"/>
      <c r="H152" s="423"/>
      <c r="I152" s="423"/>
      <c r="J152" s="423"/>
      <c r="K152" s="423"/>
      <c r="L152" s="423"/>
      <c r="M152" s="423"/>
      <c r="N152" s="423"/>
      <c r="O152" s="423"/>
      <c r="P152" s="423"/>
      <c r="Q152" s="423"/>
      <c r="R152" s="423"/>
      <c r="S152" s="423"/>
      <c r="T152" s="423"/>
      <c r="U152" s="420"/>
      <c r="V152" s="423"/>
      <c r="W152" s="423"/>
      <c r="X152" s="423"/>
      <c r="Y152" s="423"/>
    </row>
    <row r="153" spans="1:25" ht="12.75">
      <c r="A153" s="423"/>
      <c r="B153" s="423"/>
      <c r="C153" s="423"/>
      <c r="D153" s="423"/>
      <c r="G153" s="423"/>
      <c r="H153" s="423"/>
      <c r="I153" s="423"/>
      <c r="J153" s="423"/>
      <c r="K153" s="423"/>
      <c r="L153" s="423"/>
      <c r="M153" s="423"/>
      <c r="N153" s="423"/>
      <c r="O153" s="423"/>
      <c r="P153" s="423"/>
      <c r="Q153" s="423"/>
      <c r="R153" s="423"/>
      <c r="S153" s="423"/>
      <c r="T153" s="423"/>
      <c r="U153" s="420"/>
      <c r="V153" s="423"/>
      <c r="W153" s="423"/>
      <c r="X153" s="423"/>
      <c r="Y153" s="423"/>
    </row>
    <row r="154" spans="1:25" ht="12.75">
      <c r="A154" s="423"/>
      <c r="B154" s="423"/>
      <c r="C154" s="423"/>
      <c r="D154" s="423"/>
      <c r="G154" s="423"/>
      <c r="H154" s="423"/>
      <c r="I154" s="423"/>
      <c r="J154" s="423"/>
      <c r="K154" s="423"/>
      <c r="L154" s="423"/>
      <c r="M154" s="423"/>
      <c r="N154" s="423"/>
      <c r="O154" s="423"/>
      <c r="P154" s="423"/>
      <c r="Q154" s="423"/>
      <c r="R154" s="423"/>
      <c r="S154" s="423"/>
      <c r="T154" s="423"/>
      <c r="U154" s="420"/>
      <c r="V154" s="423"/>
      <c r="W154" s="423"/>
      <c r="X154" s="423"/>
      <c r="Y154" s="423"/>
    </row>
    <row r="155" spans="1:25" ht="12.75">
      <c r="A155" s="423"/>
      <c r="B155" s="423"/>
      <c r="C155" s="423"/>
      <c r="D155" s="423"/>
      <c r="G155" s="423"/>
      <c r="H155" s="423"/>
      <c r="I155" s="423"/>
      <c r="J155" s="423"/>
      <c r="K155" s="423"/>
      <c r="L155" s="423"/>
      <c r="M155" s="423"/>
      <c r="N155" s="423"/>
      <c r="O155" s="423"/>
      <c r="P155" s="423"/>
      <c r="Q155" s="423"/>
      <c r="R155" s="423"/>
      <c r="S155" s="423"/>
      <c r="T155" s="423"/>
      <c r="U155" s="420"/>
      <c r="V155" s="423"/>
      <c r="W155" s="423"/>
      <c r="X155" s="423"/>
      <c r="Y155" s="423"/>
    </row>
    <row r="156" spans="1:25" ht="12.75">
      <c r="A156" s="423"/>
      <c r="B156" s="423"/>
      <c r="C156" s="423"/>
      <c r="D156" s="423"/>
      <c r="G156" s="423"/>
      <c r="H156" s="423"/>
      <c r="I156" s="423"/>
      <c r="J156" s="423"/>
      <c r="K156" s="423"/>
      <c r="L156" s="423"/>
      <c r="M156" s="423"/>
      <c r="N156" s="423"/>
      <c r="O156" s="423"/>
      <c r="P156" s="423"/>
      <c r="Q156" s="423"/>
      <c r="R156" s="423"/>
      <c r="S156" s="423"/>
      <c r="T156" s="423"/>
      <c r="U156" s="420"/>
      <c r="V156" s="423"/>
      <c r="W156" s="423"/>
      <c r="X156" s="423"/>
      <c r="Y156" s="423"/>
    </row>
    <row r="157" spans="1:25" ht="12.75">
      <c r="A157" s="423"/>
      <c r="B157" s="423"/>
      <c r="C157" s="423"/>
      <c r="D157" s="423"/>
      <c r="G157" s="423"/>
      <c r="H157" s="423"/>
      <c r="I157" s="423"/>
      <c r="J157" s="423"/>
      <c r="K157" s="423"/>
      <c r="L157" s="423"/>
      <c r="M157" s="423"/>
      <c r="N157" s="423"/>
      <c r="O157" s="423"/>
      <c r="P157" s="423"/>
      <c r="Q157" s="423"/>
      <c r="R157" s="423"/>
      <c r="S157" s="423"/>
      <c r="T157" s="423"/>
      <c r="U157" s="420"/>
      <c r="V157" s="423"/>
      <c r="W157" s="423"/>
      <c r="X157" s="423"/>
      <c r="Y157" s="423"/>
    </row>
    <row r="158" spans="1:25" ht="12.75">
      <c r="A158" s="423"/>
      <c r="B158" s="423"/>
      <c r="C158" s="423"/>
      <c r="D158" s="423"/>
      <c r="G158" s="423"/>
      <c r="H158" s="423"/>
      <c r="I158" s="423"/>
      <c r="J158" s="423"/>
      <c r="K158" s="423"/>
      <c r="L158" s="423"/>
      <c r="M158" s="423"/>
      <c r="N158" s="423"/>
      <c r="O158" s="423"/>
      <c r="P158" s="423"/>
      <c r="Q158" s="423"/>
      <c r="R158" s="423"/>
      <c r="S158" s="423"/>
      <c r="T158" s="423"/>
      <c r="U158" s="420"/>
      <c r="V158" s="423"/>
      <c r="W158" s="423"/>
      <c r="X158" s="423"/>
      <c r="Y158" s="423"/>
    </row>
    <row r="159" spans="1:25" ht="12.75">
      <c r="A159" s="423"/>
      <c r="B159" s="423"/>
      <c r="C159" s="423"/>
      <c r="D159" s="423"/>
      <c r="G159" s="423"/>
      <c r="H159" s="423"/>
      <c r="I159" s="423"/>
      <c r="J159" s="423"/>
      <c r="K159" s="423"/>
      <c r="L159" s="423"/>
      <c r="M159" s="423"/>
      <c r="N159" s="423"/>
      <c r="O159" s="423"/>
      <c r="P159" s="423"/>
      <c r="Q159" s="423"/>
      <c r="R159" s="423"/>
      <c r="S159" s="423"/>
      <c r="T159" s="423"/>
      <c r="U159" s="420"/>
      <c r="V159" s="423"/>
      <c r="W159" s="423"/>
      <c r="X159" s="423"/>
      <c r="Y159" s="423"/>
    </row>
    <row r="160" spans="1:25" ht="12.75">
      <c r="A160" s="423"/>
      <c r="B160" s="423"/>
      <c r="C160" s="423"/>
      <c r="D160" s="423"/>
      <c r="G160" s="423"/>
      <c r="H160" s="423"/>
      <c r="I160" s="423"/>
      <c r="J160" s="423"/>
      <c r="K160" s="423"/>
      <c r="L160" s="423"/>
      <c r="M160" s="423"/>
      <c r="N160" s="423"/>
      <c r="O160" s="423"/>
      <c r="P160" s="423"/>
      <c r="Q160" s="423"/>
      <c r="R160" s="423"/>
      <c r="S160" s="423"/>
      <c r="T160" s="423"/>
      <c r="U160" s="420"/>
      <c r="V160" s="423"/>
      <c r="W160" s="423"/>
      <c r="X160" s="423"/>
      <c r="Y160" s="423"/>
    </row>
    <row r="161" spans="1:25" ht="12.75">
      <c r="A161" s="423"/>
      <c r="B161" s="423"/>
      <c r="C161" s="423"/>
      <c r="D161" s="423"/>
      <c r="G161" s="423"/>
      <c r="H161" s="423"/>
      <c r="I161" s="423"/>
      <c r="J161" s="423"/>
      <c r="K161" s="423"/>
      <c r="L161" s="423"/>
      <c r="M161" s="423"/>
      <c r="N161" s="423"/>
      <c r="O161" s="423"/>
      <c r="P161" s="423"/>
      <c r="Q161" s="423"/>
      <c r="R161" s="423"/>
      <c r="S161" s="423"/>
      <c r="T161" s="423"/>
      <c r="U161" s="420"/>
      <c r="V161" s="423"/>
      <c r="W161" s="423"/>
      <c r="X161" s="423"/>
      <c r="Y161" s="423"/>
    </row>
    <row r="162" spans="1:25" ht="12.75">
      <c r="A162" s="423"/>
      <c r="B162" s="423"/>
      <c r="C162" s="423"/>
      <c r="D162" s="423"/>
      <c r="G162" s="423"/>
      <c r="H162" s="423"/>
      <c r="I162" s="423"/>
      <c r="J162" s="423"/>
      <c r="K162" s="423"/>
      <c r="L162" s="423"/>
      <c r="M162" s="423"/>
      <c r="N162" s="423"/>
      <c r="O162" s="423"/>
      <c r="P162" s="423"/>
      <c r="Q162" s="423"/>
      <c r="R162" s="423"/>
      <c r="S162" s="423"/>
      <c r="T162" s="423"/>
      <c r="U162" s="420"/>
      <c r="V162" s="423"/>
      <c r="W162" s="423"/>
      <c r="X162" s="423"/>
      <c r="Y162" s="423"/>
    </row>
    <row r="163" spans="1:25" ht="12.75">
      <c r="A163" s="423"/>
      <c r="B163" s="423"/>
      <c r="C163" s="423"/>
      <c r="D163" s="423"/>
      <c r="G163" s="423"/>
      <c r="H163" s="423"/>
      <c r="I163" s="423"/>
      <c r="J163" s="423"/>
      <c r="K163" s="423"/>
      <c r="L163" s="423"/>
      <c r="M163" s="423"/>
      <c r="N163" s="423"/>
      <c r="O163" s="423"/>
      <c r="P163" s="423"/>
      <c r="Q163" s="423"/>
      <c r="R163" s="423"/>
      <c r="S163" s="423"/>
      <c r="T163" s="423"/>
      <c r="U163" s="420"/>
      <c r="V163" s="423"/>
      <c r="W163" s="423"/>
      <c r="X163" s="423"/>
      <c r="Y163" s="423"/>
    </row>
    <row r="164" spans="1:25" ht="12.75">
      <c r="A164" s="423"/>
      <c r="B164" s="423"/>
      <c r="C164" s="423"/>
      <c r="D164" s="423"/>
      <c r="G164" s="423"/>
      <c r="H164" s="423"/>
      <c r="I164" s="423"/>
      <c r="J164" s="423"/>
      <c r="K164" s="423"/>
      <c r="L164" s="423"/>
      <c r="M164" s="423"/>
      <c r="N164" s="423"/>
      <c r="O164" s="423"/>
      <c r="P164" s="423"/>
      <c r="Q164" s="423"/>
      <c r="R164" s="423"/>
      <c r="S164" s="423"/>
      <c r="T164" s="423"/>
      <c r="U164" s="420"/>
      <c r="V164" s="423"/>
      <c r="W164" s="423"/>
      <c r="X164" s="423"/>
      <c r="Y164" s="423"/>
    </row>
    <row r="165" spans="1:25" ht="12.75">
      <c r="A165" s="423"/>
      <c r="B165" s="423"/>
      <c r="C165" s="423"/>
      <c r="D165" s="423"/>
      <c r="G165" s="423"/>
      <c r="H165" s="423"/>
      <c r="I165" s="423"/>
      <c r="J165" s="423"/>
      <c r="K165" s="423"/>
      <c r="L165" s="423"/>
      <c r="M165" s="423"/>
      <c r="N165" s="423"/>
      <c r="O165" s="423"/>
      <c r="P165" s="423"/>
      <c r="Q165" s="423"/>
      <c r="R165" s="423"/>
      <c r="S165" s="423"/>
      <c r="T165" s="423"/>
      <c r="U165" s="420"/>
      <c r="V165" s="423"/>
      <c r="W165" s="423"/>
      <c r="X165" s="423"/>
      <c r="Y165" s="423"/>
    </row>
    <row r="166" spans="1:25" ht="12.75">
      <c r="A166" s="423"/>
      <c r="B166" s="423"/>
      <c r="C166" s="423"/>
      <c r="D166" s="423"/>
      <c r="G166" s="423"/>
      <c r="H166" s="423"/>
      <c r="I166" s="423"/>
      <c r="J166" s="423"/>
      <c r="K166" s="423"/>
      <c r="L166" s="423"/>
      <c r="M166" s="423"/>
      <c r="N166" s="423"/>
      <c r="O166" s="423"/>
      <c r="P166" s="423"/>
      <c r="Q166" s="423"/>
      <c r="R166" s="423"/>
      <c r="S166" s="423"/>
      <c r="T166" s="423"/>
      <c r="U166" s="420"/>
      <c r="V166" s="423"/>
      <c r="W166" s="423"/>
      <c r="X166" s="423"/>
      <c r="Y166" s="423"/>
    </row>
    <row r="167" spans="1:25" ht="12.75">
      <c r="A167" s="423"/>
      <c r="B167" s="423"/>
      <c r="C167" s="423"/>
      <c r="D167" s="423"/>
      <c r="G167" s="423"/>
      <c r="H167" s="423"/>
      <c r="I167" s="423"/>
      <c r="J167" s="423"/>
      <c r="K167" s="423"/>
      <c r="L167" s="423"/>
      <c r="M167" s="423"/>
      <c r="N167" s="423"/>
      <c r="O167" s="423"/>
      <c r="P167" s="423"/>
      <c r="Q167" s="423"/>
      <c r="R167" s="423"/>
      <c r="S167" s="423"/>
      <c r="T167" s="423"/>
      <c r="U167" s="420"/>
      <c r="V167" s="423"/>
      <c r="W167" s="423"/>
      <c r="X167" s="423"/>
      <c r="Y167" s="423"/>
    </row>
  </sheetData>
  <sheetProtection/>
  <mergeCells count="1">
    <mergeCell ref="A70:Y70"/>
  </mergeCells>
  <printOptions/>
  <pageMargins left="0.7874015748031497" right="0" top="0.3937007874015748" bottom="0.1968503937007874" header="0.5118110236220472" footer="0.5118110236220472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1"/>
  <sheetViews>
    <sheetView zoomScalePageLayoutView="0" workbookViewId="0" topLeftCell="E25">
      <selection activeCell="U42" sqref="U42"/>
    </sheetView>
  </sheetViews>
  <sheetFormatPr defaultColWidth="9.140625" defaultRowHeight="12.75"/>
  <cols>
    <col min="1" max="2" width="5.8515625" style="0" hidden="1" customWidth="1"/>
    <col min="3" max="3" width="5.7109375" style="0" hidden="1" customWidth="1"/>
    <col min="4" max="4" width="4.7109375" style="0" hidden="1" customWidth="1"/>
    <col min="5" max="5" width="6.7109375" style="0" customWidth="1"/>
    <col min="6" max="6" width="7.7109375" style="0" customWidth="1"/>
    <col min="7" max="7" width="5.7109375" style="0" hidden="1" customWidth="1"/>
    <col min="8" max="8" width="6.28125" style="0" hidden="1" customWidth="1"/>
    <col min="9" max="9" width="5.8515625" style="0" customWidth="1"/>
    <col min="10" max="10" width="8.28125" style="0" customWidth="1"/>
    <col min="11" max="13" width="10.00390625" style="0" hidden="1" customWidth="1"/>
    <col min="14" max="14" width="11.140625" style="0" hidden="1" customWidth="1"/>
    <col min="15" max="15" width="11.00390625" style="0" hidden="1" customWidth="1"/>
    <col min="16" max="16" width="11.28125" style="0" customWidth="1"/>
    <col min="17" max="17" width="11.8515625" style="0" customWidth="1"/>
    <col min="18" max="18" width="11.8515625" style="0" hidden="1" customWidth="1"/>
    <col min="19" max="20" width="11.8515625" style="0" customWidth="1"/>
    <col min="21" max="23" width="11.00390625" style="0" customWidth="1"/>
    <col min="24" max="24" width="10.421875" style="0" hidden="1" customWidth="1"/>
    <col min="25" max="25" width="111.00390625" style="0" customWidth="1"/>
    <col min="26" max="26" width="6.00390625" style="0" hidden="1" customWidth="1"/>
  </cols>
  <sheetData>
    <row r="1" spans="1:7" s="164" customFormat="1" ht="18">
      <c r="A1" s="165"/>
      <c r="B1" s="165"/>
      <c r="C1" s="165"/>
      <c r="D1" s="165"/>
      <c r="E1" s="262" t="s">
        <v>0</v>
      </c>
      <c r="F1" s="165"/>
      <c r="G1" s="165"/>
    </row>
    <row r="2" spans="1:25" s="164" customFormat="1" ht="15.75">
      <c r="A2" s="165"/>
      <c r="B2" s="165"/>
      <c r="C2" s="165"/>
      <c r="D2" s="165"/>
      <c r="E2" s="165"/>
      <c r="F2" s="165"/>
      <c r="G2" s="165"/>
      <c r="Y2" s="261" t="s">
        <v>212</v>
      </c>
    </row>
    <row r="3" spans="1:7" s="164" customFormat="1" ht="18">
      <c r="A3" s="165"/>
      <c r="B3" s="165"/>
      <c r="C3" s="165"/>
      <c r="D3" s="165"/>
      <c r="E3" s="558" t="s">
        <v>207</v>
      </c>
      <c r="F3" s="165"/>
      <c r="G3" s="165"/>
    </row>
    <row r="5" spans="1:26" ht="15.75" thickBot="1">
      <c r="A5" s="7"/>
      <c r="B5" s="7"/>
      <c r="C5" s="7"/>
      <c r="D5" s="7"/>
      <c r="E5" s="5"/>
      <c r="F5" s="5"/>
      <c r="G5" s="7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</row>
    <row r="6" spans="1:26" s="382" customFormat="1" ht="12.75">
      <c r="A6" s="167" t="s">
        <v>14</v>
      </c>
      <c r="B6" s="168" t="s">
        <v>16</v>
      </c>
      <c r="C6" s="169" t="s">
        <v>13</v>
      </c>
      <c r="D6" s="170" t="s">
        <v>12</v>
      </c>
      <c r="E6" s="169" t="s">
        <v>1</v>
      </c>
      <c r="F6" s="171" t="s">
        <v>2</v>
      </c>
      <c r="G6" s="172" t="s">
        <v>3</v>
      </c>
      <c r="H6" s="172" t="s">
        <v>4</v>
      </c>
      <c r="I6" s="173" t="s">
        <v>5</v>
      </c>
      <c r="J6" s="172" t="s">
        <v>6</v>
      </c>
      <c r="K6" s="172"/>
      <c r="L6" s="171"/>
      <c r="M6" s="171"/>
      <c r="N6" s="172" t="s">
        <v>122</v>
      </c>
      <c r="O6" s="172" t="s">
        <v>122</v>
      </c>
      <c r="P6" s="172" t="s">
        <v>122</v>
      </c>
      <c r="Q6" s="255" t="s">
        <v>122</v>
      </c>
      <c r="R6" s="255" t="s">
        <v>52</v>
      </c>
      <c r="S6" s="172" t="s">
        <v>122</v>
      </c>
      <c r="T6" s="172" t="s">
        <v>165</v>
      </c>
      <c r="U6" s="515" t="s">
        <v>52</v>
      </c>
      <c r="V6" s="172" t="s">
        <v>52</v>
      </c>
      <c r="W6" s="172" t="s">
        <v>52</v>
      </c>
      <c r="X6" s="172" t="s">
        <v>53</v>
      </c>
      <c r="Y6" s="503" t="s">
        <v>17</v>
      </c>
      <c r="Z6" s="176"/>
    </row>
    <row r="7" spans="1:26" s="382" customFormat="1" ht="13.5" thickBot="1">
      <c r="A7" s="177"/>
      <c r="B7" s="178" t="s">
        <v>15</v>
      </c>
      <c r="C7" s="179"/>
      <c r="D7" s="180"/>
      <c r="E7" s="179" t="s">
        <v>7</v>
      </c>
      <c r="F7" s="181"/>
      <c r="G7" s="182"/>
      <c r="H7" s="182"/>
      <c r="I7" s="183"/>
      <c r="J7" s="182"/>
      <c r="K7" s="182">
        <v>2003</v>
      </c>
      <c r="L7" s="181">
        <v>2004</v>
      </c>
      <c r="M7" s="181">
        <v>2005</v>
      </c>
      <c r="N7" s="182">
        <v>2006</v>
      </c>
      <c r="O7" s="182">
        <v>2007</v>
      </c>
      <c r="P7" s="182">
        <v>2008</v>
      </c>
      <c r="Q7" s="256">
        <v>2009</v>
      </c>
      <c r="R7" s="256">
        <v>2010</v>
      </c>
      <c r="S7" s="182">
        <v>2010</v>
      </c>
      <c r="T7" s="182">
        <v>2011</v>
      </c>
      <c r="U7" s="516">
        <v>2012</v>
      </c>
      <c r="V7" s="182">
        <v>2013</v>
      </c>
      <c r="W7" s="182">
        <v>2014</v>
      </c>
      <c r="X7" s="504" t="s">
        <v>160</v>
      </c>
      <c r="Y7" s="505"/>
      <c r="Z7" s="407"/>
    </row>
    <row r="8" spans="1:26" ht="17.25" thickBot="1" thickTop="1">
      <c r="A8" s="28" t="s">
        <v>9</v>
      </c>
      <c r="B8" s="29" t="s">
        <v>11</v>
      </c>
      <c r="C8" s="28" t="s">
        <v>9</v>
      </c>
      <c r="D8" s="97" t="s">
        <v>11</v>
      </c>
      <c r="E8" s="105" t="s">
        <v>8</v>
      </c>
      <c r="F8" s="30" t="s">
        <v>8</v>
      </c>
      <c r="G8" s="10" t="s">
        <v>9</v>
      </c>
      <c r="H8" s="10" t="s">
        <v>10</v>
      </c>
      <c r="I8" s="31" t="s">
        <v>8</v>
      </c>
      <c r="J8" s="10" t="s">
        <v>9</v>
      </c>
      <c r="K8" s="56"/>
      <c r="L8" s="107"/>
      <c r="M8" s="107"/>
      <c r="N8" s="89"/>
      <c r="O8" s="89"/>
      <c r="P8" s="89"/>
      <c r="Q8" s="89"/>
      <c r="R8" s="89"/>
      <c r="S8" s="476"/>
      <c r="T8" s="476"/>
      <c r="U8" s="523"/>
      <c r="V8" s="89"/>
      <c r="W8" s="89"/>
      <c r="X8" s="57"/>
      <c r="Y8" s="60" t="s">
        <v>54</v>
      </c>
      <c r="Z8" s="11"/>
    </row>
    <row r="9" spans="1:26" ht="15.75" thickBot="1" thickTop="1">
      <c r="A9" s="385"/>
      <c r="B9" s="389"/>
      <c r="C9" s="385"/>
      <c r="D9" s="386"/>
      <c r="E9" s="70">
        <v>5512</v>
      </c>
      <c r="F9" s="424">
        <v>5019</v>
      </c>
      <c r="G9" s="38"/>
      <c r="H9" s="36"/>
      <c r="I9" s="37" t="s">
        <v>18</v>
      </c>
      <c r="J9" s="387"/>
      <c r="K9" s="90">
        <v>0</v>
      </c>
      <c r="L9" s="108">
        <v>3.7</v>
      </c>
      <c r="M9" s="425">
        <v>3.1</v>
      </c>
      <c r="N9" s="426">
        <v>21.6</v>
      </c>
      <c r="O9" s="426">
        <v>0</v>
      </c>
      <c r="P9" s="426">
        <v>2</v>
      </c>
      <c r="Q9" s="426">
        <v>0</v>
      </c>
      <c r="R9" s="426">
        <v>6</v>
      </c>
      <c r="S9" s="477">
        <v>0.8</v>
      </c>
      <c r="T9" s="477">
        <v>38</v>
      </c>
      <c r="U9" s="524">
        <v>60</v>
      </c>
      <c r="V9" s="426">
        <v>6</v>
      </c>
      <c r="W9" s="426">
        <v>6</v>
      </c>
      <c r="X9" s="87">
        <f>+U9/S9*100</f>
        <v>7500</v>
      </c>
      <c r="Y9" s="427" t="s">
        <v>224</v>
      </c>
      <c r="Z9" s="12"/>
    </row>
    <row r="10" spans="1:26" ht="15" thickTop="1">
      <c r="A10" s="383"/>
      <c r="B10" s="384"/>
      <c r="C10" s="385"/>
      <c r="D10" s="386"/>
      <c r="E10" s="70">
        <v>5512</v>
      </c>
      <c r="F10" s="424">
        <v>5021</v>
      </c>
      <c r="G10" s="38"/>
      <c r="H10" s="36"/>
      <c r="I10" s="37" t="s">
        <v>18</v>
      </c>
      <c r="J10" s="387"/>
      <c r="K10" s="428">
        <v>79.7</v>
      </c>
      <c r="L10" s="108">
        <v>102.2</v>
      </c>
      <c r="M10" s="425">
        <v>208.8</v>
      </c>
      <c r="N10" s="426">
        <v>246.6</v>
      </c>
      <c r="O10" s="426">
        <v>115.7</v>
      </c>
      <c r="P10" s="429">
        <v>123.4</v>
      </c>
      <c r="Q10" s="429">
        <v>167.4</v>
      </c>
      <c r="R10" s="429">
        <v>210</v>
      </c>
      <c r="S10" s="478">
        <v>130.8</v>
      </c>
      <c r="T10" s="478">
        <v>230</v>
      </c>
      <c r="U10" s="525">
        <v>385</v>
      </c>
      <c r="V10" s="429">
        <v>250</v>
      </c>
      <c r="W10" s="429">
        <v>250</v>
      </c>
      <c r="X10" s="87">
        <f aca="true" t="shared" si="0" ref="X10:X39">+U10/S10*100</f>
        <v>294.34250764525996</v>
      </c>
      <c r="Y10" s="427" t="s">
        <v>223</v>
      </c>
      <c r="Z10" s="12"/>
    </row>
    <row r="11" spans="1:26" ht="14.25">
      <c r="A11" s="390"/>
      <c r="B11" s="389"/>
      <c r="C11" s="385"/>
      <c r="D11" s="386"/>
      <c r="E11" s="70">
        <v>5512</v>
      </c>
      <c r="F11" s="424">
        <v>5039</v>
      </c>
      <c r="G11" s="38"/>
      <c r="H11" s="36"/>
      <c r="I11" s="37" t="s">
        <v>18</v>
      </c>
      <c r="J11" s="387"/>
      <c r="K11" s="90">
        <v>0</v>
      </c>
      <c r="L11" s="108">
        <v>0.7</v>
      </c>
      <c r="M11" s="425">
        <v>1.4</v>
      </c>
      <c r="N11" s="426">
        <v>2.8</v>
      </c>
      <c r="O11" s="426">
        <v>0</v>
      </c>
      <c r="P11" s="426">
        <v>0.7</v>
      </c>
      <c r="Q11" s="426">
        <v>0</v>
      </c>
      <c r="R11" s="426">
        <v>2</v>
      </c>
      <c r="S11" s="477">
        <v>0.3</v>
      </c>
      <c r="T11" s="477">
        <v>10</v>
      </c>
      <c r="U11" s="524">
        <v>2</v>
      </c>
      <c r="V11" s="426">
        <v>2</v>
      </c>
      <c r="W11" s="426">
        <v>2</v>
      </c>
      <c r="X11" s="87">
        <f t="shared" si="0"/>
        <v>666.6666666666667</v>
      </c>
      <c r="Y11" s="427" t="s">
        <v>65</v>
      </c>
      <c r="Z11" s="12"/>
    </row>
    <row r="12" spans="1:26" ht="14.25">
      <c r="A12" s="390"/>
      <c r="B12" s="389"/>
      <c r="C12" s="385"/>
      <c r="D12" s="386"/>
      <c r="E12" s="70">
        <v>5512</v>
      </c>
      <c r="F12" s="424">
        <v>5031</v>
      </c>
      <c r="G12" s="38"/>
      <c r="H12" s="36"/>
      <c r="I12" s="37" t="s">
        <v>18</v>
      </c>
      <c r="J12" s="387"/>
      <c r="K12" s="90"/>
      <c r="L12" s="108"/>
      <c r="M12" s="425"/>
      <c r="N12" s="426"/>
      <c r="O12" s="426"/>
      <c r="P12" s="426">
        <v>0</v>
      </c>
      <c r="Q12" s="426">
        <v>7.7</v>
      </c>
      <c r="R12" s="426">
        <v>0</v>
      </c>
      <c r="S12" s="477">
        <v>10.5</v>
      </c>
      <c r="T12" s="477">
        <v>11</v>
      </c>
      <c r="U12" s="524">
        <v>7</v>
      </c>
      <c r="V12" s="426">
        <v>7</v>
      </c>
      <c r="W12" s="426">
        <v>7</v>
      </c>
      <c r="X12" s="87">
        <f t="shared" si="0"/>
        <v>66.66666666666666</v>
      </c>
      <c r="Y12" s="427" t="s">
        <v>169</v>
      </c>
      <c r="Z12" s="12"/>
    </row>
    <row r="13" spans="1:26" ht="14.25">
      <c r="A13" s="390"/>
      <c r="B13" s="389"/>
      <c r="C13" s="385"/>
      <c r="D13" s="386"/>
      <c r="E13" s="70">
        <v>5512</v>
      </c>
      <c r="F13" s="424">
        <v>5032</v>
      </c>
      <c r="G13" s="38"/>
      <c r="H13" s="36"/>
      <c r="I13" s="37" t="s">
        <v>18</v>
      </c>
      <c r="J13" s="387"/>
      <c r="K13" s="90"/>
      <c r="L13" s="108"/>
      <c r="M13" s="425"/>
      <c r="N13" s="426"/>
      <c r="O13" s="426"/>
      <c r="P13" s="426">
        <v>0</v>
      </c>
      <c r="Q13" s="426">
        <v>2.8</v>
      </c>
      <c r="R13" s="426">
        <v>0</v>
      </c>
      <c r="S13" s="477">
        <v>3.8</v>
      </c>
      <c r="T13" s="477">
        <v>4</v>
      </c>
      <c r="U13" s="524">
        <v>3</v>
      </c>
      <c r="V13" s="426">
        <v>3</v>
      </c>
      <c r="W13" s="426">
        <v>3</v>
      </c>
      <c r="X13" s="87">
        <f t="shared" si="0"/>
        <v>78.94736842105263</v>
      </c>
      <c r="Y13" s="427" t="s">
        <v>170</v>
      </c>
      <c r="Z13" s="12"/>
    </row>
    <row r="14" spans="1:26" ht="14.25">
      <c r="A14" s="390"/>
      <c r="B14" s="389"/>
      <c r="C14" s="385"/>
      <c r="D14" s="386"/>
      <c r="E14" s="70">
        <v>5512</v>
      </c>
      <c r="F14" s="424">
        <v>5132</v>
      </c>
      <c r="G14" s="38"/>
      <c r="H14" s="36"/>
      <c r="I14" s="37" t="s">
        <v>18</v>
      </c>
      <c r="J14" s="387"/>
      <c r="K14" s="428">
        <v>114.9</v>
      </c>
      <c r="L14" s="108">
        <v>412.1</v>
      </c>
      <c r="M14" s="425">
        <v>203.1</v>
      </c>
      <c r="N14" s="426">
        <v>52.1</v>
      </c>
      <c r="O14" s="426">
        <v>457.6</v>
      </c>
      <c r="P14" s="426">
        <v>310.1</v>
      </c>
      <c r="Q14" s="426">
        <v>273.9</v>
      </c>
      <c r="R14" s="426">
        <v>150</v>
      </c>
      <c r="S14" s="477">
        <v>103.9</v>
      </c>
      <c r="T14" s="477">
        <v>123</v>
      </c>
      <c r="U14" s="524">
        <v>200</v>
      </c>
      <c r="V14" s="426">
        <v>200</v>
      </c>
      <c r="W14" s="426">
        <v>50</v>
      </c>
      <c r="X14" s="87">
        <f t="shared" si="0"/>
        <v>192.49278152069294</v>
      </c>
      <c r="Y14" s="427" t="s">
        <v>171</v>
      </c>
      <c r="Z14" s="12"/>
    </row>
    <row r="15" spans="1:26" ht="14.25">
      <c r="A15" s="390"/>
      <c r="B15" s="389"/>
      <c r="C15" s="385"/>
      <c r="D15" s="386"/>
      <c r="E15" s="70">
        <v>5512</v>
      </c>
      <c r="F15" s="424">
        <v>5133</v>
      </c>
      <c r="G15" s="38"/>
      <c r="H15" s="36"/>
      <c r="I15" s="37" t="s">
        <v>18</v>
      </c>
      <c r="J15" s="387"/>
      <c r="K15" s="428"/>
      <c r="L15" s="108"/>
      <c r="M15" s="425"/>
      <c r="N15" s="426"/>
      <c r="O15" s="426"/>
      <c r="P15" s="426">
        <v>0</v>
      </c>
      <c r="Q15" s="426">
        <v>0</v>
      </c>
      <c r="R15" s="426"/>
      <c r="S15" s="477">
        <v>0</v>
      </c>
      <c r="T15" s="477">
        <v>1</v>
      </c>
      <c r="U15" s="524">
        <v>0</v>
      </c>
      <c r="V15" s="426">
        <v>0</v>
      </c>
      <c r="W15" s="426">
        <v>0</v>
      </c>
      <c r="X15" s="87" t="e">
        <f t="shared" si="0"/>
        <v>#DIV/0!</v>
      </c>
      <c r="Y15" s="427"/>
      <c r="Z15" s="12"/>
    </row>
    <row r="16" spans="1:26" ht="14.25">
      <c r="A16" s="390"/>
      <c r="B16" s="389"/>
      <c r="C16" s="385"/>
      <c r="D16" s="386"/>
      <c r="E16" s="70">
        <v>5512</v>
      </c>
      <c r="F16" s="424">
        <v>5134</v>
      </c>
      <c r="G16" s="38"/>
      <c r="H16" s="36"/>
      <c r="I16" s="37" t="s">
        <v>18</v>
      </c>
      <c r="J16" s="387"/>
      <c r="K16" s="428">
        <v>21.4</v>
      </c>
      <c r="L16" s="425">
        <v>0</v>
      </c>
      <c r="M16" s="425">
        <v>0</v>
      </c>
      <c r="N16" s="426">
        <v>3.2</v>
      </c>
      <c r="O16" s="426">
        <v>10.2</v>
      </c>
      <c r="P16" s="426">
        <v>41.8</v>
      </c>
      <c r="Q16" s="426">
        <v>1.4</v>
      </c>
      <c r="R16" s="426">
        <v>10</v>
      </c>
      <c r="S16" s="477">
        <f>23.1+0.9</f>
        <v>24</v>
      </c>
      <c r="T16" s="477">
        <v>10</v>
      </c>
      <c r="U16" s="524">
        <v>10</v>
      </c>
      <c r="V16" s="426">
        <v>10</v>
      </c>
      <c r="W16" s="426">
        <v>10</v>
      </c>
      <c r="X16" s="87">
        <f t="shared" si="0"/>
        <v>41.66666666666667</v>
      </c>
      <c r="Y16" s="427" t="s">
        <v>27</v>
      </c>
      <c r="Z16" s="12"/>
    </row>
    <row r="17" spans="1:26" ht="14.25">
      <c r="A17" s="385"/>
      <c r="B17" s="389"/>
      <c r="C17" s="385"/>
      <c r="D17" s="386"/>
      <c r="E17" s="70">
        <v>5512</v>
      </c>
      <c r="F17" s="424">
        <v>5136</v>
      </c>
      <c r="G17" s="38"/>
      <c r="H17" s="36"/>
      <c r="I17" s="37" t="s">
        <v>18</v>
      </c>
      <c r="J17" s="387"/>
      <c r="K17" s="428">
        <v>0.7</v>
      </c>
      <c r="L17" s="425">
        <v>0.3</v>
      </c>
      <c r="M17" s="425">
        <v>1.7</v>
      </c>
      <c r="N17" s="426">
        <v>0.6</v>
      </c>
      <c r="O17" s="426">
        <v>0.3</v>
      </c>
      <c r="P17" s="426">
        <v>0.3</v>
      </c>
      <c r="Q17" s="426">
        <v>0.3</v>
      </c>
      <c r="R17" s="426">
        <v>1</v>
      </c>
      <c r="S17" s="477">
        <v>0.3</v>
      </c>
      <c r="T17" s="477">
        <v>1</v>
      </c>
      <c r="U17" s="524">
        <v>1</v>
      </c>
      <c r="V17" s="426">
        <v>1</v>
      </c>
      <c r="W17" s="426">
        <v>1</v>
      </c>
      <c r="X17" s="87">
        <f t="shared" si="0"/>
        <v>333.33333333333337</v>
      </c>
      <c r="Y17" s="427" t="s">
        <v>28</v>
      </c>
      <c r="Z17" s="12"/>
    </row>
    <row r="18" spans="1:26" ht="14.25">
      <c r="A18" s="385"/>
      <c r="B18" s="389"/>
      <c r="C18" s="385"/>
      <c r="D18" s="386"/>
      <c r="E18" s="70">
        <v>5512</v>
      </c>
      <c r="F18" s="424">
        <v>5137</v>
      </c>
      <c r="G18" s="38"/>
      <c r="H18" s="36"/>
      <c r="I18" s="37" t="s">
        <v>18</v>
      </c>
      <c r="J18" s="387"/>
      <c r="K18" s="428">
        <v>214</v>
      </c>
      <c r="L18" s="425">
        <v>95</v>
      </c>
      <c r="M18" s="425">
        <v>256.6</v>
      </c>
      <c r="N18" s="426">
        <v>123.5</v>
      </c>
      <c r="O18" s="426">
        <v>143.5</v>
      </c>
      <c r="P18" s="426">
        <v>543.9</v>
      </c>
      <c r="Q18" s="426">
        <v>227.6</v>
      </c>
      <c r="R18" s="426">
        <v>250</v>
      </c>
      <c r="S18" s="477">
        <v>108.1</v>
      </c>
      <c r="T18" s="477">
        <v>137</v>
      </c>
      <c r="U18" s="524">
        <v>442.6</v>
      </c>
      <c r="V18" s="426">
        <v>100</v>
      </c>
      <c r="W18" s="426">
        <v>10</v>
      </c>
      <c r="X18" s="87">
        <f t="shared" si="0"/>
        <v>409.4357076780759</v>
      </c>
      <c r="Y18" s="427" t="s">
        <v>220</v>
      </c>
      <c r="Z18" s="12"/>
    </row>
    <row r="19" spans="1:26" ht="14.25">
      <c r="A19" s="390"/>
      <c r="B19" s="389"/>
      <c r="C19" s="385"/>
      <c r="D19" s="386"/>
      <c r="E19" s="70">
        <v>5512</v>
      </c>
      <c r="F19" s="424">
        <v>5139</v>
      </c>
      <c r="G19" s="38"/>
      <c r="H19" s="36"/>
      <c r="I19" s="37" t="s">
        <v>18</v>
      </c>
      <c r="J19" s="387"/>
      <c r="K19" s="428">
        <v>44.8</v>
      </c>
      <c r="L19" s="108">
        <v>34.8</v>
      </c>
      <c r="M19" s="108">
        <v>16.9</v>
      </c>
      <c r="N19" s="91">
        <v>54.5</v>
      </c>
      <c r="O19" s="91">
        <v>20.2</v>
      </c>
      <c r="P19" s="91">
        <v>112.7</v>
      </c>
      <c r="Q19" s="91">
        <v>89.2</v>
      </c>
      <c r="R19" s="91">
        <v>60</v>
      </c>
      <c r="S19" s="479">
        <v>127.6</v>
      </c>
      <c r="T19" s="479">
        <v>60</v>
      </c>
      <c r="U19" s="526">
        <v>60</v>
      </c>
      <c r="V19" s="91">
        <v>60</v>
      </c>
      <c r="W19" s="91">
        <v>60</v>
      </c>
      <c r="X19" s="87">
        <f t="shared" si="0"/>
        <v>47.02194357366771</v>
      </c>
      <c r="Y19" s="427" t="s">
        <v>29</v>
      </c>
      <c r="Z19" s="12"/>
    </row>
    <row r="20" spans="1:26" ht="14.25">
      <c r="A20" s="385"/>
      <c r="B20" s="389"/>
      <c r="C20" s="385"/>
      <c r="D20" s="386"/>
      <c r="E20" s="70">
        <v>5512</v>
      </c>
      <c r="F20" s="424">
        <v>5151</v>
      </c>
      <c r="G20" s="391"/>
      <c r="H20" s="36"/>
      <c r="I20" s="37" t="s">
        <v>18</v>
      </c>
      <c r="J20" s="392"/>
      <c r="K20" s="426">
        <v>0</v>
      </c>
      <c r="L20" s="430">
        <v>0</v>
      </c>
      <c r="M20" s="430">
        <v>1.1</v>
      </c>
      <c r="N20" s="426">
        <v>3.3</v>
      </c>
      <c r="O20" s="426">
        <v>6.5</v>
      </c>
      <c r="P20" s="426">
        <v>11.2</v>
      </c>
      <c r="Q20" s="426">
        <v>14.3</v>
      </c>
      <c r="R20" s="426">
        <v>30</v>
      </c>
      <c r="S20" s="477">
        <v>22.8</v>
      </c>
      <c r="T20" s="477">
        <v>30</v>
      </c>
      <c r="U20" s="524">
        <v>30</v>
      </c>
      <c r="V20" s="426">
        <v>35</v>
      </c>
      <c r="W20" s="426">
        <v>35</v>
      </c>
      <c r="X20" s="87">
        <f t="shared" si="0"/>
        <v>131.57894736842104</v>
      </c>
      <c r="Y20" s="427" t="s">
        <v>30</v>
      </c>
      <c r="Z20" s="12"/>
    </row>
    <row r="21" spans="1:26" ht="14.25">
      <c r="A21" s="385"/>
      <c r="B21" s="389"/>
      <c r="C21" s="385"/>
      <c r="D21" s="386"/>
      <c r="E21" s="70">
        <v>5512</v>
      </c>
      <c r="F21" s="424">
        <v>5153</v>
      </c>
      <c r="G21" s="391"/>
      <c r="H21" s="36"/>
      <c r="I21" s="37" t="s">
        <v>18</v>
      </c>
      <c r="J21" s="395"/>
      <c r="K21" s="431">
        <v>4</v>
      </c>
      <c r="L21" s="114">
        <v>6</v>
      </c>
      <c r="M21" s="432">
        <v>7.5</v>
      </c>
      <c r="N21" s="426">
        <v>55.8</v>
      </c>
      <c r="O21" s="426">
        <v>44.1</v>
      </c>
      <c r="P21" s="426">
        <v>56.1</v>
      </c>
      <c r="Q21" s="426">
        <v>83.6</v>
      </c>
      <c r="R21" s="426">
        <v>80</v>
      </c>
      <c r="S21" s="477">
        <v>70.5</v>
      </c>
      <c r="T21" s="477">
        <v>80</v>
      </c>
      <c r="U21" s="524">
        <v>90</v>
      </c>
      <c r="V21" s="426">
        <v>95</v>
      </c>
      <c r="W21" s="426">
        <v>95</v>
      </c>
      <c r="X21" s="87">
        <f t="shared" si="0"/>
        <v>127.65957446808511</v>
      </c>
      <c r="Y21" s="427" t="s">
        <v>31</v>
      </c>
      <c r="Z21" s="12"/>
    </row>
    <row r="22" spans="1:26" ht="14.25">
      <c r="A22" s="385"/>
      <c r="B22" s="389"/>
      <c r="C22" s="385"/>
      <c r="D22" s="386"/>
      <c r="E22" s="70">
        <v>5512</v>
      </c>
      <c r="F22" s="424">
        <v>5154</v>
      </c>
      <c r="G22" s="38"/>
      <c r="H22" s="36"/>
      <c r="I22" s="37" t="s">
        <v>18</v>
      </c>
      <c r="J22" s="387"/>
      <c r="K22" s="428">
        <v>18.3</v>
      </c>
      <c r="L22" s="425">
        <v>32</v>
      </c>
      <c r="M22" s="425">
        <v>21.9</v>
      </c>
      <c r="N22" s="426">
        <v>37.9</v>
      </c>
      <c r="O22" s="426">
        <v>91</v>
      </c>
      <c r="P22" s="426">
        <v>61.7</v>
      </c>
      <c r="Q22" s="426">
        <v>92.5</v>
      </c>
      <c r="R22" s="426">
        <v>140</v>
      </c>
      <c r="S22" s="477">
        <v>67.2</v>
      </c>
      <c r="T22" s="477">
        <v>80</v>
      </c>
      <c r="U22" s="524">
        <v>90</v>
      </c>
      <c r="V22" s="426">
        <v>95</v>
      </c>
      <c r="W22" s="426">
        <v>95</v>
      </c>
      <c r="X22" s="87">
        <f t="shared" si="0"/>
        <v>133.92857142857142</v>
      </c>
      <c r="Y22" s="427" t="s">
        <v>172</v>
      </c>
      <c r="Z22" s="12"/>
    </row>
    <row r="23" spans="1:26" ht="14.25">
      <c r="A23" s="385"/>
      <c r="B23" s="389"/>
      <c r="C23" s="385"/>
      <c r="D23" s="386"/>
      <c r="E23" s="70">
        <v>5512</v>
      </c>
      <c r="F23" s="424">
        <v>5156</v>
      </c>
      <c r="G23" s="391"/>
      <c r="H23" s="36"/>
      <c r="I23" s="37" t="s">
        <v>18</v>
      </c>
      <c r="J23" s="392"/>
      <c r="K23" s="426">
        <v>119.5</v>
      </c>
      <c r="L23" s="430">
        <v>97.1</v>
      </c>
      <c r="M23" s="430">
        <v>141.5</v>
      </c>
      <c r="N23" s="426">
        <v>125.3</v>
      </c>
      <c r="O23" s="426">
        <v>112.6</v>
      </c>
      <c r="P23" s="426">
        <v>105</v>
      </c>
      <c r="Q23" s="426">
        <v>88.9</v>
      </c>
      <c r="R23" s="426">
        <v>180</v>
      </c>
      <c r="S23" s="477">
        <v>115.3</v>
      </c>
      <c r="T23" s="477">
        <v>140</v>
      </c>
      <c r="U23" s="524">
        <v>215</v>
      </c>
      <c r="V23" s="426">
        <v>200</v>
      </c>
      <c r="W23" s="426">
        <v>200</v>
      </c>
      <c r="X23" s="87">
        <f t="shared" si="0"/>
        <v>186.47007805724198</v>
      </c>
      <c r="Y23" s="427" t="s">
        <v>32</v>
      </c>
      <c r="Z23" s="12"/>
    </row>
    <row r="24" spans="1:26" ht="14.25">
      <c r="A24" s="385"/>
      <c r="B24" s="389"/>
      <c r="C24" s="385"/>
      <c r="D24" s="386"/>
      <c r="E24" s="70">
        <v>5512</v>
      </c>
      <c r="F24" s="424">
        <v>5162</v>
      </c>
      <c r="G24" s="38"/>
      <c r="H24" s="36"/>
      <c r="I24" s="37" t="s">
        <v>18</v>
      </c>
      <c r="J24" s="387"/>
      <c r="K24" s="428">
        <v>3.5</v>
      </c>
      <c r="L24" s="425">
        <v>4.1</v>
      </c>
      <c r="M24" s="425">
        <v>13</v>
      </c>
      <c r="N24" s="426">
        <v>20.9</v>
      </c>
      <c r="O24" s="426">
        <v>16</v>
      </c>
      <c r="P24" s="426">
        <v>27.7</v>
      </c>
      <c r="Q24" s="426">
        <v>37.1</v>
      </c>
      <c r="R24" s="426">
        <v>35</v>
      </c>
      <c r="S24" s="477">
        <v>31.9</v>
      </c>
      <c r="T24" s="477">
        <v>35</v>
      </c>
      <c r="U24" s="524">
        <v>35</v>
      </c>
      <c r="V24" s="426">
        <v>35</v>
      </c>
      <c r="W24" s="426">
        <v>35</v>
      </c>
      <c r="X24" s="87">
        <f t="shared" si="0"/>
        <v>109.71786833855799</v>
      </c>
      <c r="Y24" s="427" t="s">
        <v>33</v>
      </c>
      <c r="Z24" s="12"/>
    </row>
    <row r="25" spans="1:26" ht="14.25">
      <c r="A25" s="390"/>
      <c r="B25" s="389"/>
      <c r="C25" s="385"/>
      <c r="D25" s="386"/>
      <c r="E25" s="70">
        <v>5512</v>
      </c>
      <c r="F25" s="424">
        <v>5163</v>
      </c>
      <c r="G25" s="38"/>
      <c r="H25" s="36"/>
      <c r="I25" s="37" t="s">
        <v>18</v>
      </c>
      <c r="J25" s="387"/>
      <c r="K25" s="428">
        <v>68.4</v>
      </c>
      <c r="L25" s="425">
        <v>68.3</v>
      </c>
      <c r="M25" s="425">
        <v>68.3</v>
      </c>
      <c r="N25" s="426">
        <v>68.3</v>
      </c>
      <c r="O25" s="426">
        <v>68.3</v>
      </c>
      <c r="P25" s="426">
        <v>68.3</v>
      </c>
      <c r="Q25" s="426">
        <v>68.3</v>
      </c>
      <c r="R25" s="426">
        <v>70</v>
      </c>
      <c r="S25" s="477">
        <v>90.7</v>
      </c>
      <c r="T25" s="477">
        <v>136</v>
      </c>
      <c r="U25" s="524">
        <v>136</v>
      </c>
      <c r="V25" s="426">
        <v>136</v>
      </c>
      <c r="W25" s="426">
        <v>136</v>
      </c>
      <c r="X25" s="87">
        <f t="shared" si="0"/>
        <v>149.94487320837925</v>
      </c>
      <c r="Y25" s="427" t="s">
        <v>222</v>
      </c>
      <c r="Z25" s="12"/>
    </row>
    <row r="26" spans="1:26" ht="14.25">
      <c r="A26" s="390"/>
      <c r="B26" s="389"/>
      <c r="C26" s="385"/>
      <c r="D26" s="386"/>
      <c r="E26" s="70">
        <v>5512</v>
      </c>
      <c r="F26" s="424">
        <v>5164</v>
      </c>
      <c r="G26" s="38"/>
      <c r="H26" s="36"/>
      <c r="I26" s="37" t="s">
        <v>18</v>
      </c>
      <c r="J26" s="387"/>
      <c r="K26" s="428">
        <v>4.2</v>
      </c>
      <c r="L26" s="108">
        <v>13.1</v>
      </c>
      <c r="M26" s="108">
        <v>10.1</v>
      </c>
      <c r="N26" s="91">
        <v>0</v>
      </c>
      <c r="O26" s="91">
        <v>0</v>
      </c>
      <c r="P26" s="91">
        <v>0</v>
      </c>
      <c r="Q26" s="91">
        <v>0</v>
      </c>
      <c r="R26" s="91">
        <v>5</v>
      </c>
      <c r="S26" s="479">
        <v>0</v>
      </c>
      <c r="T26" s="479">
        <v>0</v>
      </c>
      <c r="U26" s="526">
        <v>0</v>
      </c>
      <c r="V26" s="91">
        <v>0</v>
      </c>
      <c r="W26" s="91">
        <v>0</v>
      </c>
      <c r="X26" s="87" t="e">
        <f t="shared" si="0"/>
        <v>#DIV/0!</v>
      </c>
      <c r="Y26" s="427" t="s">
        <v>56</v>
      </c>
      <c r="Z26" s="12"/>
    </row>
    <row r="27" spans="1:26" ht="14.25">
      <c r="A27" s="390"/>
      <c r="B27" s="389"/>
      <c r="C27" s="385"/>
      <c r="D27" s="386"/>
      <c r="E27" s="70">
        <v>5512</v>
      </c>
      <c r="F27" s="424">
        <v>5166</v>
      </c>
      <c r="G27" s="38"/>
      <c r="H27" s="36"/>
      <c r="I27" s="37" t="s">
        <v>18</v>
      </c>
      <c r="J27" s="387"/>
      <c r="K27" s="428">
        <v>2.3</v>
      </c>
      <c r="L27" s="425">
        <v>0.7</v>
      </c>
      <c r="M27" s="425">
        <v>5.9</v>
      </c>
      <c r="N27" s="426">
        <v>0</v>
      </c>
      <c r="O27" s="426">
        <v>1.5</v>
      </c>
      <c r="P27" s="426">
        <v>0</v>
      </c>
      <c r="Q27" s="426">
        <v>1.8</v>
      </c>
      <c r="R27" s="426">
        <v>0</v>
      </c>
      <c r="S27" s="477">
        <v>14</v>
      </c>
      <c r="T27" s="477">
        <v>0</v>
      </c>
      <c r="U27" s="524">
        <v>0</v>
      </c>
      <c r="V27" s="426">
        <v>0</v>
      </c>
      <c r="W27" s="426">
        <v>0</v>
      </c>
      <c r="X27" s="87">
        <f t="shared" si="0"/>
        <v>0</v>
      </c>
      <c r="Y27" s="427" t="s">
        <v>106</v>
      </c>
      <c r="Z27" s="12"/>
    </row>
    <row r="28" spans="1:26" ht="14.25">
      <c r="A28" s="385"/>
      <c r="B28" s="389"/>
      <c r="C28" s="385"/>
      <c r="D28" s="386"/>
      <c r="E28" s="70">
        <v>5512</v>
      </c>
      <c r="F28" s="424">
        <v>5167</v>
      </c>
      <c r="G28" s="38"/>
      <c r="H28" s="36"/>
      <c r="I28" s="37" t="s">
        <v>18</v>
      </c>
      <c r="J28" s="387"/>
      <c r="K28" s="428">
        <v>0</v>
      </c>
      <c r="L28" s="425">
        <v>46.6</v>
      </c>
      <c r="M28" s="425">
        <v>11.4</v>
      </c>
      <c r="N28" s="426">
        <v>15.5</v>
      </c>
      <c r="O28" s="426">
        <v>16</v>
      </c>
      <c r="P28" s="426">
        <v>13.7</v>
      </c>
      <c r="Q28" s="426">
        <v>9.8</v>
      </c>
      <c r="R28" s="426">
        <v>20</v>
      </c>
      <c r="S28" s="477">
        <v>13.1</v>
      </c>
      <c r="T28" s="477">
        <v>55</v>
      </c>
      <c r="U28" s="524">
        <v>20</v>
      </c>
      <c r="V28" s="426">
        <v>20</v>
      </c>
      <c r="W28" s="426">
        <v>20</v>
      </c>
      <c r="X28" s="87">
        <f t="shared" si="0"/>
        <v>152.67175572519085</v>
      </c>
      <c r="Y28" s="427" t="s">
        <v>173</v>
      </c>
      <c r="Z28" s="12"/>
    </row>
    <row r="29" spans="1:26" ht="14.25">
      <c r="A29" s="385"/>
      <c r="B29" s="389"/>
      <c r="C29" s="385"/>
      <c r="D29" s="386"/>
      <c r="E29" s="70">
        <v>5512</v>
      </c>
      <c r="F29" s="424">
        <v>5169</v>
      </c>
      <c r="G29" s="391"/>
      <c r="H29" s="38"/>
      <c r="I29" s="37" t="s">
        <v>18</v>
      </c>
      <c r="J29" s="387"/>
      <c r="K29" s="428">
        <v>10.1</v>
      </c>
      <c r="L29" s="425">
        <v>22</v>
      </c>
      <c r="M29" s="425">
        <v>15.3</v>
      </c>
      <c r="N29" s="426">
        <v>3.1</v>
      </c>
      <c r="O29" s="426">
        <v>47.1</v>
      </c>
      <c r="P29" s="426">
        <v>75.8</v>
      </c>
      <c r="Q29" s="426">
        <v>54.2</v>
      </c>
      <c r="R29" s="426">
        <v>60</v>
      </c>
      <c r="S29" s="477">
        <v>18.3</v>
      </c>
      <c r="T29" s="477">
        <v>60</v>
      </c>
      <c r="U29" s="524">
        <v>80</v>
      </c>
      <c r="V29" s="426">
        <v>20</v>
      </c>
      <c r="W29" s="426">
        <v>20</v>
      </c>
      <c r="X29" s="87">
        <f t="shared" si="0"/>
        <v>437.15846994535514</v>
      </c>
      <c r="Y29" s="427" t="s">
        <v>34</v>
      </c>
      <c r="Z29" s="12"/>
    </row>
    <row r="30" spans="1:26" ht="14.25">
      <c r="A30" s="385"/>
      <c r="B30" s="389"/>
      <c r="C30" s="385"/>
      <c r="D30" s="386"/>
      <c r="E30" s="70">
        <v>5512</v>
      </c>
      <c r="F30" s="424">
        <v>5171</v>
      </c>
      <c r="G30" s="33"/>
      <c r="H30" s="34"/>
      <c r="I30" s="37" t="s">
        <v>18</v>
      </c>
      <c r="J30" s="33"/>
      <c r="K30" s="92">
        <v>464.1</v>
      </c>
      <c r="L30" s="109">
        <v>200.9</v>
      </c>
      <c r="M30" s="109">
        <v>468.4</v>
      </c>
      <c r="N30" s="426">
        <v>398.4</v>
      </c>
      <c r="O30" s="426">
        <v>460.3</v>
      </c>
      <c r="P30" s="426">
        <v>168.6</v>
      </c>
      <c r="Q30" s="426">
        <v>367.5</v>
      </c>
      <c r="R30" s="426">
        <v>400</v>
      </c>
      <c r="S30" s="477">
        <f>322.8+2.8</f>
        <v>325.6</v>
      </c>
      <c r="T30" s="477">
        <v>385</v>
      </c>
      <c r="U30" s="524">
        <v>300</v>
      </c>
      <c r="V30" s="426">
        <v>300</v>
      </c>
      <c r="W30" s="426">
        <v>300</v>
      </c>
      <c r="X30" s="87">
        <f t="shared" si="0"/>
        <v>92.13759213759212</v>
      </c>
      <c r="Y30" s="427" t="s">
        <v>217</v>
      </c>
      <c r="Z30" s="12"/>
    </row>
    <row r="31" spans="1:26" ht="14.25" hidden="1">
      <c r="A31" s="396"/>
      <c r="B31" s="399"/>
      <c r="C31" s="385"/>
      <c r="D31" s="433"/>
      <c r="E31" s="70">
        <v>5512</v>
      </c>
      <c r="F31" s="434">
        <v>5173</v>
      </c>
      <c r="G31" s="36"/>
      <c r="H31" s="36"/>
      <c r="I31" s="37" t="s">
        <v>18</v>
      </c>
      <c r="J31" s="435"/>
      <c r="K31" s="387">
        <v>0</v>
      </c>
      <c r="L31" s="436">
        <v>1.6</v>
      </c>
      <c r="M31" s="437">
        <v>3</v>
      </c>
      <c r="N31" s="95">
        <v>0</v>
      </c>
      <c r="O31" s="95">
        <v>0</v>
      </c>
      <c r="P31" s="95">
        <v>0</v>
      </c>
      <c r="Q31" s="95"/>
      <c r="R31" s="95"/>
      <c r="S31" s="480"/>
      <c r="T31" s="480"/>
      <c r="U31" s="527"/>
      <c r="V31" s="95"/>
      <c r="W31" s="95"/>
      <c r="X31" s="87" t="e">
        <f t="shared" si="0"/>
        <v>#DIV/0!</v>
      </c>
      <c r="Y31" s="75" t="s">
        <v>66</v>
      </c>
      <c r="Z31" s="12"/>
    </row>
    <row r="32" spans="1:26" ht="14.25">
      <c r="A32" s="396"/>
      <c r="B32" s="389"/>
      <c r="C32" s="385"/>
      <c r="D32" s="386"/>
      <c r="E32" s="70">
        <v>5512</v>
      </c>
      <c r="F32" s="438">
        <v>5173</v>
      </c>
      <c r="G32" s="36"/>
      <c r="H32" s="36"/>
      <c r="I32" s="37" t="s">
        <v>18</v>
      </c>
      <c r="J32" s="435"/>
      <c r="K32" s="387"/>
      <c r="L32" s="436"/>
      <c r="M32" s="437"/>
      <c r="N32" s="95">
        <v>0</v>
      </c>
      <c r="O32" s="95">
        <v>0</v>
      </c>
      <c r="P32" s="95">
        <v>4.3</v>
      </c>
      <c r="Q32" s="95">
        <v>0</v>
      </c>
      <c r="R32" s="95">
        <v>10</v>
      </c>
      <c r="S32" s="480">
        <v>0</v>
      </c>
      <c r="T32" s="480">
        <v>0</v>
      </c>
      <c r="U32" s="527">
        <v>27</v>
      </c>
      <c r="V32" s="95">
        <v>0</v>
      </c>
      <c r="W32" s="95">
        <v>0</v>
      </c>
      <c r="X32" s="87" t="e">
        <f t="shared" si="0"/>
        <v>#DIV/0!</v>
      </c>
      <c r="Y32" s="75" t="s">
        <v>66</v>
      </c>
      <c r="Z32" s="12"/>
    </row>
    <row r="33" spans="1:26" ht="14.25">
      <c r="A33" s="385"/>
      <c r="B33" s="389"/>
      <c r="C33" s="385"/>
      <c r="D33" s="386"/>
      <c r="E33" s="70">
        <v>5512</v>
      </c>
      <c r="F33" s="424">
        <v>5178</v>
      </c>
      <c r="G33" s="391"/>
      <c r="H33" s="36"/>
      <c r="I33" s="37" t="s">
        <v>18</v>
      </c>
      <c r="J33" s="392"/>
      <c r="K33" s="426">
        <v>942.2</v>
      </c>
      <c r="L33" s="430">
        <v>1329.5</v>
      </c>
      <c r="M33" s="430">
        <v>1329.5</v>
      </c>
      <c r="N33" s="426">
        <v>1329.5</v>
      </c>
      <c r="O33" s="426">
        <v>443.2</v>
      </c>
      <c r="P33" s="426">
        <v>0</v>
      </c>
      <c r="Q33" s="426">
        <v>0</v>
      </c>
      <c r="R33" s="426">
        <v>0</v>
      </c>
      <c r="S33" s="477">
        <v>0</v>
      </c>
      <c r="T33" s="477">
        <v>0</v>
      </c>
      <c r="U33" s="524">
        <v>0</v>
      </c>
      <c r="V33" s="426">
        <v>0</v>
      </c>
      <c r="W33" s="426">
        <v>0</v>
      </c>
      <c r="X33" s="87" t="e">
        <f t="shared" si="0"/>
        <v>#DIV/0!</v>
      </c>
      <c r="Y33" s="427" t="s">
        <v>145</v>
      </c>
      <c r="Z33" s="12"/>
    </row>
    <row r="34" spans="1:26" ht="14.25" hidden="1">
      <c r="A34" s="385"/>
      <c r="B34" s="389"/>
      <c r="C34" s="385"/>
      <c r="D34" s="386"/>
      <c r="E34" s="70">
        <v>5512</v>
      </c>
      <c r="F34" s="439">
        <v>5194</v>
      </c>
      <c r="G34" s="391"/>
      <c r="H34" s="36"/>
      <c r="I34" s="37" t="s">
        <v>18</v>
      </c>
      <c r="J34" s="395"/>
      <c r="K34" s="431">
        <v>0</v>
      </c>
      <c r="L34" s="432">
        <v>0</v>
      </c>
      <c r="M34" s="432">
        <v>5</v>
      </c>
      <c r="N34" s="426">
        <v>0</v>
      </c>
      <c r="O34" s="426">
        <v>0</v>
      </c>
      <c r="P34" s="426">
        <v>0</v>
      </c>
      <c r="Q34" s="426"/>
      <c r="R34" s="426"/>
      <c r="S34" s="477"/>
      <c r="T34" s="477"/>
      <c r="U34" s="524"/>
      <c r="V34" s="426"/>
      <c r="W34" s="426"/>
      <c r="X34" s="87" t="e">
        <f t="shared" si="0"/>
        <v>#DIV/0!</v>
      </c>
      <c r="Y34" s="427" t="s">
        <v>50</v>
      </c>
      <c r="Z34" s="12"/>
    </row>
    <row r="35" spans="1:26" ht="14.25">
      <c r="A35" s="385"/>
      <c r="B35" s="389"/>
      <c r="C35" s="385"/>
      <c r="D35" s="386"/>
      <c r="E35" s="72">
        <v>5512</v>
      </c>
      <c r="F35" s="440">
        <v>5229</v>
      </c>
      <c r="G35" s="391"/>
      <c r="H35" s="36"/>
      <c r="I35" s="37" t="s">
        <v>18</v>
      </c>
      <c r="J35" s="395"/>
      <c r="K35" s="431">
        <v>5</v>
      </c>
      <c r="L35" s="432">
        <v>5</v>
      </c>
      <c r="M35" s="432">
        <v>5</v>
      </c>
      <c r="N35" s="426">
        <v>5</v>
      </c>
      <c r="O35" s="426">
        <v>5</v>
      </c>
      <c r="P35" s="426">
        <v>5</v>
      </c>
      <c r="Q35" s="426">
        <v>5</v>
      </c>
      <c r="R35" s="426">
        <v>5</v>
      </c>
      <c r="S35" s="477">
        <v>5</v>
      </c>
      <c r="T35" s="477">
        <v>5</v>
      </c>
      <c r="U35" s="524">
        <v>5</v>
      </c>
      <c r="V35" s="426">
        <v>5</v>
      </c>
      <c r="W35" s="426">
        <v>5</v>
      </c>
      <c r="X35" s="87">
        <f t="shared" si="0"/>
        <v>100</v>
      </c>
      <c r="Y35" s="441" t="s">
        <v>35</v>
      </c>
      <c r="Z35" s="12"/>
    </row>
    <row r="36" spans="1:26" ht="14.25">
      <c r="A36" s="396"/>
      <c r="B36" s="397"/>
      <c r="C36" s="442"/>
      <c r="D36" s="403"/>
      <c r="E36" s="72">
        <v>5512</v>
      </c>
      <c r="F36" s="492">
        <v>5365</v>
      </c>
      <c r="G36" s="391"/>
      <c r="H36" s="38"/>
      <c r="I36" s="73" t="s">
        <v>18</v>
      </c>
      <c r="J36" s="392"/>
      <c r="K36" s="426"/>
      <c r="L36" s="430"/>
      <c r="M36" s="430"/>
      <c r="N36" s="426"/>
      <c r="O36" s="426"/>
      <c r="P36" s="426">
        <v>0</v>
      </c>
      <c r="Q36" s="426">
        <v>10</v>
      </c>
      <c r="R36" s="426"/>
      <c r="S36" s="477">
        <v>1</v>
      </c>
      <c r="T36" s="477">
        <v>0</v>
      </c>
      <c r="U36" s="524">
        <v>0</v>
      </c>
      <c r="V36" s="426">
        <v>0</v>
      </c>
      <c r="W36" s="426">
        <v>0</v>
      </c>
      <c r="X36" s="87">
        <f t="shared" si="0"/>
        <v>0</v>
      </c>
      <c r="Y36" s="441" t="s">
        <v>163</v>
      </c>
      <c r="Z36" s="12"/>
    </row>
    <row r="37" spans="1:26" ht="14.25">
      <c r="A37" s="396"/>
      <c r="B37" s="397"/>
      <c r="C37" s="442"/>
      <c r="D37" s="403"/>
      <c r="E37" s="72">
        <v>5512</v>
      </c>
      <c r="F37" s="492">
        <v>6121</v>
      </c>
      <c r="G37" s="391"/>
      <c r="H37" s="38"/>
      <c r="I37" s="73" t="s">
        <v>18</v>
      </c>
      <c r="J37" s="392"/>
      <c r="K37" s="426"/>
      <c r="L37" s="430"/>
      <c r="M37" s="430"/>
      <c r="N37" s="426"/>
      <c r="O37" s="426"/>
      <c r="P37" s="426">
        <v>0</v>
      </c>
      <c r="Q37" s="426">
        <v>0</v>
      </c>
      <c r="R37" s="426"/>
      <c r="S37" s="477">
        <v>202.1</v>
      </c>
      <c r="T37" s="477">
        <v>84</v>
      </c>
      <c r="U37" s="524">
        <v>70</v>
      </c>
      <c r="V37" s="426">
        <v>0</v>
      </c>
      <c r="W37" s="426">
        <v>0</v>
      </c>
      <c r="X37" s="87">
        <f t="shared" si="0"/>
        <v>34.63631865413162</v>
      </c>
      <c r="Y37" s="493" t="s">
        <v>214</v>
      </c>
      <c r="Z37" s="12"/>
    </row>
    <row r="38" spans="1:26" ht="14.25">
      <c r="A38" s="396"/>
      <c r="B38" s="397"/>
      <c r="C38" s="442"/>
      <c r="D38" s="403"/>
      <c r="E38" s="443">
        <v>5512</v>
      </c>
      <c r="F38" s="444">
        <v>6122</v>
      </c>
      <c r="G38" s="34"/>
      <c r="H38" s="34"/>
      <c r="I38" s="35" t="s">
        <v>18</v>
      </c>
      <c r="J38" s="487"/>
      <c r="K38" s="488">
        <v>0</v>
      </c>
      <c r="L38" s="489">
        <v>54.5</v>
      </c>
      <c r="M38" s="490">
        <v>0</v>
      </c>
      <c r="N38" s="491">
        <v>130.5</v>
      </c>
      <c r="O38" s="229">
        <v>0</v>
      </c>
      <c r="P38" s="229">
        <v>59.5</v>
      </c>
      <c r="Q38" s="229">
        <v>0</v>
      </c>
      <c r="R38" s="229">
        <v>100</v>
      </c>
      <c r="S38" s="481">
        <v>48</v>
      </c>
      <c r="T38" s="481">
        <v>60</v>
      </c>
      <c r="U38" s="528">
        <v>270</v>
      </c>
      <c r="V38" s="495">
        <v>100</v>
      </c>
      <c r="W38" s="495">
        <v>100</v>
      </c>
      <c r="X38" s="166">
        <f t="shared" si="0"/>
        <v>562.5</v>
      </c>
      <c r="Y38" s="494" t="s">
        <v>202</v>
      </c>
      <c r="Z38" s="12"/>
    </row>
    <row r="39" spans="1:26" ht="14.25">
      <c r="A39" s="396"/>
      <c r="B39" s="399"/>
      <c r="C39" s="385"/>
      <c r="D39" s="433"/>
      <c r="E39" s="446">
        <v>5512</v>
      </c>
      <c r="F39" s="434">
        <v>6123</v>
      </c>
      <c r="G39" s="36"/>
      <c r="H39" s="36"/>
      <c r="I39" s="37" t="s">
        <v>18</v>
      </c>
      <c r="J39" s="435"/>
      <c r="K39" s="387">
        <v>0</v>
      </c>
      <c r="L39" s="436">
        <v>238.4</v>
      </c>
      <c r="M39" s="436">
        <v>0</v>
      </c>
      <c r="N39" s="254">
        <v>0</v>
      </c>
      <c r="O39" s="230">
        <v>700</v>
      </c>
      <c r="P39" s="230">
        <v>2399.4</v>
      </c>
      <c r="Q39" s="230">
        <v>1088.2</v>
      </c>
      <c r="R39" s="230">
        <v>0</v>
      </c>
      <c r="S39" s="482">
        <v>5017</v>
      </c>
      <c r="T39" s="482">
        <v>1472</v>
      </c>
      <c r="U39" s="529">
        <v>1300</v>
      </c>
      <c r="V39" s="496">
        <v>0</v>
      </c>
      <c r="W39" s="496">
        <v>0</v>
      </c>
      <c r="X39" s="87">
        <f t="shared" si="0"/>
        <v>25.911899541558704</v>
      </c>
      <c r="Y39" s="88" t="s">
        <v>221</v>
      </c>
      <c r="Z39" s="12"/>
    </row>
    <row r="40" spans="1:26" ht="14.25">
      <c r="A40" s="551"/>
      <c r="B40" s="448"/>
      <c r="C40" s="427"/>
      <c r="D40" s="433"/>
      <c r="E40" s="449"/>
      <c r="F40" s="450"/>
      <c r="G40" s="36"/>
      <c r="H40" s="36"/>
      <c r="I40" s="37"/>
      <c r="J40" s="435"/>
      <c r="K40" s="435"/>
      <c r="L40" s="445"/>
      <c r="M40" s="445"/>
      <c r="N40" s="552"/>
      <c r="O40" s="553"/>
      <c r="P40" s="553"/>
      <c r="Q40" s="553"/>
      <c r="R40" s="553"/>
      <c r="S40" s="554"/>
      <c r="T40" s="554"/>
      <c r="U40" s="555"/>
      <c r="V40" s="556"/>
      <c r="W40" s="556"/>
      <c r="X40" s="99"/>
      <c r="Y40" s="100" t="s">
        <v>225</v>
      </c>
      <c r="Z40" s="12"/>
    </row>
    <row r="41" spans="1:26" ht="15" thickBot="1">
      <c r="A41" s="391"/>
      <c r="B41" s="447"/>
      <c r="C41" s="391"/>
      <c r="D41" s="448"/>
      <c r="E41" s="449"/>
      <c r="F41" s="450"/>
      <c r="G41" s="36"/>
      <c r="H41" s="36"/>
      <c r="I41" s="37"/>
      <c r="J41" s="435"/>
      <c r="K41" s="93"/>
      <c r="L41" s="115"/>
      <c r="M41" s="445"/>
      <c r="N41" s="94"/>
      <c r="O41" s="94"/>
      <c r="P41" s="94"/>
      <c r="Q41" s="94"/>
      <c r="R41" s="94"/>
      <c r="S41" s="483"/>
      <c r="T41" s="483"/>
      <c r="U41" s="530"/>
      <c r="V41" s="94"/>
      <c r="W41" s="94"/>
      <c r="X41" s="99"/>
      <c r="Y41" s="100" t="s">
        <v>240</v>
      </c>
      <c r="Z41" s="12"/>
    </row>
    <row r="42" spans="1:26" s="458" customFormat="1" ht="25.5" customHeight="1" thickBot="1">
      <c r="A42" s="451"/>
      <c r="B42" s="452"/>
      <c r="C42" s="453"/>
      <c r="D42" s="452"/>
      <c r="E42" s="454"/>
      <c r="F42" s="455"/>
      <c r="G42" s="456"/>
      <c r="H42" s="101"/>
      <c r="I42" s="102"/>
      <c r="J42" s="457"/>
      <c r="K42" s="103">
        <f aca="true" t="shared" si="1" ref="K42:W42">SUM(K9:K41)</f>
        <v>2117.1000000000004</v>
      </c>
      <c r="L42" s="103">
        <f t="shared" si="1"/>
        <v>2768.6</v>
      </c>
      <c r="M42" s="103">
        <f t="shared" si="1"/>
        <v>2798.5</v>
      </c>
      <c r="N42" s="103">
        <f t="shared" si="1"/>
        <v>2698.3999999999996</v>
      </c>
      <c r="O42" s="103">
        <f t="shared" si="1"/>
        <v>2759.1</v>
      </c>
      <c r="P42" s="103">
        <f t="shared" si="1"/>
        <v>4191.2</v>
      </c>
      <c r="Q42" s="103">
        <f t="shared" si="1"/>
        <v>2691.5</v>
      </c>
      <c r="R42" s="103">
        <f t="shared" si="1"/>
        <v>1824</v>
      </c>
      <c r="S42" s="103">
        <f t="shared" si="1"/>
        <v>6552.6</v>
      </c>
      <c r="T42" s="103">
        <f t="shared" si="1"/>
        <v>3247</v>
      </c>
      <c r="U42" s="531">
        <f t="shared" si="1"/>
        <v>3838.6</v>
      </c>
      <c r="V42" s="103">
        <f t="shared" si="1"/>
        <v>1680</v>
      </c>
      <c r="W42" s="103">
        <f t="shared" si="1"/>
        <v>1440</v>
      </c>
      <c r="X42" s="79">
        <f>+U42/S42*100</f>
        <v>58.581326496352595</v>
      </c>
      <c r="Y42" s="104" t="s">
        <v>125</v>
      </c>
      <c r="Z42" s="12"/>
    </row>
    <row r="43" spans="1:26" ht="14.25">
      <c r="A43" s="390"/>
      <c r="B43" s="389"/>
      <c r="C43" s="390"/>
      <c r="D43" s="386"/>
      <c r="E43" s="459">
        <v>6112</v>
      </c>
      <c r="F43" s="460">
        <v>5019</v>
      </c>
      <c r="G43" s="33"/>
      <c r="H43" s="34"/>
      <c r="I43" s="163" t="s">
        <v>18</v>
      </c>
      <c r="J43" s="395"/>
      <c r="K43" s="392">
        <v>0</v>
      </c>
      <c r="L43" s="434">
        <v>0</v>
      </c>
      <c r="M43" s="434">
        <v>0</v>
      </c>
      <c r="N43" s="63">
        <v>1.3</v>
      </c>
      <c r="O43" s="461">
        <v>8.3</v>
      </c>
      <c r="P43" s="412">
        <v>2.7</v>
      </c>
      <c r="Q43" s="412">
        <v>0</v>
      </c>
      <c r="R43" s="412">
        <v>10</v>
      </c>
      <c r="S43" s="484">
        <v>0</v>
      </c>
      <c r="T43" s="484">
        <v>10</v>
      </c>
      <c r="U43" s="532">
        <v>10</v>
      </c>
      <c r="V43" s="412">
        <v>10</v>
      </c>
      <c r="W43" s="412">
        <v>10</v>
      </c>
      <c r="X43" s="87" t="e">
        <f aca="true" t="shared" si="2" ref="X43:X54">+U43/S43*100</f>
        <v>#DIV/0!</v>
      </c>
      <c r="Y43" s="460" t="s">
        <v>113</v>
      </c>
      <c r="Z43" s="12"/>
    </row>
    <row r="44" spans="1:26" ht="14.25">
      <c r="A44" s="390"/>
      <c r="B44" s="389"/>
      <c r="C44" s="390"/>
      <c r="D44" s="386"/>
      <c r="E44" s="459">
        <v>6112</v>
      </c>
      <c r="F44" s="460">
        <v>5021</v>
      </c>
      <c r="G44" s="33"/>
      <c r="H44" s="34"/>
      <c r="I44" s="35" t="s">
        <v>18</v>
      </c>
      <c r="J44" s="395"/>
      <c r="K44" s="392">
        <v>0</v>
      </c>
      <c r="L44" s="434">
        <v>0</v>
      </c>
      <c r="M44" s="434">
        <v>91.7</v>
      </c>
      <c r="N44" s="63">
        <v>73.6</v>
      </c>
      <c r="O44" s="461">
        <v>150.4</v>
      </c>
      <c r="P44" s="412">
        <v>112.5</v>
      </c>
      <c r="Q44" s="412">
        <v>113.5</v>
      </c>
      <c r="R44" s="412">
        <v>100</v>
      </c>
      <c r="S44" s="484">
        <v>73.8</v>
      </c>
      <c r="T44" s="484">
        <v>150</v>
      </c>
      <c r="U44" s="532">
        <v>150</v>
      </c>
      <c r="V44" s="412">
        <v>150</v>
      </c>
      <c r="W44" s="412">
        <v>150</v>
      </c>
      <c r="X44" s="87">
        <f t="shared" si="2"/>
        <v>203.25203252032523</v>
      </c>
      <c r="Y44" s="460" t="s">
        <v>75</v>
      </c>
      <c r="Z44" s="12"/>
    </row>
    <row r="45" spans="1:26" ht="14.25">
      <c r="A45" s="388"/>
      <c r="B45" s="400"/>
      <c r="C45" s="385"/>
      <c r="D45" s="386"/>
      <c r="E45" s="70">
        <v>6112</v>
      </c>
      <c r="F45" s="86">
        <v>5023</v>
      </c>
      <c r="G45" s="42"/>
      <c r="H45" s="40"/>
      <c r="I45" s="41" t="s">
        <v>18</v>
      </c>
      <c r="J45" s="401"/>
      <c r="K45" s="462">
        <v>2757.3</v>
      </c>
      <c r="L45" s="110">
        <v>2801.9</v>
      </c>
      <c r="M45" s="110">
        <v>2872.4</v>
      </c>
      <c r="N45" s="63">
        <v>3044.8</v>
      </c>
      <c r="O45" s="63">
        <v>3189.3</v>
      </c>
      <c r="P45" s="63">
        <v>2691.2</v>
      </c>
      <c r="Q45" s="63">
        <v>2917.7</v>
      </c>
      <c r="R45" s="63">
        <v>3400</v>
      </c>
      <c r="S45" s="485">
        <v>3306</v>
      </c>
      <c r="T45" s="485">
        <v>3350</v>
      </c>
      <c r="U45" s="533">
        <v>3400</v>
      </c>
      <c r="V45" s="95">
        <v>3400</v>
      </c>
      <c r="W45" s="95">
        <v>3400</v>
      </c>
      <c r="X45" s="87">
        <f t="shared" si="2"/>
        <v>102.84331518451299</v>
      </c>
      <c r="Y45" s="61" t="s">
        <v>114</v>
      </c>
      <c r="Z45" s="12"/>
    </row>
    <row r="46" spans="1:26" ht="14.25">
      <c r="A46" s="390"/>
      <c r="B46" s="389"/>
      <c r="C46" s="385"/>
      <c r="D46" s="386"/>
      <c r="E46" s="70">
        <v>6112</v>
      </c>
      <c r="F46" s="98">
        <v>5031</v>
      </c>
      <c r="G46" s="42"/>
      <c r="H46" s="40"/>
      <c r="I46" s="41" t="s">
        <v>18</v>
      </c>
      <c r="J46" s="401"/>
      <c r="K46" s="463">
        <v>453.5</v>
      </c>
      <c r="L46" s="111">
        <v>504.2</v>
      </c>
      <c r="M46" s="111">
        <v>546.7</v>
      </c>
      <c r="N46" s="95">
        <v>565.5</v>
      </c>
      <c r="O46" s="95">
        <v>628.4</v>
      </c>
      <c r="P46" s="95">
        <v>477.9</v>
      </c>
      <c r="Q46" s="95">
        <v>460.3</v>
      </c>
      <c r="R46" s="95">
        <v>640</v>
      </c>
      <c r="S46" s="480">
        <v>441.1</v>
      </c>
      <c r="T46" s="480">
        <v>640</v>
      </c>
      <c r="U46" s="527">
        <v>640</v>
      </c>
      <c r="V46" s="96">
        <v>640</v>
      </c>
      <c r="W46" s="96">
        <v>640</v>
      </c>
      <c r="X46" s="87">
        <f t="shared" si="2"/>
        <v>145.09181591475854</v>
      </c>
      <c r="Y46" s="61" t="s">
        <v>19</v>
      </c>
      <c r="Z46" s="12"/>
    </row>
    <row r="47" spans="1:26" ht="14.25">
      <c r="A47" s="385"/>
      <c r="B47" s="389"/>
      <c r="C47" s="385"/>
      <c r="D47" s="386"/>
      <c r="E47" s="70">
        <v>6112</v>
      </c>
      <c r="F47" s="98">
        <v>5032</v>
      </c>
      <c r="G47" s="42"/>
      <c r="H47" s="40"/>
      <c r="I47" s="41" t="s">
        <v>18</v>
      </c>
      <c r="J47" s="401"/>
      <c r="K47" s="463">
        <v>167.3</v>
      </c>
      <c r="L47" s="111">
        <v>174.5</v>
      </c>
      <c r="M47" s="111">
        <v>189.3</v>
      </c>
      <c r="N47" s="95">
        <v>213.8</v>
      </c>
      <c r="O47" s="95">
        <v>217.5</v>
      </c>
      <c r="P47" s="95">
        <v>243.9</v>
      </c>
      <c r="Q47" s="95">
        <v>266.4</v>
      </c>
      <c r="R47" s="95">
        <v>300</v>
      </c>
      <c r="S47" s="480">
        <v>238</v>
      </c>
      <c r="T47" s="480">
        <v>310</v>
      </c>
      <c r="U47" s="527">
        <v>310</v>
      </c>
      <c r="V47" s="96">
        <v>310</v>
      </c>
      <c r="W47" s="96">
        <v>310</v>
      </c>
      <c r="X47" s="87">
        <f t="shared" si="2"/>
        <v>130.25210084033614</v>
      </c>
      <c r="Y47" s="61" t="s">
        <v>20</v>
      </c>
      <c r="Z47" s="12"/>
    </row>
    <row r="48" spans="1:26" ht="14.25" hidden="1">
      <c r="A48" s="385"/>
      <c r="B48" s="389"/>
      <c r="C48" s="385"/>
      <c r="D48" s="386"/>
      <c r="E48" s="70">
        <v>6112</v>
      </c>
      <c r="F48" s="86">
        <v>5038</v>
      </c>
      <c r="G48" s="42"/>
      <c r="H48" s="40"/>
      <c r="I48" s="41" t="s">
        <v>18</v>
      </c>
      <c r="J48" s="401"/>
      <c r="K48" s="463">
        <v>6.4</v>
      </c>
      <c r="L48" s="111">
        <v>0</v>
      </c>
      <c r="M48" s="111">
        <v>0</v>
      </c>
      <c r="N48" s="95">
        <v>0</v>
      </c>
      <c r="O48" s="95">
        <v>0</v>
      </c>
      <c r="P48" s="95">
        <v>0</v>
      </c>
      <c r="Q48" s="95"/>
      <c r="R48" s="95">
        <v>0</v>
      </c>
      <c r="S48" s="480">
        <v>0</v>
      </c>
      <c r="T48" s="480"/>
      <c r="U48" s="527"/>
      <c r="V48" s="96"/>
      <c r="W48" s="96"/>
      <c r="X48" s="87" t="e">
        <f t="shared" si="2"/>
        <v>#DIV/0!</v>
      </c>
      <c r="Y48" s="61" t="s">
        <v>21</v>
      </c>
      <c r="Z48" s="12"/>
    </row>
    <row r="49" spans="1:26" ht="14.25">
      <c r="A49" s="385"/>
      <c r="B49" s="389"/>
      <c r="C49" s="385"/>
      <c r="D49" s="386"/>
      <c r="E49" s="70">
        <v>6112</v>
      </c>
      <c r="F49" s="86">
        <v>5039</v>
      </c>
      <c r="G49" s="42"/>
      <c r="H49" s="40"/>
      <c r="I49" s="41" t="s">
        <v>18</v>
      </c>
      <c r="J49" s="401"/>
      <c r="K49" s="463"/>
      <c r="L49" s="111"/>
      <c r="M49" s="111"/>
      <c r="N49" s="95">
        <v>0</v>
      </c>
      <c r="O49" s="95">
        <v>2.9</v>
      </c>
      <c r="P49" s="95">
        <v>0.9</v>
      </c>
      <c r="Q49" s="95">
        <v>0</v>
      </c>
      <c r="R49" s="95">
        <v>5</v>
      </c>
      <c r="S49" s="480">
        <v>0</v>
      </c>
      <c r="T49" s="480">
        <v>5</v>
      </c>
      <c r="U49" s="527">
        <v>5</v>
      </c>
      <c r="V49" s="95">
        <v>5</v>
      </c>
      <c r="W49" s="95">
        <v>5</v>
      </c>
      <c r="X49" s="87" t="e">
        <f t="shared" si="2"/>
        <v>#DIV/0!</v>
      </c>
      <c r="Y49" s="61" t="s">
        <v>126</v>
      </c>
      <c r="Z49" s="12"/>
    </row>
    <row r="50" spans="1:26" ht="14.25">
      <c r="A50" s="385"/>
      <c r="B50" s="389"/>
      <c r="C50" s="385"/>
      <c r="D50" s="386"/>
      <c r="E50" s="70">
        <v>6112</v>
      </c>
      <c r="F50" s="86">
        <v>5167</v>
      </c>
      <c r="G50" s="42"/>
      <c r="H50" s="40"/>
      <c r="I50" s="41" t="s">
        <v>18</v>
      </c>
      <c r="J50" s="401"/>
      <c r="K50" s="463"/>
      <c r="L50" s="111"/>
      <c r="M50" s="111"/>
      <c r="N50" s="95">
        <v>0</v>
      </c>
      <c r="O50" s="95">
        <v>11.6</v>
      </c>
      <c r="P50" s="95">
        <v>4.6</v>
      </c>
      <c r="Q50" s="95">
        <v>0</v>
      </c>
      <c r="R50" s="95">
        <v>20</v>
      </c>
      <c r="S50" s="480">
        <v>0</v>
      </c>
      <c r="T50" s="480">
        <v>20</v>
      </c>
      <c r="U50" s="527">
        <v>20</v>
      </c>
      <c r="V50" s="95">
        <v>20</v>
      </c>
      <c r="W50" s="95">
        <v>20</v>
      </c>
      <c r="X50" s="87" t="e">
        <f t="shared" si="2"/>
        <v>#DIV/0!</v>
      </c>
      <c r="Y50" s="61" t="s">
        <v>124</v>
      </c>
      <c r="Z50" s="12"/>
    </row>
    <row r="51" spans="1:26" ht="14.25">
      <c r="A51" s="385"/>
      <c r="B51" s="389"/>
      <c r="C51" s="385"/>
      <c r="D51" s="386"/>
      <c r="E51" s="70">
        <v>6112</v>
      </c>
      <c r="F51" s="86">
        <v>5173</v>
      </c>
      <c r="G51" s="42"/>
      <c r="H51" s="40"/>
      <c r="I51" s="41" t="s">
        <v>18</v>
      </c>
      <c r="J51" s="401"/>
      <c r="K51" s="463">
        <v>135.9</v>
      </c>
      <c r="L51" s="111">
        <v>257.3</v>
      </c>
      <c r="M51" s="111">
        <v>392.5</v>
      </c>
      <c r="N51" s="95">
        <v>304.1</v>
      </c>
      <c r="O51" s="95">
        <v>406</v>
      </c>
      <c r="P51" s="95">
        <v>306.8</v>
      </c>
      <c r="Q51" s="95">
        <v>397.3</v>
      </c>
      <c r="R51" s="95">
        <v>400</v>
      </c>
      <c r="S51" s="480">
        <v>572.5</v>
      </c>
      <c r="T51" s="480">
        <v>200</v>
      </c>
      <c r="U51" s="527">
        <v>400</v>
      </c>
      <c r="V51" s="95">
        <v>400</v>
      </c>
      <c r="W51" s="95">
        <v>400</v>
      </c>
      <c r="X51" s="87">
        <f t="shared" si="2"/>
        <v>69.86899563318777</v>
      </c>
      <c r="Y51" s="61" t="s">
        <v>24</v>
      </c>
      <c r="Z51" s="12"/>
    </row>
    <row r="52" spans="1:26" ht="14.25">
      <c r="A52" s="390"/>
      <c r="B52" s="389"/>
      <c r="C52" s="385"/>
      <c r="D52" s="386"/>
      <c r="E52" s="70">
        <v>6112</v>
      </c>
      <c r="F52" s="86">
        <v>5176</v>
      </c>
      <c r="G52" s="42"/>
      <c r="H52" s="40"/>
      <c r="I52" s="41" t="s">
        <v>18</v>
      </c>
      <c r="J52" s="401"/>
      <c r="K52" s="463">
        <v>0</v>
      </c>
      <c r="L52" s="111">
        <v>0</v>
      </c>
      <c r="M52" s="111">
        <v>0</v>
      </c>
      <c r="N52" s="95">
        <v>1.5</v>
      </c>
      <c r="O52" s="95">
        <v>4.1</v>
      </c>
      <c r="P52" s="95">
        <v>0</v>
      </c>
      <c r="Q52" s="95">
        <v>0</v>
      </c>
      <c r="R52" s="95">
        <v>10</v>
      </c>
      <c r="S52" s="480">
        <v>0</v>
      </c>
      <c r="T52" s="480">
        <v>20</v>
      </c>
      <c r="U52" s="527">
        <v>10</v>
      </c>
      <c r="V52" s="95">
        <v>10</v>
      </c>
      <c r="W52" s="95">
        <v>10</v>
      </c>
      <c r="X52" s="87" t="e">
        <f t="shared" si="2"/>
        <v>#DIV/0!</v>
      </c>
      <c r="Y52" s="61" t="s">
        <v>25</v>
      </c>
      <c r="Z52" s="12"/>
    </row>
    <row r="53" spans="1:26" ht="14.25">
      <c r="A53" s="390"/>
      <c r="B53" s="389"/>
      <c r="C53" s="385"/>
      <c r="D53" s="386"/>
      <c r="E53" s="72">
        <v>6112</v>
      </c>
      <c r="F53" s="98">
        <v>5179</v>
      </c>
      <c r="G53" s="42"/>
      <c r="H53" s="40"/>
      <c r="I53" s="41" t="s">
        <v>18</v>
      </c>
      <c r="J53" s="401"/>
      <c r="K53" s="463">
        <v>17.1</v>
      </c>
      <c r="L53" s="111">
        <v>18</v>
      </c>
      <c r="M53" s="111">
        <v>28.4</v>
      </c>
      <c r="N53" s="95">
        <v>26.8</v>
      </c>
      <c r="O53" s="95">
        <v>31.6</v>
      </c>
      <c r="P53" s="95">
        <v>25.1</v>
      </c>
      <c r="Q53" s="95">
        <v>27.5</v>
      </c>
      <c r="R53" s="95">
        <v>40</v>
      </c>
      <c r="S53" s="480">
        <v>32.3</v>
      </c>
      <c r="T53" s="480">
        <v>40</v>
      </c>
      <c r="U53" s="527">
        <v>40</v>
      </c>
      <c r="V53" s="95">
        <v>40</v>
      </c>
      <c r="W53" s="95">
        <v>40</v>
      </c>
      <c r="X53" s="87">
        <f t="shared" si="2"/>
        <v>123.8390092879257</v>
      </c>
      <c r="Y53" s="61" t="s">
        <v>26</v>
      </c>
      <c r="Z53" s="12"/>
    </row>
    <row r="54" spans="1:26" ht="14.25">
      <c r="A54" s="390"/>
      <c r="B54" s="389"/>
      <c r="C54" s="385"/>
      <c r="D54" s="386"/>
      <c r="E54" s="72">
        <v>6112</v>
      </c>
      <c r="F54" s="98">
        <v>5499</v>
      </c>
      <c r="G54" s="42"/>
      <c r="H54" s="40"/>
      <c r="I54" s="41" t="s">
        <v>18</v>
      </c>
      <c r="J54" s="401"/>
      <c r="K54" s="463">
        <v>4</v>
      </c>
      <c r="L54" s="111">
        <v>0</v>
      </c>
      <c r="M54" s="111">
        <v>8.8</v>
      </c>
      <c r="N54" s="95">
        <v>13.6</v>
      </c>
      <c r="O54" s="95">
        <v>6.4</v>
      </c>
      <c r="P54" s="95">
        <v>8.1</v>
      </c>
      <c r="Q54" s="95">
        <v>6.6</v>
      </c>
      <c r="R54" s="95">
        <v>15</v>
      </c>
      <c r="S54" s="480">
        <v>6</v>
      </c>
      <c r="T54" s="480">
        <v>0</v>
      </c>
      <c r="U54" s="527">
        <v>0</v>
      </c>
      <c r="V54" s="95">
        <v>0</v>
      </c>
      <c r="W54" s="95">
        <v>0</v>
      </c>
      <c r="X54" s="87">
        <f t="shared" si="2"/>
        <v>0</v>
      </c>
      <c r="Y54" s="61" t="s">
        <v>57</v>
      </c>
      <c r="Z54" s="12"/>
    </row>
    <row r="55" spans="1:26" ht="14.25">
      <c r="A55" s="398"/>
      <c r="B55" s="399"/>
      <c r="C55" s="385"/>
      <c r="D55" s="386"/>
      <c r="E55" s="106"/>
      <c r="F55" s="32"/>
      <c r="G55" s="33"/>
      <c r="H55" s="38"/>
      <c r="I55" s="73"/>
      <c r="J55" s="33"/>
      <c r="K55" s="96"/>
      <c r="L55" s="112"/>
      <c r="M55" s="112"/>
      <c r="N55" s="95"/>
      <c r="O55" s="95"/>
      <c r="P55" s="95"/>
      <c r="Q55" s="95"/>
      <c r="R55" s="95"/>
      <c r="S55" s="480"/>
      <c r="T55" s="480"/>
      <c r="U55" s="527"/>
      <c r="V55" s="95"/>
      <c r="W55" s="95"/>
      <c r="X55" s="87"/>
      <c r="Y55" s="61"/>
      <c r="Z55" s="12"/>
    </row>
    <row r="56" spans="1:26" ht="15" thickBot="1">
      <c r="A56" s="418"/>
      <c r="B56" s="419"/>
      <c r="C56" s="385"/>
      <c r="D56" s="386"/>
      <c r="E56" s="106"/>
      <c r="F56" s="32"/>
      <c r="G56" s="33"/>
      <c r="H56" s="34"/>
      <c r="I56" s="35"/>
      <c r="J56" s="33"/>
      <c r="K56" s="62"/>
      <c r="L56" s="113"/>
      <c r="M56" s="113"/>
      <c r="N56" s="62"/>
      <c r="O56" s="62"/>
      <c r="P56" s="62"/>
      <c r="Q56" s="62"/>
      <c r="R56" s="62"/>
      <c r="S56" s="486"/>
      <c r="T56" s="486"/>
      <c r="U56" s="522"/>
      <c r="V56" s="62"/>
      <c r="W56" s="62"/>
      <c r="X56" s="99"/>
      <c r="Y56" s="61"/>
      <c r="Z56" s="12"/>
    </row>
    <row r="57" spans="1:26" s="458" customFormat="1" ht="25.5" customHeight="1" thickBot="1">
      <c r="A57" s="65"/>
      <c r="B57" s="66"/>
      <c r="C57" s="64"/>
      <c r="D57" s="64"/>
      <c r="E57" s="85"/>
      <c r="F57" s="67"/>
      <c r="G57" s="64"/>
      <c r="H57" s="64"/>
      <c r="I57" s="64"/>
      <c r="J57" s="67"/>
      <c r="K57" s="68">
        <f>SUM(K43:K56)</f>
        <v>3541.5000000000005</v>
      </c>
      <c r="L57" s="68">
        <f aca="true" t="shared" si="3" ref="L57:W57">SUM(L43:L56)</f>
        <v>3755.9</v>
      </c>
      <c r="M57" s="68">
        <f t="shared" si="3"/>
        <v>4129.8</v>
      </c>
      <c r="N57" s="68">
        <f t="shared" si="3"/>
        <v>4245.000000000001</v>
      </c>
      <c r="O57" s="68">
        <f t="shared" si="3"/>
        <v>4656.5</v>
      </c>
      <c r="P57" s="68">
        <f t="shared" si="3"/>
        <v>3873.7</v>
      </c>
      <c r="Q57" s="68">
        <f>SUM(Q43:Q56)</f>
        <v>4189.3</v>
      </c>
      <c r="R57" s="68">
        <f>SUM(R43:R56)</f>
        <v>4940</v>
      </c>
      <c r="S57" s="68">
        <f>SUM(S43:S56)</f>
        <v>4669.7</v>
      </c>
      <c r="T57" s="68">
        <f>SUM(T43:T56)</f>
        <v>4745</v>
      </c>
      <c r="U57" s="534">
        <f t="shared" si="3"/>
        <v>4985</v>
      </c>
      <c r="V57" s="68">
        <f t="shared" si="3"/>
        <v>4985</v>
      </c>
      <c r="W57" s="68">
        <f t="shared" si="3"/>
        <v>4985</v>
      </c>
      <c r="X57" s="79">
        <f>+U57/S57*100</f>
        <v>106.75203974559393</v>
      </c>
      <c r="Y57" s="69" t="s">
        <v>98</v>
      </c>
      <c r="Z57" s="13"/>
    </row>
    <row r="59" ht="12.75">
      <c r="E59" s="257"/>
    </row>
    <row r="60" ht="12.75">
      <c r="E60" s="257"/>
    </row>
    <row r="61" s="257" customFormat="1" ht="12.75"/>
    <row r="62" spans="8:25" ht="18">
      <c r="H62" s="39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:26" ht="14.25">
      <c r="A63" s="20"/>
      <c r="B63" s="20"/>
      <c r="C63" s="20"/>
      <c r="D63" s="20"/>
      <c r="E63" s="20"/>
      <c r="F63" s="20"/>
      <c r="G63" s="20"/>
      <c r="H63" s="20"/>
      <c r="I63" s="22"/>
      <c r="J63" s="20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12"/>
    </row>
    <row r="64" spans="1:26" ht="14.25">
      <c r="A64" s="20"/>
      <c r="B64" s="20"/>
      <c r="C64" s="20"/>
      <c r="D64" s="20"/>
      <c r="E64" s="20"/>
      <c r="F64" s="20"/>
      <c r="G64" s="20"/>
      <c r="H64" s="20"/>
      <c r="I64" s="22"/>
      <c r="J64" s="20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12"/>
    </row>
    <row r="65" spans="1:26" ht="14.25">
      <c r="A65" s="20"/>
      <c r="B65" s="20"/>
      <c r="C65" s="20"/>
      <c r="D65" s="20"/>
      <c r="E65" s="20"/>
      <c r="F65" s="20"/>
      <c r="G65" s="20"/>
      <c r="H65" s="20"/>
      <c r="I65" s="22"/>
      <c r="J65" s="20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12"/>
    </row>
    <row r="66" spans="1:26" ht="14.25">
      <c r="A66" s="20"/>
      <c r="B66" s="20"/>
      <c r="C66" s="20"/>
      <c r="D66" s="20"/>
      <c r="E66" s="20"/>
      <c r="F66" s="20"/>
      <c r="G66" s="20"/>
      <c r="H66" s="20"/>
      <c r="I66" s="22"/>
      <c r="J66" s="20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12"/>
    </row>
    <row r="67" spans="1:26" ht="14.25">
      <c r="A67" s="20"/>
      <c r="B67" s="20"/>
      <c r="C67" s="20"/>
      <c r="D67" s="20"/>
      <c r="E67" s="20"/>
      <c r="F67" s="20"/>
      <c r="G67" s="20"/>
      <c r="H67" s="20"/>
      <c r="I67" s="22"/>
      <c r="J67" s="20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12"/>
    </row>
    <row r="68" spans="1:26" ht="14.25">
      <c r="A68" s="20"/>
      <c r="B68" s="20"/>
      <c r="C68" s="20"/>
      <c r="D68" s="20"/>
      <c r="E68" s="20"/>
      <c r="F68" s="20"/>
      <c r="G68" s="20"/>
      <c r="H68" s="20"/>
      <c r="I68" s="22"/>
      <c r="J68" s="20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12"/>
    </row>
    <row r="69" spans="1:26" ht="14.25">
      <c r="A69" s="20"/>
      <c r="B69" s="20"/>
      <c r="C69" s="20"/>
      <c r="D69" s="20"/>
      <c r="E69" s="20"/>
      <c r="F69" s="20"/>
      <c r="G69" s="20"/>
      <c r="H69" s="20"/>
      <c r="I69" s="22"/>
      <c r="J69" s="20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12"/>
    </row>
    <row r="70" spans="1:26" ht="14.25">
      <c r="A70" s="20"/>
      <c r="B70" s="20"/>
      <c r="C70" s="20"/>
      <c r="D70" s="20"/>
      <c r="E70" s="20"/>
      <c r="F70" s="20"/>
      <c r="G70" s="20"/>
      <c r="H70" s="20"/>
      <c r="I70" s="22"/>
      <c r="J70" s="20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12"/>
    </row>
    <row r="71" spans="1:26" ht="14.25">
      <c r="A71" s="20"/>
      <c r="B71" s="20"/>
      <c r="C71" s="20"/>
      <c r="D71" s="20"/>
      <c r="E71" s="20"/>
      <c r="F71" s="20"/>
      <c r="G71" s="20"/>
      <c r="H71" s="20"/>
      <c r="I71" s="22"/>
      <c r="J71" s="20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12"/>
    </row>
    <row r="72" spans="1:26" ht="14.25">
      <c r="A72" s="20"/>
      <c r="B72" s="20"/>
      <c r="C72" s="20"/>
      <c r="D72" s="20"/>
      <c r="E72" s="20"/>
      <c r="F72" s="20"/>
      <c r="G72" s="20"/>
      <c r="H72" s="20"/>
      <c r="I72" s="22"/>
      <c r="J72" s="20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12"/>
    </row>
    <row r="73" spans="1:26" ht="14.25">
      <c r="A73" s="20"/>
      <c r="B73" s="20"/>
      <c r="C73" s="20"/>
      <c r="D73" s="20"/>
      <c r="E73" s="20"/>
      <c r="F73" s="20"/>
      <c r="G73" s="20"/>
      <c r="H73" s="20"/>
      <c r="I73" s="22"/>
      <c r="J73" s="20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12"/>
    </row>
    <row r="74" spans="1:26" ht="14.25">
      <c r="A74" s="20"/>
      <c r="B74" s="20"/>
      <c r="C74" s="20"/>
      <c r="D74" s="20"/>
      <c r="E74" s="20"/>
      <c r="F74" s="20"/>
      <c r="G74" s="20"/>
      <c r="H74" s="20"/>
      <c r="I74" s="22"/>
      <c r="J74" s="20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12"/>
    </row>
    <row r="75" spans="1:26" ht="14.25">
      <c r="A75" s="20"/>
      <c r="B75" s="20"/>
      <c r="C75" s="20"/>
      <c r="D75" s="20"/>
      <c r="E75" s="20"/>
      <c r="F75" s="20"/>
      <c r="G75" s="20"/>
      <c r="H75" s="20"/>
      <c r="I75" s="22"/>
      <c r="J75" s="20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12"/>
    </row>
    <row r="76" spans="1:26" ht="14.25">
      <c r="A76" s="20"/>
      <c r="B76" s="20"/>
      <c r="C76" s="20"/>
      <c r="D76" s="20"/>
      <c r="E76" s="20"/>
      <c r="F76" s="20"/>
      <c r="G76" s="20"/>
      <c r="H76" s="20"/>
      <c r="I76" s="22"/>
      <c r="J76" s="20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12"/>
    </row>
    <row r="77" spans="1:26" ht="14.25">
      <c r="A77" s="20"/>
      <c r="B77" s="20"/>
      <c r="C77" s="20"/>
      <c r="D77" s="20"/>
      <c r="E77" s="20"/>
      <c r="F77" s="20"/>
      <c r="G77" s="20"/>
      <c r="H77" s="20"/>
      <c r="I77" s="22"/>
      <c r="J77" s="20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12"/>
    </row>
    <row r="78" spans="1:26" ht="14.25">
      <c r="A78" s="20"/>
      <c r="B78" s="20"/>
      <c r="C78" s="20"/>
      <c r="D78" s="20"/>
      <c r="E78" s="20"/>
      <c r="F78" s="20"/>
      <c r="G78" s="20"/>
      <c r="H78" s="20"/>
      <c r="I78" s="22"/>
      <c r="J78" s="20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12"/>
    </row>
    <row r="79" spans="1:26" ht="14.25">
      <c r="A79" s="20"/>
      <c r="B79" s="20"/>
      <c r="C79" s="20"/>
      <c r="D79" s="20"/>
      <c r="E79" s="20"/>
      <c r="F79" s="20"/>
      <c r="G79" s="20"/>
      <c r="H79" s="20"/>
      <c r="I79" s="22"/>
      <c r="J79" s="20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12"/>
    </row>
    <row r="80" spans="1:26" ht="15" thickBot="1">
      <c r="A80" s="20"/>
      <c r="B80" s="20"/>
      <c r="C80" s="20"/>
      <c r="D80" s="20"/>
      <c r="E80" s="20"/>
      <c r="F80" s="20"/>
      <c r="G80" s="20"/>
      <c r="H80" s="20"/>
      <c r="I80" s="22"/>
      <c r="J80" s="20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12"/>
    </row>
    <row r="81" spans="1:26" ht="15" thickBo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13"/>
    </row>
    <row r="82" spans="1:25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s="1" customFormat="1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</row>
    <row r="91" spans="1:25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6" ht="15.75">
      <c r="A92" s="15"/>
      <c r="B92" s="15"/>
      <c r="C92" s="15"/>
      <c r="D92" s="15"/>
      <c r="E92" s="15"/>
      <c r="F92" s="15"/>
      <c r="G92" s="15"/>
      <c r="H92" s="24"/>
      <c r="I92" s="24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6"/>
    </row>
    <row r="93" spans="1:26" ht="15">
      <c r="A93" s="25"/>
      <c r="B93" s="25"/>
      <c r="C93" s="25"/>
      <c r="D93" s="25"/>
      <c r="E93" s="16"/>
      <c r="F93" s="25"/>
      <c r="G93" s="25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6"/>
    </row>
    <row r="94" spans="1:26" ht="15.75" thickBot="1">
      <c r="A94" s="17"/>
      <c r="B94" s="17"/>
      <c r="C94" s="17"/>
      <c r="D94" s="17"/>
      <c r="E94" s="3"/>
      <c r="F94" s="3"/>
      <c r="G94" s="17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6"/>
    </row>
    <row r="95" spans="1:26" ht="15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8"/>
    </row>
    <row r="96" spans="1:26" ht="16.5" thickBo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9"/>
    </row>
    <row r="97" spans="1:26" ht="16.5" thickBot="1" thickTop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11"/>
    </row>
    <row r="98" spans="1:26" ht="15" thickTop="1">
      <c r="A98" s="21"/>
      <c r="B98" s="21"/>
      <c r="C98" s="21"/>
      <c r="D98" s="21"/>
      <c r="E98" s="20"/>
      <c r="F98" s="20"/>
      <c r="G98" s="21"/>
      <c r="H98" s="20"/>
      <c r="I98" s="22"/>
      <c r="J98" s="21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12"/>
    </row>
    <row r="99" spans="1:26" ht="14.25">
      <c r="A99" s="20"/>
      <c r="B99" s="20"/>
      <c r="C99" s="20"/>
      <c r="D99" s="20"/>
      <c r="E99" s="20"/>
      <c r="F99" s="20"/>
      <c r="G99" s="20"/>
      <c r="H99" s="20"/>
      <c r="I99" s="22"/>
      <c r="J99" s="20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12"/>
    </row>
    <row r="100" spans="1:26" ht="14.25">
      <c r="A100" s="20"/>
      <c r="B100" s="20"/>
      <c r="C100" s="20"/>
      <c r="D100" s="20"/>
      <c r="E100" s="20"/>
      <c r="F100" s="20"/>
      <c r="G100" s="20"/>
      <c r="H100" s="20"/>
      <c r="I100" s="22"/>
      <c r="J100" s="20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12"/>
    </row>
    <row r="101" spans="1:26" ht="14.25">
      <c r="A101" s="20"/>
      <c r="B101" s="20"/>
      <c r="C101" s="20"/>
      <c r="D101" s="20"/>
      <c r="E101" s="20"/>
      <c r="F101" s="20"/>
      <c r="G101" s="20"/>
      <c r="H101" s="20"/>
      <c r="I101" s="22"/>
      <c r="J101" s="20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12"/>
    </row>
    <row r="102" spans="1:26" ht="14.25">
      <c r="A102" s="20"/>
      <c r="B102" s="20"/>
      <c r="C102" s="20"/>
      <c r="D102" s="20"/>
      <c r="E102" s="20"/>
      <c r="F102" s="20"/>
      <c r="G102" s="20"/>
      <c r="H102" s="20"/>
      <c r="I102" s="22"/>
      <c r="J102" s="20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12"/>
    </row>
    <row r="103" spans="1:26" ht="14.25">
      <c r="A103" s="20"/>
      <c r="B103" s="20"/>
      <c r="C103" s="20"/>
      <c r="D103" s="20"/>
      <c r="E103" s="20"/>
      <c r="F103" s="20"/>
      <c r="G103" s="20"/>
      <c r="H103" s="20"/>
      <c r="I103" s="22"/>
      <c r="J103" s="20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12"/>
    </row>
    <row r="104" spans="1:26" ht="14.25">
      <c r="A104" s="20"/>
      <c r="B104" s="20"/>
      <c r="C104" s="20"/>
      <c r="D104" s="20"/>
      <c r="E104" s="20"/>
      <c r="F104" s="20"/>
      <c r="G104" s="20"/>
      <c r="H104" s="20"/>
      <c r="I104" s="22"/>
      <c r="J104" s="20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12"/>
    </row>
    <row r="105" spans="1:26" ht="14.25">
      <c r="A105" s="20"/>
      <c r="B105" s="20"/>
      <c r="C105" s="20"/>
      <c r="D105" s="20"/>
      <c r="E105" s="20"/>
      <c r="F105" s="20"/>
      <c r="G105" s="20"/>
      <c r="H105" s="20"/>
      <c r="I105" s="22"/>
      <c r="J105" s="20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12"/>
    </row>
    <row r="106" spans="1:26" ht="14.25">
      <c r="A106" s="20"/>
      <c r="B106" s="20"/>
      <c r="C106" s="20"/>
      <c r="D106" s="20"/>
      <c r="E106" s="20"/>
      <c r="F106" s="20"/>
      <c r="G106" s="20"/>
      <c r="H106" s="20"/>
      <c r="I106" s="22"/>
      <c r="J106" s="20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12"/>
    </row>
    <row r="107" spans="1:26" ht="14.25">
      <c r="A107" s="20"/>
      <c r="B107" s="20"/>
      <c r="C107" s="20"/>
      <c r="D107" s="20"/>
      <c r="E107" s="20"/>
      <c r="F107" s="20"/>
      <c r="G107" s="20"/>
      <c r="H107" s="20"/>
      <c r="I107" s="22"/>
      <c r="J107" s="20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12"/>
    </row>
    <row r="108" spans="1:26" ht="14.25">
      <c r="A108" s="20"/>
      <c r="B108" s="20"/>
      <c r="C108" s="20"/>
      <c r="D108" s="20"/>
      <c r="E108" s="20"/>
      <c r="F108" s="20"/>
      <c r="G108" s="20"/>
      <c r="H108" s="20"/>
      <c r="I108" s="22"/>
      <c r="J108" s="20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12"/>
    </row>
    <row r="109" spans="1:26" ht="14.25">
      <c r="A109" s="20"/>
      <c r="B109" s="20"/>
      <c r="C109" s="20"/>
      <c r="D109" s="20"/>
      <c r="E109" s="20"/>
      <c r="F109" s="20"/>
      <c r="G109" s="20"/>
      <c r="H109" s="20"/>
      <c r="I109" s="22"/>
      <c r="J109" s="20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12"/>
    </row>
    <row r="110" spans="1:26" ht="14.25">
      <c r="A110" s="20"/>
      <c r="B110" s="20"/>
      <c r="C110" s="20"/>
      <c r="D110" s="20"/>
      <c r="E110" s="20"/>
      <c r="F110" s="20"/>
      <c r="G110" s="20"/>
      <c r="H110" s="20"/>
      <c r="I110" s="22"/>
      <c r="J110" s="20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12"/>
    </row>
    <row r="111" spans="1:26" ht="14.25">
      <c r="A111" s="20"/>
      <c r="B111" s="20"/>
      <c r="C111" s="20"/>
      <c r="D111" s="20"/>
      <c r="E111" s="20"/>
      <c r="F111" s="20"/>
      <c r="G111" s="20"/>
      <c r="H111" s="20"/>
      <c r="I111" s="22"/>
      <c r="J111" s="20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12"/>
    </row>
    <row r="112" spans="1:26" ht="14.25">
      <c r="A112" s="20"/>
      <c r="B112" s="20"/>
      <c r="C112" s="20"/>
      <c r="D112" s="20"/>
      <c r="E112" s="20"/>
      <c r="F112" s="20"/>
      <c r="G112" s="20"/>
      <c r="H112" s="20"/>
      <c r="I112" s="22"/>
      <c r="J112" s="20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12"/>
    </row>
    <row r="113" spans="1:26" ht="14.25">
      <c r="A113" s="20"/>
      <c r="B113" s="20"/>
      <c r="C113" s="20"/>
      <c r="D113" s="20"/>
      <c r="E113" s="20"/>
      <c r="F113" s="20"/>
      <c r="G113" s="20"/>
      <c r="H113" s="20"/>
      <c r="I113" s="22"/>
      <c r="J113" s="20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12"/>
    </row>
    <row r="114" spans="1:26" ht="14.25">
      <c r="A114" s="20"/>
      <c r="B114" s="20"/>
      <c r="C114" s="20"/>
      <c r="D114" s="20"/>
      <c r="E114" s="20"/>
      <c r="F114" s="20"/>
      <c r="G114" s="20"/>
      <c r="H114" s="20"/>
      <c r="I114" s="22"/>
      <c r="J114" s="20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12"/>
    </row>
    <row r="115" spans="1:26" ht="14.25">
      <c r="A115" s="20"/>
      <c r="B115" s="20"/>
      <c r="C115" s="20"/>
      <c r="D115" s="20"/>
      <c r="E115" s="20"/>
      <c r="F115" s="20"/>
      <c r="G115" s="20"/>
      <c r="H115" s="20"/>
      <c r="I115" s="22"/>
      <c r="J115" s="20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12"/>
    </row>
    <row r="116" spans="1:26" ht="14.25">
      <c r="A116" s="20"/>
      <c r="B116" s="20"/>
      <c r="C116" s="20"/>
      <c r="D116" s="20"/>
      <c r="E116" s="20"/>
      <c r="F116" s="20"/>
      <c r="G116" s="20"/>
      <c r="H116" s="20"/>
      <c r="I116" s="22"/>
      <c r="J116" s="20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12"/>
    </row>
    <row r="117" spans="1:26" ht="14.25">
      <c r="A117" s="20"/>
      <c r="B117" s="20"/>
      <c r="C117" s="20"/>
      <c r="D117" s="20"/>
      <c r="E117" s="20"/>
      <c r="F117" s="20"/>
      <c r="G117" s="20"/>
      <c r="H117" s="20"/>
      <c r="I117" s="22"/>
      <c r="J117" s="20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12"/>
    </row>
    <row r="118" spans="1:26" ht="14.25">
      <c r="A118" s="20"/>
      <c r="B118" s="20"/>
      <c r="C118" s="20"/>
      <c r="D118" s="20"/>
      <c r="E118" s="20"/>
      <c r="F118" s="20"/>
      <c r="G118" s="20"/>
      <c r="H118" s="20"/>
      <c r="I118" s="22"/>
      <c r="J118" s="20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12"/>
    </row>
    <row r="119" spans="1:26" ht="14.25">
      <c r="A119" s="20"/>
      <c r="B119" s="20"/>
      <c r="C119" s="20"/>
      <c r="D119" s="20"/>
      <c r="E119" s="20"/>
      <c r="F119" s="20"/>
      <c r="G119" s="20"/>
      <c r="H119" s="20"/>
      <c r="I119" s="22"/>
      <c r="J119" s="20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12"/>
    </row>
    <row r="120" spans="1:26" ht="14.25">
      <c r="A120" s="20"/>
      <c r="B120" s="20"/>
      <c r="C120" s="20"/>
      <c r="D120" s="20"/>
      <c r="E120" s="20"/>
      <c r="F120" s="20"/>
      <c r="G120" s="20"/>
      <c r="H120" s="20"/>
      <c r="I120" s="22"/>
      <c r="J120" s="20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12"/>
    </row>
    <row r="121" spans="1:26" ht="15" thickBot="1">
      <c r="A121" s="20"/>
      <c r="B121" s="20"/>
      <c r="C121" s="20"/>
      <c r="D121" s="20"/>
      <c r="E121" s="20"/>
      <c r="F121" s="20"/>
      <c r="G121" s="20"/>
      <c r="H121" s="20"/>
      <c r="I121" s="22"/>
      <c r="J121" s="20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12"/>
    </row>
    <row r="122" spans="1:26" ht="15" thickBot="1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13"/>
    </row>
    <row r="123" spans="1:25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2.75">
      <c r="A128" s="2"/>
      <c r="B128" s="2"/>
      <c r="C128" s="2"/>
      <c r="D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2.75">
      <c r="A129" s="2"/>
      <c r="B129" s="2"/>
      <c r="C129" s="2"/>
      <c r="D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2.75">
      <c r="A130" s="2"/>
      <c r="B130" s="2"/>
      <c r="C130" s="2"/>
      <c r="D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2.75">
      <c r="A131" s="2"/>
      <c r="B131" s="2"/>
      <c r="C131" s="2"/>
      <c r="D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2.75">
      <c r="A132" s="2"/>
      <c r="B132" s="2"/>
      <c r="C132" s="2"/>
      <c r="D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2.75">
      <c r="A133" s="2"/>
      <c r="B133" s="2"/>
      <c r="C133" s="2"/>
      <c r="D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2.75">
      <c r="A134" s="2"/>
      <c r="B134" s="2"/>
      <c r="C134" s="2"/>
      <c r="D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2.75">
      <c r="A135" s="2"/>
      <c r="B135" s="2"/>
      <c r="C135" s="2"/>
      <c r="D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2.75">
      <c r="A136" s="2"/>
      <c r="B136" s="2"/>
      <c r="C136" s="2"/>
      <c r="D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2.75">
      <c r="A137" s="2"/>
      <c r="B137" s="2"/>
      <c r="C137" s="2"/>
      <c r="D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2.75">
      <c r="A138" s="2"/>
      <c r="B138" s="2"/>
      <c r="C138" s="2"/>
      <c r="D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2.75">
      <c r="A139" s="2"/>
      <c r="B139" s="2"/>
      <c r="C139" s="2"/>
      <c r="D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2.75">
      <c r="A140" s="2"/>
      <c r="B140" s="2"/>
      <c r="C140" s="2"/>
      <c r="D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2.75">
      <c r="A141" s="2"/>
      <c r="B141" s="2"/>
      <c r="C141" s="2"/>
      <c r="D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2.75">
      <c r="A142" s="2"/>
      <c r="B142" s="2"/>
      <c r="C142" s="2"/>
      <c r="D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2.75">
      <c r="A143" s="2"/>
      <c r="B143" s="2"/>
      <c r="C143" s="2"/>
      <c r="D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2.75">
      <c r="A144" s="2"/>
      <c r="B144" s="2"/>
      <c r="C144" s="2"/>
      <c r="D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2.75">
      <c r="A145" s="2"/>
      <c r="B145" s="2"/>
      <c r="C145" s="2"/>
      <c r="D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2.75">
      <c r="A146" s="2"/>
      <c r="B146" s="2"/>
      <c r="C146" s="2"/>
      <c r="D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2.75">
      <c r="A147" s="2"/>
      <c r="B147" s="2"/>
      <c r="C147" s="2"/>
      <c r="D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2.75">
      <c r="A148" s="2"/>
      <c r="B148" s="2"/>
      <c r="C148" s="2"/>
      <c r="D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2.75">
      <c r="A149" s="2"/>
      <c r="B149" s="2"/>
      <c r="C149" s="2"/>
      <c r="D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2.75">
      <c r="A150" s="2"/>
      <c r="B150" s="2"/>
      <c r="C150" s="2"/>
      <c r="D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2.75">
      <c r="A151" s="2"/>
      <c r="B151" s="2"/>
      <c r="C151" s="2"/>
      <c r="D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2.75">
      <c r="A152" s="2"/>
      <c r="B152" s="2"/>
      <c r="C152" s="2"/>
      <c r="D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2.75">
      <c r="A153" s="2"/>
      <c r="B153" s="2"/>
      <c r="C153" s="2"/>
      <c r="D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2.75">
      <c r="A154" s="2"/>
      <c r="B154" s="2"/>
      <c r="C154" s="2"/>
      <c r="D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2.75">
      <c r="A155" s="2"/>
      <c r="B155" s="2"/>
      <c r="C155" s="2"/>
      <c r="D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2.75">
      <c r="A156" s="2"/>
      <c r="B156" s="2"/>
      <c r="C156" s="2"/>
      <c r="D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2.75">
      <c r="A157" s="2"/>
      <c r="B157" s="2"/>
      <c r="C157" s="2"/>
      <c r="D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2.75">
      <c r="A158" s="2"/>
      <c r="B158" s="2"/>
      <c r="C158" s="2"/>
      <c r="D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2.75">
      <c r="A159" s="2"/>
      <c r="B159" s="2"/>
      <c r="C159" s="2"/>
      <c r="D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2.75">
      <c r="A160" s="2"/>
      <c r="B160" s="2"/>
      <c r="C160" s="2"/>
      <c r="D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2.75">
      <c r="A161" s="2"/>
      <c r="B161" s="2"/>
      <c r="C161" s="2"/>
      <c r="D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2.75">
      <c r="A162" s="2"/>
      <c r="B162" s="2"/>
      <c r="C162" s="2"/>
      <c r="D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2.75">
      <c r="A163" s="2"/>
      <c r="B163" s="2"/>
      <c r="C163" s="2"/>
      <c r="D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2.75">
      <c r="A164" s="2"/>
      <c r="B164" s="2"/>
      <c r="C164" s="2"/>
      <c r="D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2.75">
      <c r="A165" s="2"/>
      <c r="B165" s="2"/>
      <c r="C165" s="2"/>
      <c r="D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2.75">
      <c r="A166" s="2"/>
      <c r="B166" s="2"/>
      <c r="C166" s="2"/>
      <c r="D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2.75">
      <c r="A167" s="2"/>
      <c r="B167" s="2"/>
      <c r="C167" s="2"/>
      <c r="D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2.75">
      <c r="A168" s="2"/>
      <c r="B168" s="2"/>
      <c r="C168" s="2"/>
      <c r="D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2.75">
      <c r="A169" s="2"/>
      <c r="B169" s="2"/>
      <c r="C169" s="2"/>
      <c r="D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2.75">
      <c r="A170" s="2"/>
      <c r="B170" s="2"/>
      <c r="C170" s="2"/>
      <c r="D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2.75">
      <c r="A171" s="2"/>
      <c r="B171" s="2"/>
      <c r="C171" s="2"/>
      <c r="D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</sheetData>
  <sheetProtection/>
  <printOptions/>
  <pageMargins left="0.7874015748031497" right="0.5905511811023623" top="0.5905511811023623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35"/>
  <sheetViews>
    <sheetView tabSelected="1" zoomScalePageLayoutView="0" workbookViewId="0" topLeftCell="E1">
      <selection activeCell="W84" sqref="W84"/>
    </sheetView>
  </sheetViews>
  <sheetFormatPr defaultColWidth="9.140625" defaultRowHeight="12.75"/>
  <cols>
    <col min="1" max="2" width="5.8515625" style="185" hidden="1" customWidth="1"/>
    <col min="3" max="3" width="5.7109375" style="185" hidden="1" customWidth="1"/>
    <col min="4" max="4" width="0.2890625" style="185" hidden="1" customWidth="1"/>
    <col min="5" max="5" width="6.7109375" style="185" customWidth="1"/>
    <col min="6" max="6" width="7.7109375" style="185" customWidth="1"/>
    <col min="7" max="7" width="5.7109375" style="185" hidden="1" customWidth="1"/>
    <col min="8" max="8" width="7.57421875" style="185" hidden="1" customWidth="1"/>
    <col min="9" max="9" width="5.7109375" style="185" customWidth="1"/>
    <col min="10" max="10" width="5.8515625" style="185" customWidth="1"/>
    <col min="11" max="12" width="11.7109375" style="185" hidden="1" customWidth="1"/>
    <col min="13" max="13" width="12.421875" style="185" hidden="1" customWidth="1"/>
    <col min="14" max="14" width="12.28125" style="185" hidden="1" customWidth="1"/>
    <col min="15" max="15" width="12.140625" style="185" hidden="1" customWidth="1"/>
    <col min="16" max="16" width="13.140625" style="185" customWidth="1"/>
    <col min="17" max="17" width="13.00390625" style="185" customWidth="1"/>
    <col min="18" max="18" width="12.7109375" style="185" hidden="1" customWidth="1"/>
    <col min="19" max="20" width="12.7109375" style="185" customWidth="1"/>
    <col min="21" max="21" width="13.140625" style="185" customWidth="1"/>
    <col min="22" max="23" width="12.421875" style="185" customWidth="1"/>
    <col min="24" max="24" width="11.8515625" style="185" hidden="1" customWidth="1"/>
    <col min="25" max="25" width="144.140625" style="185" customWidth="1"/>
    <col min="26" max="16384" width="9.140625" style="185" customWidth="1"/>
  </cols>
  <sheetData>
    <row r="1" spans="5:25" s="207" customFormat="1" ht="17.25" customHeight="1">
      <c r="E1" s="560" t="s">
        <v>0</v>
      </c>
      <c r="F1" s="231"/>
      <c r="G1" s="231"/>
      <c r="H1" s="232"/>
      <c r="I1" s="232"/>
      <c r="J1" s="232"/>
      <c r="K1" s="232"/>
      <c r="L1" s="232"/>
      <c r="M1" s="232"/>
      <c r="N1" s="233"/>
      <c r="Y1" s="261" t="s">
        <v>213</v>
      </c>
    </row>
    <row r="2" spans="5:14" s="207" customFormat="1" ht="5.25" customHeight="1">
      <c r="E2" s="231"/>
      <c r="F2" s="231"/>
      <c r="G2" s="231"/>
      <c r="H2" s="232"/>
      <c r="I2" s="232"/>
      <c r="J2" s="232"/>
      <c r="K2" s="232"/>
      <c r="L2" s="232"/>
      <c r="M2" s="232"/>
      <c r="N2" s="233"/>
    </row>
    <row r="3" spans="1:14" s="209" customFormat="1" ht="18.75" thickBot="1">
      <c r="A3" s="208" t="s">
        <v>51</v>
      </c>
      <c r="B3" s="208"/>
      <c r="C3" s="208"/>
      <c r="D3" s="208"/>
      <c r="E3" s="561" t="s">
        <v>208</v>
      </c>
      <c r="F3" s="231"/>
      <c r="G3" s="231"/>
      <c r="H3" s="232"/>
      <c r="I3" s="232"/>
      <c r="J3" s="232"/>
      <c r="K3" s="232"/>
      <c r="L3" s="232"/>
      <c r="M3" s="232"/>
      <c r="N3" s="232"/>
    </row>
    <row r="4" spans="1:25" ht="15.75" hidden="1" thickBot="1">
      <c r="A4" s="210"/>
      <c r="B4" s="210"/>
      <c r="C4" s="210"/>
      <c r="D4" s="210"/>
      <c r="E4" s="209"/>
      <c r="F4" s="209"/>
      <c r="G4" s="210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</row>
    <row r="5" spans="1:25" ht="12.75">
      <c r="A5" s="186" t="s">
        <v>14</v>
      </c>
      <c r="B5" s="187" t="s">
        <v>16</v>
      </c>
      <c r="C5" s="188" t="s">
        <v>13</v>
      </c>
      <c r="D5" s="189" t="s">
        <v>12</v>
      </c>
      <c r="E5" s="169" t="s">
        <v>1</v>
      </c>
      <c r="F5" s="172" t="s">
        <v>2</v>
      </c>
      <c r="G5" s="172" t="s">
        <v>3</v>
      </c>
      <c r="H5" s="172" t="s">
        <v>4</v>
      </c>
      <c r="I5" s="173" t="s">
        <v>5</v>
      </c>
      <c r="J5" s="173" t="s">
        <v>6</v>
      </c>
      <c r="K5" s="169"/>
      <c r="L5" s="172"/>
      <c r="M5" s="171"/>
      <c r="N5" s="172" t="s">
        <v>122</v>
      </c>
      <c r="O5" s="172" t="s">
        <v>122</v>
      </c>
      <c r="P5" s="172" t="s">
        <v>122</v>
      </c>
      <c r="Q5" s="506" t="s">
        <v>122</v>
      </c>
      <c r="R5" s="255" t="s">
        <v>52</v>
      </c>
      <c r="S5" s="172" t="s">
        <v>122</v>
      </c>
      <c r="T5" s="172" t="s">
        <v>165</v>
      </c>
      <c r="U5" s="515" t="s">
        <v>52</v>
      </c>
      <c r="V5" s="172" t="s">
        <v>52</v>
      </c>
      <c r="W5" s="172" t="s">
        <v>52</v>
      </c>
      <c r="X5" s="507" t="s">
        <v>53</v>
      </c>
      <c r="Y5" s="503" t="s">
        <v>17</v>
      </c>
    </row>
    <row r="6" spans="1:25" ht="13.5" thickBot="1">
      <c r="A6" s="190"/>
      <c r="B6" s="191" t="s">
        <v>15</v>
      </c>
      <c r="C6" s="192"/>
      <c r="D6" s="193"/>
      <c r="E6" s="179" t="s">
        <v>7</v>
      </c>
      <c r="F6" s="182"/>
      <c r="G6" s="182"/>
      <c r="H6" s="182"/>
      <c r="I6" s="183"/>
      <c r="J6" s="183"/>
      <c r="K6" s="179">
        <v>2003</v>
      </c>
      <c r="L6" s="182">
        <v>2004</v>
      </c>
      <c r="M6" s="181">
        <v>2005</v>
      </c>
      <c r="N6" s="182">
        <v>2006</v>
      </c>
      <c r="O6" s="182">
        <v>2007</v>
      </c>
      <c r="P6" s="182">
        <v>2008</v>
      </c>
      <c r="Q6" s="508">
        <v>2009</v>
      </c>
      <c r="R6" s="256">
        <v>2010</v>
      </c>
      <c r="S6" s="182">
        <v>2010</v>
      </c>
      <c r="T6" s="182">
        <v>2011</v>
      </c>
      <c r="U6" s="516">
        <v>2012</v>
      </c>
      <c r="V6" s="182">
        <v>2013</v>
      </c>
      <c r="W6" s="182">
        <v>2014</v>
      </c>
      <c r="X6" s="509" t="s">
        <v>160</v>
      </c>
      <c r="Y6" s="505"/>
    </row>
    <row r="7" spans="1:25" ht="13.5" thickTop="1">
      <c r="A7" s="194"/>
      <c r="B7" s="195"/>
      <c r="C7" s="196"/>
      <c r="D7" s="197"/>
      <c r="E7" s="149">
        <v>6171</v>
      </c>
      <c r="F7" s="49">
        <v>5011</v>
      </c>
      <c r="G7" s="48"/>
      <c r="H7" s="49"/>
      <c r="I7" s="50" t="s">
        <v>18</v>
      </c>
      <c r="J7" s="127">
        <v>218</v>
      </c>
      <c r="K7" s="131">
        <v>41324.3</v>
      </c>
      <c r="L7" s="76">
        <v>39221</v>
      </c>
      <c r="M7" s="76">
        <v>38652.6</v>
      </c>
      <c r="N7" s="76">
        <v>42294.4</v>
      </c>
      <c r="O7" s="76">
        <v>43896.9</v>
      </c>
      <c r="P7" s="76">
        <v>46727.9</v>
      </c>
      <c r="Q7" s="150">
        <v>50999.2</v>
      </c>
      <c r="R7" s="242">
        <v>48960</v>
      </c>
      <c r="S7" s="242">
        <f>48962.7</f>
        <v>48962.7</v>
      </c>
      <c r="T7" s="242">
        <v>53646</v>
      </c>
      <c r="U7" s="535">
        <v>52200</v>
      </c>
      <c r="V7" s="76">
        <v>52200</v>
      </c>
      <c r="W7" s="76">
        <v>52200</v>
      </c>
      <c r="X7" s="251">
        <f>+U7/S7*100</f>
        <v>106.61176773339707</v>
      </c>
      <c r="Y7" s="59" t="s">
        <v>242</v>
      </c>
    </row>
    <row r="8" spans="1:25" ht="12.75">
      <c r="A8" s="196"/>
      <c r="B8" s="198"/>
      <c r="C8" s="196"/>
      <c r="D8" s="197"/>
      <c r="E8" s="71">
        <v>6171</v>
      </c>
      <c r="F8" s="45">
        <v>5019</v>
      </c>
      <c r="G8" s="51"/>
      <c r="H8" s="52"/>
      <c r="I8" s="53" t="s">
        <v>18</v>
      </c>
      <c r="J8" s="127">
        <v>218</v>
      </c>
      <c r="K8" s="132">
        <v>4.7</v>
      </c>
      <c r="L8" s="77">
        <v>0.5</v>
      </c>
      <c r="M8" s="77">
        <v>0</v>
      </c>
      <c r="N8" s="77">
        <v>0.3</v>
      </c>
      <c r="O8" s="77">
        <v>0</v>
      </c>
      <c r="P8" s="157">
        <v>0</v>
      </c>
      <c r="Q8" s="151">
        <v>0</v>
      </c>
      <c r="R8" s="243">
        <v>10</v>
      </c>
      <c r="S8" s="243">
        <v>0</v>
      </c>
      <c r="T8" s="243">
        <v>10</v>
      </c>
      <c r="U8" s="536">
        <v>10</v>
      </c>
      <c r="V8" s="157">
        <v>10</v>
      </c>
      <c r="W8" s="157">
        <v>10</v>
      </c>
      <c r="X8" s="251" t="e">
        <f aca="true" t="shared" si="0" ref="X8:X73">+U8/S8*100</f>
        <v>#DIV/0!</v>
      </c>
      <c r="Y8" s="59" t="s">
        <v>49</v>
      </c>
    </row>
    <row r="9" spans="1:25" ht="12.75">
      <c r="A9" s="199"/>
      <c r="B9" s="198"/>
      <c r="C9" s="196"/>
      <c r="D9" s="197"/>
      <c r="E9" s="71">
        <v>6171</v>
      </c>
      <c r="F9" s="45">
        <v>5021</v>
      </c>
      <c r="G9" s="44"/>
      <c r="H9" s="45"/>
      <c r="I9" s="46" t="s">
        <v>18</v>
      </c>
      <c r="J9" s="127">
        <v>218</v>
      </c>
      <c r="K9" s="133">
        <v>192</v>
      </c>
      <c r="L9" s="78">
        <v>190.5</v>
      </c>
      <c r="M9" s="78">
        <v>252.6</v>
      </c>
      <c r="N9" s="78">
        <v>478.7</v>
      </c>
      <c r="O9" s="78">
        <v>418.9</v>
      </c>
      <c r="P9" s="78">
        <v>440.5</v>
      </c>
      <c r="Q9" s="150">
        <v>401.8</v>
      </c>
      <c r="R9" s="242">
        <v>520</v>
      </c>
      <c r="S9" s="242">
        <v>467.7</v>
      </c>
      <c r="T9" s="242">
        <v>500</v>
      </c>
      <c r="U9" s="535">
        <v>500</v>
      </c>
      <c r="V9" s="76">
        <v>500</v>
      </c>
      <c r="W9" s="76">
        <v>500</v>
      </c>
      <c r="X9" s="251">
        <f t="shared" si="0"/>
        <v>106.90613641223005</v>
      </c>
      <c r="Y9" s="59" t="s">
        <v>70</v>
      </c>
    </row>
    <row r="10" spans="1:25" ht="12.75">
      <c r="A10" s="199"/>
      <c r="B10" s="198"/>
      <c r="C10" s="196"/>
      <c r="D10" s="197"/>
      <c r="E10" s="71">
        <v>6171</v>
      </c>
      <c r="F10" s="45">
        <v>5024</v>
      </c>
      <c r="G10" s="44"/>
      <c r="H10" s="45"/>
      <c r="I10" s="46" t="s">
        <v>18</v>
      </c>
      <c r="J10" s="127">
        <v>218</v>
      </c>
      <c r="K10" s="133">
        <v>106.4</v>
      </c>
      <c r="L10" s="78">
        <v>0</v>
      </c>
      <c r="M10" s="78">
        <v>0</v>
      </c>
      <c r="N10" s="78">
        <v>75</v>
      </c>
      <c r="O10" s="78">
        <v>732.6</v>
      </c>
      <c r="P10" s="76">
        <v>0</v>
      </c>
      <c r="Q10" s="150">
        <v>0</v>
      </c>
      <c r="R10" s="242">
        <v>0</v>
      </c>
      <c r="S10" s="242">
        <v>0</v>
      </c>
      <c r="T10" s="242">
        <v>814.1</v>
      </c>
      <c r="U10" s="535">
        <v>0</v>
      </c>
      <c r="V10" s="76">
        <v>0</v>
      </c>
      <c r="W10" s="76">
        <v>0</v>
      </c>
      <c r="X10" s="251" t="e">
        <f t="shared" si="0"/>
        <v>#DIV/0!</v>
      </c>
      <c r="Y10" s="59" t="s">
        <v>58</v>
      </c>
    </row>
    <row r="11" spans="1:25" ht="12.75">
      <c r="A11" s="199"/>
      <c r="B11" s="198"/>
      <c r="C11" s="196"/>
      <c r="D11" s="197"/>
      <c r="E11" s="71">
        <v>6171</v>
      </c>
      <c r="F11" s="45">
        <v>5029</v>
      </c>
      <c r="G11" s="51"/>
      <c r="H11" s="52"/>
      <c r="I11" s="53" t="s">
        <v>18</v>
      </c>
      <c r="J11" s="127">
        <v>218</v>
      </c>
      <c r="K11" s="134">
        <v>0</v>
      </c>
      <c r="L11" s="77">
        <v>6.6</v>
      </c>
      <c r="M11" s="77">
        <v>0</v>
      </c>
      <c r="N11" s="77">
        <v>0</v>
      </c>
      <c r="O11" s="77">
        <v>0</v>
      </c>
      <c r="P11" s="157">
        <v>0</v>
      </c>
      <c r="Q11" s="151">
        <v>0</v>
      </c>
      <c r="R11" s="243">
        <v>10</v>
      </c>
      <c r="S11" s="243">
        <v>0</v>
      </c>
      <c r="T11" s="243">
        <v>10</v>
      </c>
      <c r="U11" s="536">
        <v>10</v>
      </c>
      <c r="V11" s="157">
        <v>10</v>
      </c>
      <c r="W11" s="157">
        <v>10</v>
      </c>
      <c r="X11" s="251" t="e">
        <f t="shared" si="0"/>
        <v>#DIV/0!</v>
      </c>
      <c r="Y11" s="59" t="s">
        <v>67</v>
      </c>
    </row>
    <row r="12" spans="1:25" ht="12.75">
      <c r="A12" s="196"/>
      <c r="B12" s="198"/>
      <c r="C12" s="196"/>
      <c r="D12" s="197"/>
      <c r="E12" s="71">
        <v>6171</v>
      </c>
      <c r="F12" s="44">
        <v>5031</v>
      </c>
      <c r="G12" s="44"/>
      <c r="H12" s="45"/>
      <c r="I12" s="46" t="s">
        <v>18</v>
      </c>
      <c r="J12" s="127">
        <v>218</v>
      </c>
      <c r="K12" s="133">
        <v>10819.6</v>
      </c>
      <c r="L12" s="78">
        <v>10566</v>
      </c>
      <c r="M12" s="78">
        <v>10130.4</v>
      </c>
      <c r="N12" s="78">
        <v>11229.6</v>
      </c>
      <c r="O12" s="78">
        <v>11640.6</v>
      </c>
      <c r="P12" s="76">
        <v>12375.7</v>
      </c>
      <c r="Q12" s="150">
        <v>12425.4</v>
      </c>
      <c r="R12" s="242">
        <v>11900</v>
      </c>
      <c r="S12" s="242">
        <v>12363.3</v>
      </c>
      <c r="T12" s="242">
        <v>14010</v>
      </c>
      <c r="U12" s="535">
        <v>13580</v>
      </c>
      <c r="V12" s="76">
        <v>13580</v>
      </c>
      <c r="W12" s="76">
        <v>13580</v>
      </c>
      <c r="X12" s="251">
        <f t="shared" si="0"/>
        <v>109.841223621525</v>
      </c>
      <c r="Y12" s="59" t="s">
        <v>19</v>
      </c>
    </row>
    <row r="13" spans="1:25" ht="12.75">
      <c r="A13" s="196"/>
      <c r="B13" s="198"/>
      <c r="C13" s="196"/>
      <c r="D13" s="197"/>
      <c r="E13" s="71">
        <v>6171</v>
      </c>
      <c r="F13" s="44">
        <v>5032</v>
      </c>
      <c r="G13" s="44"/>
      <c r="H13" s="45"/>
      <c r="I13" s="46" t="s">
        <v>18</v>
      </c>
      <c r="J13" s="127">
        <v>218</v>
      </c>
      <c r="K13" s="133">
        <v>3737.3</v>
      </c>
      <c r="L13" s="78">
        <v>3261.3</v>
      </c>
      <c r="M13" s="78">
        <v>3522</v>
      </c>
      <c r="N13" s="78">
        <v>3887.2</v>
      </c>
      <c r="O13" s="78">
        <v>4029.4</v>
      </c>
      <c r="P13" s="76">
        <v>4283.9</v>
      </c>
      <c r="Q13" s="150">
        <v>4641.8</v>
      </c>
      <c r="R13" s="242">
        <v>4480</v>
      </c>
      <c r="S13" s="242">
        <v>4478.5</v>
      </c>
      <c r="T13" s="242">
        <v>4870</v>
      </c>
      <c r="U13" s="535">
        <v>4700</v>
      </c>
      <c r="V13" s="76">
        <v>4700</v>
      </c>
      <c r="W13" s="76">
        <v>4700</v>
      </c>
      <c r="X13" s="251">
        <f t="shared" si="0"/>
        <v>104.9458524059395</v>
      </c>
      <c r="Y13" s="59" t="s">
        <v>20</v>
      </c>
    </row>
    <row r="14" spans="1:25" ht="12.75">
      <c r="A14" s="199"/>
      <c r="B14" s="198"/>
      <c r="C14" s="196"/>
      <c r="D14" s="197"/>
      <c r="E14" s="71">
        <v>6171</v>
      </c>
      <c r="F14" s="45">
        <v>5038</v>
      </c>
      <c r="G14" s="44"/>
      <c r="H14" s="45"/>
      <c r="I14" s="46" t="s">
        <v>18</v>
      </c>
      <c r="J14" s="127">
        <v>218</v>
      </c>
      <c r="K14" s="133">
        <v>150.1</v>
      </c>
      <c r="L14" s="78">
        <v>215.2</v>
      </c>
      <c r="M14" s="78">
        <v>209</v>
      </c>
      <c r="N14" s="78">
        <v>235.7</v>
      </c>
      <c r="O14" s="78">
        <v>232.9</v>
      </c>
      <c r="P14" s="76">
        <v>241.8</v>
      </c>
      <c r="Q14" s="150">
        <v>253.1</v>
      </c>
      <c r="R14" s="242">
        <v>296</v>
      </c>
      <c r="S14" s="242">
        <v>285.9</v>
      </c>
      <c r="T14" s="242">
        <v>302</v>
      </c>
      <c r="U14" s="535">
        <v>300</v>
      </c>
      <c r="V14" s="76">
        <v>300</v>
      </c>
      <c r="W14" s="76">
        <v>300</v>
      </c>
      <c r="X14" s="251">
        <f t="shared" si="0"/>
        <v>104.93179433368311</v>
      </c>
      <c r="Y14" s="59" t="s">
        <v>21</v>
      </c>
    </row>
    <row r="15" spans="1:25" ht="12.75" hidden="1">
      <c r="A15" s="196"/>
      <c r="B15" s="198"/>
      <c r="C15" s="196"/>
      <c r="D15" s="197"/>
      <c r="E15" s="71">
        <v>6171</v>
      </c>
      <c r="F15" s="45">
        <v>5131</v>
      </c>
      <c r="G15" s="47"/>
      <c r="H15" s="45"/>
      <c r="I15" s="46" t="s">
        <v>18</v>
      </c>
      <c r="J15" s="127">
        <v>19218</v>
      </c>
      <c r="K15" s="135">
        <v>15.2</v>
      </c>
      <c r="L15" s="116">
        <v>8.8</v>
      </c>
      <c r="M15" s="116">
        <v>2.7</v>
      </c>
      <c r="N15" s="116">
        <v>0</v>
      </c>
      <c r="O15" s="116">
        <v>0</v>
      </c>
      <c r="P15" s="116">
        <v>0</v>
      </c>
      <c r="Q15" s="152"/>
      <c r="R15" s="244">
        <v>0</v>
      </c>
      <c r="S15" s="244"/>
      <c r="T15" s="244"/>
      <c r="U15" s="537"/>
      <c r="V15" s="158"/>
      <c r="W15" s="158"/>
      <c r="X15" s="251" t="e">
        <f t="shared" si="0"/>
        <v>#DIV/0!</v>
      </c>
      <c r="Y15" s="59" t="s">
        <v>47</v>
      </c>
    </row>
    <row r="16" spans="1:25" ht="12.75">
      <c r="A16" s="196"/>
      <c r="B16" s="198"/>
      <c r="C16" s="196"/>
      <c r="D16" s="197"/>
      <c r="E16" s="71">
        <v>6171</v>
      </c>
      <c r="F16" s="44">
        <v>5132</v>
      </c>
      <c r="G16" s="44"/>
      <c r="H16" s="45"/>
      <c r="I16" s="46" t="s">
        <v>18</v>
      </c>
      <c r="J16" s="127">
        <v>218</v>
      </c>
      <c r="K16" s="133">
        <v>0.8</v>
      </c>
      <c r="L16" s="78">
        <v>1.5</v>
      </c>
      <c r="M16" s="78">
        <v>4.4</v>
      </c>
      <c r="N16" s="78">
        <v>0</v>
      </c>
      <c r="O16" s="78">
        <v>0.8</v>
      </c>
      <c r="P16" s="76">
        <v>83.2</v>
      </c>
      <c r="Q16" s="150">
        <v>42.6</v>
      </c>
      <c r="R16" s="242">
        <v>10</v>
      </c>
      <c r="S16" s="242">
        <v>5.7</v>
      </c>
      <c r="T16" s="242">
        <v>10</v>
      </c>
      <c r="U16" s="535">
        <v>10</v>
      </c>
      <c r="V16" s="76">
        <v>10</v>
      </c>
      <c r="W16" s="76">
        <v>10</v>
      </c>
      <c r="X16" s="251">
        <f t="shared" si="0"/>
        <v>175.43859649122805</v>
      </c>
      <c r="Y16" s="59" t="s">
        <v>156</v>
      </c>
    </row>
    <row r="17" spans="1:25" ht="12.75">
      <c r="A17" s="196"/>
      <c r="B17" s="198"/>
      <c r="C17" s="196"/>
      <c r="D17" s="197"/>
      <c r="E17" s="71">
        <v>6171</v>
      </c>
      <c r="F17" s="45">
        <v>5133</v>
      </c>
      <c r="G17" s="44"/>
      <c r="H17" s="45"/>
      <c r="I17" s="46" t="s">
        <v>18</v>
      </c>
      <c r="J17" s="127">
        <v>218</v>
      </c>
      <c r="K17" s="133"/>
      <c r="L17" s="78"/>
      <c r="M17" s="78"/>
      <c r="N17" s="78">
        <v>0</v>
      </c>
      <c r="O17" s="78">
        <v>0</v>
      </c>
      <c r="P17" s="76">
        <v>3.5</v>
      </c>
      <c r="Q17" s="150">
        <v>7.4</v>
      </c>
      <c r="R17" s="242">
        <v>10</v>
      </c>
      <c r="S17" s="242">
        <v>0.4</v>
      </c>
      <c r="T17" s="242">
        <v>10</v>
      </c>
      <c r="U17" s="535">
        <v>10</v>
      </c>
      <c r="V17" s="76">
        <v>10</v>
      </c>
      <c r="W17" s="76">
        <v>5</v>
      </c>
      <c r="X17" s="251">
        <f t="shared" si="0"/>
        <v>2500</v>
      </c>
      <c r="Y17" s="59" t="s">
        <v>132</v>
      </c>
    </row>
    <row r="18" spans="1:25" ht="12.75">
      <c r="A18" s="196"/>
      <c r="B18" s="198"/>
      <c r="C18" s="196"/>
      <c r="D18" s="197"/>
      <c r="E18" s="71">
        <v>6171</v>
      </c>
      <c r="F18" s="45">
        <v>5134</v>
      </c>
      <c r="G18" s="47"/>
      <c r="H18" s="45"/>
      <c r="I18" s="46" t="s">
        <v>18</v>
      </c>
      <c r="J18" s="127">
        <v>218</v>
      </c>
      <c r="K18" s="135">
        <v>10.4</v>
      </c>
      <c r="L18" s="78">
        <v>18.1</v>
      </c>
      <c r="M18" s="78">
        <v>12.1</v>
      </c>
      <c r="N18" s="78">
        <v>22.5</v>
      </c>
      <c r="O18" s="78">
        <v>19.2</v>
      </c>
      <c r="P18" s="76">
        <v>12.8</v>
      </c>
      <c r="Q18" s="150">
        <v>20.4</v>
      </c>
      <c r="R18" s="242">
        <v>10</v>
      </c>
      <c r="S18" s="242">
        <v>14.2</v>
      </c>
      <c r="T18" s="242">
        <v>25</v>
      </c>
      <c r="U18" s="535">
        <v>15</v>
      </c>
      <c r="V18" s="76">
        <v>15</v>
      </c>
      <c r="W18" s="76">
        <v>20</v>
      </c>
      <c r="X18" s="251">
        <f t="shared" si="0"/>
        <v>105.63380281690142</v>
      </c>
      <c r="Y18" s="59" t="s">
        <v>22</v>
      </c>
    </row>
    <row r="19" spans="1:25" ht="12.75">
      <c r="A19" s="196"/>
      <c r="B19" s="198"/>
      <c r="C19" s="196"/>
      <c r="D19" s="197"/>
      <c r="E19" s="71">
        <v>6171</v>
      </c>
      <c r="F19" s="45">
        <v>5136</v>
      </c>
      <c r="G19" s="47"/>
      <c r="H19" s="45"/>
      <c r="I19" s="46" t="s">
        <v>18</v>
      </c>
      <c r="J19" s="127">
        <v>218</v>
      </c>
      <c r="K19" s="135">
        <v>156</v>
      </c>
      <c r="L19" s="116">
        <v>159</v>
      </c>
      <c r="M19" s="116">
        <v>148.6</v>
      </c>
      <c r="N19" s="116">
        <v>211.5</v>
      </c>
      <c r="O19" s="116">
        <v>200.4</v>
      </c>
      <c r="P19" s="116">
        <v>199.1</v>
      </c>
      <c r="Q19" s="152">
        <v>176.7</v>
      </c>
      <c r="R19" s="244">
        <v>200</v>
      </c>
      <c r="S19" s="244">
        <v>143.6</v>
      </c>
      <c r="T19" s="244">
        <v>100</v>
      </c>
      <c r="U19" s="537">
        <v>100</v>
      </c>
      <c r="V19" s="158">
        <v>100</v>
      </c>
      <c r="W19" s="158">
        <v>100</v>
      </c>
      <c r="X19" s="251">
        <f t="shared" si="0"/>
        <v>69.63788300835655</v>
      </c>
      <c r="Y19" s="59" t="s">
        <v>157</v>
      </c>
    </row>
    <row r="20" spans="1:25" ht="12.75">
      <c r="A20" s="196"/>
      <c r="B20" s="198"/>
      <c r="C20" s="196"/>
      <c r="D20" s="197"/>
      <c r="E20" s="71">
        <v>6171</v>
      </c>
      <c r="F20" s="44">
        <v>5137</v>
      </c>
      <c r="G20" s="44"/>
      <c r="H20" s="45"/>
      <c r="I20" s="46" t="s">
        <v>18</v>
      </c>
      <c r="J20" s="127">
        <v>218</v>
      </c>
      <c r="K20" s="133">
        <v>1235.4</v>
      </c>
      <c r="L20" s="78">
        <v>1485.8</v>
      </c>
      <c r="M20" s="78">
        <v>1374.4</v>
      </c>
      <c r="N20" s="78">
        <v>654.3</v>
      </c>
      <c r="O20" s="78">
        <v>1834</v>
      </c>
      <c r="P20" s="76">
        <v>1280.7</v>
      </c>
      <c r="Q20" s="150">
        <v>924.4</v>
      </c>
      <c r="R20" s="242">
        <v>800</v>
      </c>
      <c r="S20" s="242">
        <v>1235.6</v>
      </c>
      <c r="T20" s="242">
        <v>500</v>
      </c>
      <c r="U20" s="535">
        <v>500</v>
      </c>
      <c r="V20" s="76">
        <v>500</v>
      </c>
      <c r="W20" s="76">
        <v>500</v>
      </c>
      <c r="X20" s="251">
        <f t="shared" si="0"/>
        <v>40.46617028164455</v>
      </c>
      <c r="Y20" s="59" t="s">
        <v>133</v>
      </c>
    </row>
    <row r="21" spans="1:25" ht="12.75">
      <c r="A21" s="199"/>
      <c r="B21" s="198"/>
      <c r="C21" s="196"/>
      <c r="D21" s="197"/>
      <c r="E21" s="71">
        <v>6171</v>
      </c>
      <c r="F21" s="44">
        <v>5137</v>
      </c>
      <c r="G21" s="44"/>
      <c r="H21" s="45"/>
      <c r="I21" s="46" t="s">
        <v>18</v>
      </c>
      <c r="J21" s="127">
        <v>1218</v>
      </c>
      <c r="K21" s="136">
        <v>745</v>
      </c>
      <c r="L21" s="78">
        <v>1454.3</v>
      </c>
      <c r="M21" s="78">
        <v>1171</v>
      </c>
      <c r="N21" s="78">
        <v>1172.9</v>
      </c>
      <c r="O21" s="78">
        <v>378.1</v>
      </c>
      <c r="P21" s="76">
        <v>766.1</v>
      </c>
      <c r="Q21" s="150">
        <v>455.9</v>
      </c>
      <c r="R21" s="242">
        <v>900</v>
      </c>
      <c r="S21" s="242">
        <v>1272.1</v>
      </c>
      <c r="T21" s="242">
        <v>420</v>
      </c>
      <c r="U21" s="535">
        <v>900</v>
      </c>
      <c r="V21" s="76">
        <v>900</v>
      </c>
      <c r="W21" s="76">
        <v>900</v>
      </c>
      <c r="X21" s="251">
        <f t="shared" si="0"/>
        <v>70.74915494064933</v>
      </c>
      <c r="Y21" s="59" t="s">
        <v>174</v>
      </c>
    </row>
    <row r="22" spans="1:25" ht="12.75">
      <c r="A22" s="199"/>
      <c r="B22" s="198"/>
      <c r="C22" s="196"/>
      <c r="D22" s="197"/>
      <c r="E22" s="71">
        <v>6171</v>
      </c>
      <c r="F22" s="44">
        <v>5139</v>
      </c>
      <c r="G22" s="44"/>
      <c r="H22" s="45"/>
      <c r="I22" s="46" t="s">
        <v>18</v>
      </c>
      <c r="J22" s="127">
        <v>218</v>
      </c>
      <c r="K22" s="133">
        <v>1919.7</v>
      </c>
      <c r="L22" s="78">
        <v>1500.7</v>
      </c>
      <c r="M22" s="78">
        <v>1443.2</v>
      </c>
      <c r="N22" s="78">
        <v>1526.7</v>
      </c>
      <c r="O22" s="78">
        <v>1598.8</v>
      </c>
      <c r="P22" s="76">
        <v>1758.4</v>
      </c>
      <c r="Q22" s="150">
        <v>1385.6</v>
      </c>
      <c r="R22" s="242">
        <v>1850</v>
      </c>
      <c r="S22" s="242">
        <v>1652</v>
      </c>
      <c r="T22" s="242">
        <v>1300</v>
      </c>
      <c r="U22" s="535">
        <v>1300</v>
      </c>
      <c r="V22" s="76">
        <v>1300</v>
      </c>
      <c r="W22" s="76">
        <v>1300</v>
      </c>
      <c r="X22" s="251">
        <f t="shared" si="0"/>
        <v>78.69249394673123</v>
      </c>
      <c r="Y22" s="59" t="s">
        <v>158</v>
      </c>
    </row>
    <row r="23" spans="1:25" ht="12.75">
      <c r="A23" s="196"/>
      <c r="B23" s="198"/>
      <c r="C23" s="196"/>
      <c r="D23" s="197"/>
      <c r="E23" s="71">
        <v>6171</v>
      </c>
      <c r="F23" s="44">
        <v>5142</v>
      </c>
      <c r="G23" s="44"/>
      <c r="H23" s="45"/>
      <c r="I23" s="46" t="s">
        <v>18</v>
      </c>
      <c r="J23" s="127">
        <v>218</v>
      </c>
      <c r="K23" s="133">
        <v>0.9</v>
      </c>
      <c r="L23" s="78">
        <v>3.2</v>
      </c>
      <c r="M23" s="78">
        <v>3.5</v>
      </c>
      <c r="N23" s="78">
        <v>29.6</v>
      </c>
      <c r="O23" s="78">
        <v>17</v>
      </c>
      <c r="P23" s="76">
        <v>4.4</v>
      </c>
      <c r="Q23" s="150">
        <v>9</v>
      </c>
      <c r="R23" s="242">
        <v>20</v>
      </c>
      <c r="S23" s="242">
        <v>12.2</v>
      </c>
      <c r="T23" s="242">
        <v>20</v>
      </c>
      <c r="U23" s="535">
        <v>20</v>
      </c>
      <c r="V23" s="76">
        <v>20</v>
      </c>
      <c r="W23" s="76">
        <v>20</v>
      </c>
      <c r="X23" s="251">
        <f t="shared" si="0"/>
        <v>163.9344262295082</v>
      </c>
      <c r="Y23" s="59" t="s">
        <v>23</v>
      </c>
    </row>
    <row r="24" spans="1:25" ht="12.75">
      <c r="A24" s="196"/>
      <c r="B24" s="198"/>
      <c r="C24" s="196"/>
      <c r="D24" s="197"/>
      <c r="E24" s="71">
        <v>6171</v>
      </c>
      <c r="F24" s="44">
        <v>5151</v>
      </c>
      <c r="G24" s="47"/>
      <c r="H24" s="44"/>
      <c r="I24" s="46" t="s">
        <v>18</v>
      </c>
      <c r="J24" s="127">
        <v>218</v>
      </c>
      <c r="K24" s="133">
        <v>121.2</v>
      </c>
      <c r="L24" s="78">
        <v>134.4</v>
      </c>
      <c r="M24" s="78">
        <v>116.5</v>
      </c>
      <c r="N24" s="78">
        <v>136.1</v>
      </c>
      <c r="O24" s="78">
        <v>156.2</v>
      </c>
      <c r="P24" s="76">
        <v>170.7</v>
      </c>
      <c r="Q24" s="150">
        <v>166.5</v>
      </c>
      <c r="R24" s="242">
        <v>190</v>
      </c>
      <c r="S24" s="242">
        <v>177</v>
      </c>
      <c r="T24" s="242">
        <v>250</v>
      </c>
      <c r="U24" s="535">
        <v>250</v>
      </c>
      <c r="V24" s="76">
        <v>250</v>
      </c>
      <c r="W24" s="76">
        <v>250</v>
      </c>
      <c r="X24" s="251">
        <f t="shared" si="0"/>
        <v>141.24293785310735</v>
      </c>
      <c r="Y24" s="59" t="s">
        <v>226</v>
      </c>
    </row>
    <row r="25" spans="1:25" ht="12.75">
      <c r="A25" s="196"/>
      <c r="B25" s="198"/>
      <c r="C25" s="196"/>
      <c r="D25" s="197"/>
      <c r="E25" s="71">
        <v>6171</v>
      </c>
      <c r="F25" s="44">
        <v>5152</v>
      </c>
      <c r="G25" s="162"/>
      <c r="H25" s="49"/>
      <c r="I25" s="46" t="s">
        <v>18</v>
      </c>
      <c r="J25" s="127">
        <v>218</v>
      </c>
      <c r="K25" s="133">
        <v>0</v>
      </c>
      <c r="L25" s="78">
        <v>0</v>
      </c>
      <c r="M25" s="78">
        <v>0</v>
      </c>
      <c r="N25" s="78">
        <v>399.9</v>
      </c>
      <c r="O25" s="78">
        <v>932.2</v>
      </c>
      <c r="P25" s="76">
        <v>840.2</v>
      </c>
      <c r="Q25" s="150">
        <v>949.7</v>
      </c>
      <c r="R25" s="242">
        <v>1200</v>
      </c>
      <c r="S25" s="242">
        <v>1012.2</v>
      </c>
      <c r="T25" s="242">
        <v>1600</v>
      </c>
      <c r="U25" s="535">
        <v>1600</v>
      </c>
      <c r="V25" s="76">
        <v>1600</v>
      </c>
      <c r="W25" s="76">
        <v>1700</v>
      </c>
      <c r="X25" s="251">
        <f t="shared" si="0"/>
        <v>158.07152736613318</v>
      </c>
      <c r="Y25" s="59" t="s">
        <v>227</v>
      </c>
    </row>
    <row r="26" spans="1:25" ht="12.75" hidden="1">
      <c r="A26" s="196"/>
      <c r="B26" s="198"/>
      <c r="C26" s="196"/>
      <c r="D26" s="197"/>
      <c r="E26" s="71">
        <v>6171</v>
      </c>
      <c r="F26" s="44">
        <v>5153</v>
      </c>
      <c r="G26" s="48"/>
      <c r="H26" s="49"/>
      <c r="I26" s="46" t="s">
        <v>18</v>
      </c>
      <c r="J26" s="127">
        <v>218</v>
      </c>
      <c r="K26" s="137">
        <v>374.8</v>
      </c>
      <c r="L26" s="78">
        <v>776.9</v>
      </c>
      <c r="M26" s="78">
        <v>576.2</v>
      </c>
      <c r="N26" s="78">
        <v>396.9</v>
      </c>
      <c r="O26" s="78">
        <v>0</v>
      </c>
      <c r="P26" s="76">
        <v>0</v>
      </c>
      <c r="Q26" s="150"/>
      <c r="R26" s="242">
        <v>0</v>
      </c>
      <c r="S26" s="242"/>
      <c r="T26" s="242"/>
      <c r="U26" s="535"/>
      <c r="V26" s="76"/>
      <c r="W26" s="76"/>
      <c r="X26" s="251" t="e">
        <f t="shared" si="0"/>
        <v>#DIV/0!</v>
      </c>
      <c r="Y26" s="59" t="s">
        <v>107</v>
      </c>
    </row>
    <row r="27" spans="1:25" ht="12.75">
      <c r="A27" s="196"/>
      <c r="B27" s="198"/>
      <c r="C27" s="196"/>
      <c r="D27" s="197"/>
      <c r="E27" s="71">
        <v>6171</v>
      </c>
      <c r="F27" s="44">
        <v>5153</v>
      </c>
      <c r="G27" s="48"/>
      <c r="H27" s="49"/>
      <c r="I27" s="46" t="s">
        <v>18</v>
      </c>
      <c r="J27" s="127">
        <v>218</v>
      </c>
      <c r="K27" s="137"/>
      <c r="L27" s="78"/>
      <c r="M27" s="78"/>
      <c r="N27" s="78"/>
      <c r="O27" s="78"/>
      <c r="P27" s="76">
        <v>0</v>
      </c>
      <c r="Q27" s="150">
        <v>0</v>
      </c>
      <c r="R27" s="242"/>
      <c r="S27" s="242">
        <v>0</v>
      </c>
      <c r="T27" s="242">
        <v>30</v>
      </c>
      <c r="U27" s="535">
        <v>30</v>
      </c>
      <c r="V27" s="76">
        <v>30</v>
      </c>
      <c r="W27" s="76">
        <v>30</v>
      </c>
      <c r="X27" s="251"/>
      <c r="Y27" s="59" t="s">
        <v>241</v>
      </c>
    </row>
    <row r="28" spans="1:25" ht="12.75">
      <c r="A28" s="196"/>
      <c r="B28" s="198"/>
      <c r="C28" s="196"/>
      <c r="D28" s="197"/>
      <c r="E28" s="71">
        <v>6171</v>
      </c>
      <c r="F28" s="44">
        <v>5154</v>
      </c>
      <c r="G28" s="47"/>
      <c r="H28" s="45"/>
      <c r="I28" s="46" t="s">
        <v>18</v>
      </c>
      <c r="J28" s="127">
        <v>218</v>
      </c>
      <c r="K28" s="135">
        <v>578</v>
      </c>
      <c r="L28" s="116">
        <v>632.6</v>
      </c>
      <c r="M28" s="116">
        <v>472.9</v>
      </c>
      <c r="N28" s="116">
        <v>698.9</v>
      </c>
      <c r="O28" s="116">
        <v>1182.5</v>
      </c>
      <c r="P28" s="158">
        <v>1046.3</v>
      </c>
      <c r="Q28" s="152">
        <v>1624.7</v>
      </c>
      <c r="R28" s="244">
        <v>1350</v>
      </c>
      <c r="S28" s="244">
        <f>1260.5+3.2</f>
        <v>1263.7</v>
      </c>
      <c r="T28" s="244">
        <v>1970</v>
      </c>
      <c r="U28" s="537">
        <v>2000</v>
      </c>
      <c r="V28" s="158">
        <v>2000</v>
      </c>
      <c r="W28" s="158">
        <v>2100</v>
      </c>
      <c r="X28" s="251">
        <f t="shared" si="0"/>
        <v>158.2654110944053</v>
      </c>
      <c r="Y28" s="59" t="s">
        <v>228</v>
      </c>
    </row>
    <row r="29" spans="1:25" ht="12.75">
      <c r="A29" s="196"/>
      <c r="B29" s="198"/>
      <c r="C29" s="196"/>
      <c r="D29" s="197"/>
      <c r="E29" s="71">
        <v>6171</v>
      </c>
      <c r="F29" s="44">
        <v>5156</v>
      </c>
      <c r="G29" s="47"/>
      <c r="H29" s="45"/>
      <c r="I29" s="46" t="s">
        <v>18</v>
      </c>
      <c r="J29" s="127">
        <v>218</v>
      </c>
      <c r="K29" s="135">
        <v>164.2</v>
      </c>
      <c r="L29" s="116">
        <v>195.8</v>
      </c>
      <c r="M29" s="116">
        <v>164.7</v>
      </c>
      <c r="N29" s="116">
        <v>187.1</v>
      </c>
      <c r="O29" s="116">
        <v>146.1</v>
      </c>
      <c r="P29" s="158">
        <f>213.4+4.5</f>
        <v>217.9</v>
      </c>
      <c r="Q29" s="152">
        <v>184.6</v>
      </c>
      <c r="R29" s="244">
        <v>220</v>
      </c>
      <c r="S29" s="244">
        <v>202.8</v>
      </c>
      <c r="T29" s="244">
        <v>280</v>
      </c>
      <c r="U29" s="537">
        <v>280</v>
      </c>
      <c r="V29" s="158">
        <v>280</v>
      </c>
      <c r="W29" s="158">
        <v>290</v>
      </c>
      <c r="X29" s="251">
        <f t="shared" si="0"/>
        <v>138.0670611439842</v>
      </c>
      <c r="Y29" s="59" t="s">
        <v>175</v>
      </c>
    </row>
    <row r="30" spans="1:25" ht="12.75">
      <c r="A30" s="196"/>
      <c r="B30" s="198"/>
      <c r="C30" s="196"/>
      <c r="D30" s="197"/>
      <c r="E30" s="71">
        <v>6171</v>
      </c>
      <c r="F30" s="44">
        <v>5161</v>
      </c>
      <c r="G30" s="44"/>
      <c r="H30" s="45"/>
      <c r="I30" s="46" t="s">
        <v>18</v>
      </c>
      <c r="J30" s="127">
        <v>218</v>
      </c>
      <c r="K30" s="136">
        <v>5306.4</v>
      </c>
      <c r="L30" s="78">
        <v>3270.8</v>
      </c>
      <c r="M30" s="78">
        <v>2683.4</v>
      </c>
      <c r="N30" s="78">
        <v>2624.8</v>
      </c>
      <c r="O30" s="78">
        <v>2067.1</v>
      </c>
      <c r="P30" s="76">
        <v>2435.7</v>
      </c>
      <c r="Q30" s="150">
        <v>2711.7</v>
      </c>
      <c r="R30" s="242">
        <v>3100</v>
      </c>
      <c r="S30" s="242">
        <f>1632+3.5</f>
        <v>1635.5</v>
      </c>
      <c r="T30" s="242">
        <v>2730</v>
      </c>
      <c r="U30" s="535">
        <v>2800</v>
      </c>
      <c r="V30" s="76">
        <v>2800</v>
      </c>
      <c r="W30" s="76">
        <v>2800</v>
      </c>
      <c r="X30" s="251">
        <f t="shared" si="0"/>
        <v>171.2014674411495</v>
      </c>
      <c r="Y30" s="59" t="s">
        <v>229</v>
      </c>
    </row>
    <row r="31" spans="1:25" ht="12.75">
      <c r="A31" s="196"/>
      <c r="B31" s="198"/>
      <c r="C31" s="196"/>
      <c r="D31" s="197"/>
      <c r="E31" s="71">
        <v>6171</v>
      </c>
      <c r="F31" s="44">
        <v>5162</v>
      </c>
      <c r="G31" s="47"/>
      <c r="H31" s="45"/>
      <c r="I31" s="46" t="s">
        <v>18</v>
      </c>
      <c r="J31" s="127">
        <v>218</v>
      </c>
      <c r="K31" s="135">
        <v>1593</v>
      </c>
      <c r="L31" s="116">
        <v>1684.8</v>
      </c>
      <c r="M31" s="116">
        <v>1480.4</v>
      </c>
      <c r="N31" s="116">
        <v>1994.8</v>
      </c>
      <c r="O31" s="116">
        <v>1638.8</v>
      </c>
      <c r="P31" s="158">
        <v>1455.8</v>
      </c>
      <c r="Q31" s="152">
        <v>1419.1</v>
      </c>
      <c r="R31" s="244">
        <v>2000</v>
      </c>
      <c r="S31" s="244">
        <v>1632.3</v>
      </c>
      <c r="T31" s="244">
        <v>1200</v>
      </c>
      <c r="U31" s="537">
        <v>1000</v>
      </c>
      <c r="V31" s="158">
        <v>1000</v>
      </c>
      <c r="W31" s="158">
        <v>1000</v>
      </c>
      <c r="X31" s="251">
        <f t="shared" si="0"/>
        <v>61.263248177418376</v>
      </c>
      <c r="Y31" s="59" t="s">
        <v>176</v>
      </c>
    </row>
    <row r="32" spans="1:25" ht="12.75">
      <c r="A32" s="196"/>
      <c r="B32" s="198"/>
      <c r="C32" s="196"/>
      <c r="D32" s="197"/>
      <c r="E32" s="71">
        <v>6171</v>
      </c>
      <c r="F32" s="44">
        <v>5163</v>
      </c>
      <c r="G32" s="44"/>
      <c r="H32" s="45"/>
      <c r="I32" s="46" t="s">
        <v>18</v>
      </c>
      <c r="J32" s="127">
        <v>218</v>
      </c>
      <c r="K32" s="135">
        <v>708</v>
      </c>
      <c r="L32" s="116">
        <v>2552.4</v>
      </c>
      <c r="M32" s="116">
        <v>2524.4</v>
      </c>
      <c r="N32" s="116">
        <v>2702.1</v>
      </c>
      <c r="O32" s="116">
        <v>1177</v>
      </c>
      <c r="P32" s="158">
        <v>1403.4</v>
      </c>
      <c r="Q32" s="152">
        <v>1601</v>
      </c>
      <c r="R32" s="244">
        <v>1700</v>
      </c>
      <c r="S32" s="244">
        <v>1595.8</v>
      </c>
      <c r="T32" s="244">
        <v>1700</v>
      </c>
      <c r="U32" s="537">
        <v>1700</v>
      </c>
      <c r="V32" s="158">
        <v>1700</v>
      </c>
      <c r="W32" s="158">
        <v>1700</v>
      </c>
      <c r="X32" s="251">
        <f t="shared" si="0"/>
        <v>106.52964030580274</v>
      </c>
      <c r="Y32" s="59" t="s">
        <v>117</v>
      </c>
    </row>
    <row r="33" spans="1:25" ht="12.75">
      <c r="A33" s="196"/>
      <c r="B33" s="198"/>
      <c r="C33" s="196"/>
      <c r="D33" s="197"/>
      <c r="E33" s="71">
        <v>6171</v>
      </c>
      <c r="F33" s="44">
        <v>5164</v>
      </c>
      <c r="G33" s="44"/>
      <c r="H33" s="45"/>
      <c r="I33" s="46" t="s">
        <v>18</v>
      </c>
      <c r="J33" s="127">
        <v>218</v>
      </c>
      <c r="K33" s="138">
        <v>423</v>
      </c>
      <c r="L33" s="116">
        <v>186.9</v>
      </c>
      <c r="M33" s="116">
        <v>54.5</v>
      </c>
      <c r="N33" s="116">
        <v>10</v>
      </c>
      <c r="O33" s="116">
        <v>11.6</v>
      </c>
      <c r="P33" s="158">
        <v>435.5</v>
      </c>
      <c r="Q33" s="152">
        <v>423.4</v>
      </c>
      <c r="R33" s="244">
        <v>450</v>
      </c>
      <c r="S33" s="244">
        <v>426.1</v>
      </c>
      <c r="T33" s="244">
        <v>460</v>
      </c>
      <c r="U33" s="537">
        <v>460</v>
      </c>
      <c r="V33" s="158">
        <v>60</v>
      </c>
      <c r="W33" s="158">
        <v>60</v>
      </c>
      <c r="X33" s="251">
        <f t="shared" si="0"/>
        <v>107.95587890166627</v>
      </c>
      <c r="Y33" s="59" t="s">
        <v>230</v>
      </c>
    </row>
    <row r="34" spans="1:25" ht="12.75">
      <c r="A34" s="200"/>
      <c r="B34" s="201"/>
      <c r="C34" s="196"/>
      <c r="D34" s="197"/>
      <c r="E34" s="71">
        <v>6171</v>
      </c>
      <c r="F34" s="44">
        <v>5166</v>
      </c>
      <c r="G34" s="44"/>
      <c r="H34" s="44"/>
      <c r="I34" s="46" t="s">
        <v>18</v>
      </c>
      <c r="J34" s="127">
        <v>218</v>
      </c>
      <c r="K34" s="135">
        <v>898.8</v>
      </c>
      <c r="L34" s="116">
        <v>808.3</v>
      </c>
      <c r="M34" s="116">
        <v>1199.5</v>
      </c>
      <c r="N34" s="116">
        <v>700.6</v>
      </c>
      <c r="O34" s="116">
        <v>1511.2</v>
      </c>
      <c r="P34" s="158">
        <v>1551.9</v>
      </c>
      <c r="Q34" s="152">
        <v>1566.1</v>
      </c>
      <c r="R34" s="244">
        <v>1800</v>
      </c>
      <c r="S34" s="244">
        <v>957.6</v>
      </c>
      <c r="T34" s="244">
        <v>980</v>
      </c>
      <c r="U34" s="537">
        <f>1000+150</f>
        <v>1150</v>
      </c>
      <c r="V34" s="158">
        <v>500</v>
      </c>
      <c r="W34" s="158">
        <v>500</v>
      </c>
      <c r="X34" s="251">
        <f t="shared" si="0"/>
        <v>120.09189640768587</v>
      </c>
      <c r="Y34" s="59" t="s">
        <v>216</v>
      </c>
    </row>
    <row r="35" spans="1:25" ht="12.75">
      <c r="A35" s="202"/>
      <c r="B35" s="203"/>
      <c r="C35" s="196"/>
      <c r="D35" s="197"/>
      <c r="E35" s="74">
        <v>6171</v>
      </c>
      <c r="F35" s="44">
        <v>5167</v>
      </c>
      <c r="G35" s="48"/>
      <c r="H35" s="44"/>
      <c r="I35" s="58" t="s">
        <v>18</v>
      </c>
      <c r="J35" s="127">
        <v>218</v>
      </c>
      <c r="K35" s="137">
        <v>210.4</v>
      </c>
      <c r="L35" s="78">
        <v>686.8</v>
      </c>
      <c r="M35" s="78">
        <v>851.8</v>
      </c>
      <c r="N35" s="78">
        <v>681.6</v>
      </c>
      <c r="O35" s="78">
        <v>836.5</v>
      </c>
      <c r="P35" s="76">
        <v>1675.1</v>
      </c>
      <c r="Q35" s="150">
        <v>1141.8</v>
      </c>
      <c r="R35" s="242">
        <v>1200</v>
      </c>
      <c r="S35" s="242">
        <v>1212.1</v>
      </c>
      <c r="T35" s="242">
        <v>1200</v>
      </c>
      <c r="U35" s="535">
        <v>1200</v>
      </c>
      <c r="V35" s="76">
        <v>1200</v>
      </c>
      <c r="W35" s="76">
        <v>1200</v>
      </c>
      <c r="X35" s="251">
        <f t="shared" si="0"/>
        <v>99.00173253031929</v>
      </c>
      <c r="Y35" s="59" t="s">
        <v>140</v>
      </c>
    </row>
    <row r="36" spans="1:25" ht="12.75">
      <c r="A36" s="204"/>
      <c r="B36" s="205"/>
      <c r="C36" s="196"/>
      <c r="D36" s="197"/>
      <c r="E36" s="74">
        <v>6171</v>
      </c>
      <c r="F36" s="44">
        <v>5168</v>
      </c>
      <c r="G36" s="48"/>
      <c r="H36" s="49"/>
      <c r="I36" s="50" t="s">
        <v>18</v>
      </c>
      <c r="J36" s="127">
        <v>218</v>
      </c>
      <c r="K36" s="137">
        <v>20.9</v>
      </c>
      <c r="L36" s="78">
        <v>59.6</v>
      </c>
      <c r="M36" s="78">
        <v>14.4</v>
      </c>
      <c r="N36" s="78">
        <v>14.4</v>
      </c>
      <c r="O36" s="78">
        <v>14.4</v>
      </c>
      <c r="P36" s="76">
        <v>14.4</v>
      </c>
      <c r="Q36" s="150">
        <v>14.4</v>
      </c>
      <c r="R36" s="242">
        <v>15</v>
      </c>
      <c r="S36" s="242">
        <v>22.1</v>
      </c>
      <c r="T36" s="242">
        <v>21</v>
      </c>
      <c r="U36" s="535">
        <v>21</v>
      </c>
      <c r="V36" s="76">
        <v>21</v>
      </c>
      <c r="W36" s="76">
        <v>21</v>
      </c>
      <c r="X36" s="251">
        <f t="shared" si="0"/>
        <v>95.02262443438913</v>
      </c>
      <c r="Y36" s="59" t="s">
        <v>177</v>
      </c>
    </row>
    <row r="37" spans="1:25" ht="12.75">
      <c r="A37" s="204"/>
      <c r="B37" s="205"/>
      <c r="C37" s="196"/>
      <c r="D37" s="197"/>
      <c r="E37" s="71">
        <v>6171</v>
      </c>
      <c r="F37" s="45">
        <v>5169</v>
      </c>
      <c r="G37" s="51"/>
      <c r="H37" s="52"/>
      <c r="I37" s="53" t="s">
        <v>18</v>
      </c>
      <c r="J37" s="127">
        <v>218</v>
      </c>
      <c r="K37" s="132">
        <v>2455.6</v>
      </c>
      <c r="L37" s="77">
        <v>2002</v>
      </c>
      <c r="M37" s="77">
        <v>2367</v>
      </c>
      <c r="N37" s="77">
        <v>2339.7</v>
      </c>
      <c r="O37" s="77">
        <v>2510.4</v>
      </c>
      <c r="P37" s="157">
        <v>3339.1</v>
      </c>
      <c r="Q37" s="151">
        <v>4012.4</v>
      </c>
      <c r="R37" s="243">
        <v>3550</v>
      </c>
      <c r="S37" s="243">
        <f>7896.4-740.4-2163-799.4</f>
        <v>4193.6</v>
      </c>
      <c r="T37" s="243">
        <v>3050</v>
      </c>
      <c r="U37" s="536">
        <v>3000</v>
      </c>
      <c r="V37" s="157">
        <v>3000</v>
      </c>
      <c r="W37" s="157">
        <v>3000</v>
      </c>
      <c r="X37" s="251">
        <f t="shared" si="0"/>
        <v>71.53758107592522</v>
      </c>
      <c r="Y37" s="59" t="s">
        <v>237</v>
      </c>
    </row>
    <row r="38" spans="1:25" ht="12.75">
      <c r="A38" s="204"/>
      <c r="B38" s="198"/>
      <c r="C38" s="196"/>
      <c r="D38" s="197"/>
      <c r="E38" s="71">
        <v>6171</v>
      </c>
      <c r="F38" s="45">
        <v>5169</v>
      </c>
      <c r="G38" s="51"/>
      <c r="H38" s="52"/>
      <c r="I38" s="53" t="s">
        <v>18</v>
      </c>
      <c r="J38" s="127">
        <v>2218</v>
      </c>
      <c r="K38" s="132">
        <v>571.7</v>
      </c>
      <c r="L38" s="77">
        <v>714.3</v>
      </c>
      <c r="M38" s="77">
        <v>706.4</v>
      </c>
      <c r="N38" s="77">
        <v>654.1</v>
      </c>
      <c r="O38" s="77">
        <v>606.3</v>
      </c>
      <c r="P38" s="157">
        <v>673.6</v>
      </c>
      <c r="Q38" s="151">
        <v>633.8</v>
      </c>
      <c r="R38" s="243">
        <v>700</v>
      </c>
      <c r="S38" s="243">
        <v>740.4</v>
      </c>
      <c r="T38" s="243">
        <v>700</v>
      </c>
      <c r="U38" s="536">
        <v>700</v>
      </c>
      <c r="V38" s="157">
        <v>700</v>
      </c>
      <c r="W38" s="157">
        <v>700</v>
      </c>
      <c r="X38" s="251">
        <f t="shared" si="0"/>
        <v>94.54349000540249</v>
      </c>
      <c r="Y38" s="59" t="s">
        <v>71</v>
      </c>
    </row>
    <row r="39" spans="1:25" ht="12.75">
      <c r="A39" s="204"/>
      <c r="B39" s="198"/>
      <c r="C39" s="196"/>
      <c r="D39" s="197"/>
      <c r="E39" s="71">
        <v>6171</v>
      </c>
      <c r="F39" s="45">
        <v>5169</v>
      </c>
      <c r="G39" s="51"/>
      <c r="H39" s="52"/>
      <c r="I39" s="53" t="s">
        <v>18</v>
      </c>
      <c r="J39" s="127">
        <v>1218</v>
      </c>
      <c r="K39" s="132"/>
      <c r="L39" s="77"/>
      <c r="M39" s="77"/>
      <c r="N39" s="77">
        <v>0</v>
      </c>
      <c r="O39" s="77">
        <v>1098</v>
      </c>
      <c r="P39" s="157">
        <v>1419.6</v>
      </c>
      <c r="Q39" s="151">
        <v>2085.7</v>
      </c>
      <c r="R39" s="243">
        <v>1800</v>
      </c>
      <c r="S39" s="243">
        <v>2163</v>
      </c>
      <c r="T39" s="243">
        <v>1950</v>
      </c>
      <c r="U39" s="536">
        <v>2100</v>
      </c>
      <c r="V39" s="157">
        <v>2100</v>
      </c>
      <c r="W39" s="157">
        <v>2100</v>
      </c>
      <c r="X39" s="251">
        <f t="shared" si="0"/>
        <v>97.0873786407767</v>
      </c>
      <c r="Y39" s="59" t="s">
        <v>178</v>
      </c>
    </row>
    <row r="40" spans="1:25" ht="12.75">
      <c r="A40" s="196"/>
      <c r="B40" s="198"/>
      <c r="C40" s="196"/>
      <c r="D40" s="197"/>
      <c r="E40" s="71">
        <v>6171</v>
      </c>
      <c r="F40" s="45">
        <v>5169</v>
      </c>
      <c r="G40" s="51"/>
      <c r="H40" s="52"/>
      <c r="I40" s="53" t="s">
        <v>18</v>
      </c>
      <c r="J40" s="127">
        <v>19218</v>
      </c>
      <c r="K40" s="132">
        <v>923.9</v>
      </c>
      <c r="L40" s="77">
        <v>911.5</v>
      </c>
      <c r="M40" s="77">
        <v>886.5</v>
      </c>
      <c r="N40" s="77">
        <v>535.6</v>
      </c>
      <c r="O40" s="77">
        <v>498.3</v>
      </c>
      <c r="P40" s="157">
        <v>663</v>
      </c>
      <c r="Q40" s="151">
        <v>711.8</v>
      </c>
      <c r="R40" s="243">
        <v>800</v>
      </c>
      <c r="S40" s="243">
        <v>799.4</v>
      </c>
      <c r="T40" s="243">
        <v>800</v>
      </c>
      <c r="U40" s="536">
        <v>800</v>
      </c>
      <c r="V40" s="157">
        <v>800</v>
      </c>
      <c r="W40" s="157">
        <v>800</v>
      </c>
      <c r="X40" s="251">
        <f t="shared" si="0"/>
        <v>100.07505629221917</v>
      </c>
      <c r="Y40" s="59" t="s">
        <v>77</v>
      </c>
    </row>
    <row r="41" spans="1:25" ht="12.75">
      <c r="A41" s="199"/>
      <c r="B41" s="198"/>
      <c r="C41" s="196"/>
      <c r="D41" s="197"/>
      <c r="E41" s="71">
        <v>6171</v>
      </c>
      <c r="F41" s="45">
        <v>5171</v>
      </c>
      <c r="G41" s="51"/>
      <c r="H41" s="52"/>
      <c r="I41" s="53" t="s">
        <v>18</v>
      </c>
      <c r="J41" s="127">
        <v>218</v>
      </c>
      <c r="K41" s="132">
        <v>440.1</v>
      </c>
      <c r="L41" s="77">
        <v>303.5</v>
      </c>
      <c r="M41" s="77">
        <v>954</v>
      </c>
      <c r="N41" s="77">
        <v>1062.2</v>
      </c>
      <c r="O41" s="77">
        <v>1297.6</v>
      </c>
      <c r="P41" s="157">
        <v>710.9</v>
      </c>
      <c r="Q41" s="151">
        <v>1229.1</v>
      </c>
      <c r="R41" s="243">
        <v>1500</v>
      </c>
      <c r="S41" s="243">
        <v>470.5</v>
      </c>
      <c r="T41" s="243">
        <v>1000</v>
      </c>
      <c r="U41" s="536">
        <v>1000</v>
      </c>
      <c r="V41" s="157">
        <v>1000</v>
      </c>
      <c r="W41" s="157">
        <v>1000</v>
      </c>
      <c r="X41" s="251">
        <f t="shared" si="0"/>
        <v>212.53985122210412</v>
      </c>
      <c r="Y41" s="59" t="s">
        <v>179</v>
      </c>
    </row>
    <row r="42" spans="1:25" ht="12.75">
      <c r="A42" s="199"/>
      <c r="B42" s="198"/>
      <c r="C42" s="196"/>
      <c r="D42" s="197"/>
      <c r="E42" s="71">
        <v>6171</v>
      </c>
      <c r="F42" s="45">
        <v>5171</v>
      </c>
      <c r="G42" s="51"/>
      <c r="H42" s="52"/>
      <c r="I42" s="53" t="s">
        <v>18</v>
      </c>
      <c r="J42" s="127">
        <v>1218</v>
      </c>
      <c r="K42" s="134">
        <v>583</v>
      </c>
      <c r="L42" s="77">
        <v>1255</v>
      </c>
      <c r="M42" s="77">
        <v>1256.2</v>
      </c>
      <c r="N42" s="77">
        <v>1536.8</v>
      </c>
      <c r="O42" s="77">
        <v>574.6</v>
      </c>
      <c r="P42" s="157">
        <v>787.2</v>
      </c>
      <c r="Q42" s="151">
        <v>566.8</v>
      </c>
      <c r="R42" s="243">
        <v>800</v>
      </c>
      <c r="S42" s="243">
        <v>385</v>
      </c>
      <c r="T42" s="243">
        <v>600</v>
      </c>
      <c r="U42" s="536">
        <v>600</v>
      </c>
      <c r="V42" s="157">
        <v>600</v>
      </c>
      <c r="W42" s="157">
        <v>600</v>
      </c>
      <c r="X42" s="251">
        <f t="shared" si="0"/>
        <v>155.84415584415586</v>
      </c>
      <c r="Y42" s="59" t="s">
        <v>180</v>
      </c>
    </row>
    <row r="43" spans="1:25" ht="12.75">
      <c r="A43" s="196"/>
      <c r="B43" s="198"/>
      <c r="C43" s="196"/>
      <c r="D43" s="197"/>
      <c r="E43" s="71">
        <v>6171</v>
      </c>
      <c r="F43" s="45">
        <v>5172</v>
      </c>
      <c r="G43" s="51"/>
      <c r="H43" s="52"/>
      <c r="I43" s="53" t="s">
        <v>18</v>
      </c>
      <c r="J43" s="127">
        <v>218</v>
      </c>
      <c r="K43" s="132">
        <v>347.6</v>
      </c>
      <c r="L43" s="77">
        <v>687.3</v>
      </c>
      <c r="M43" s="77">
        <v>693.2</v>
      </c>
      <c r="N43" s="77">
        <v>137.8</v>
      </c>
      <c r="O43" s="77">
        <v>225.8</v>
      </c>
      <c r="P43" s="157">
        <v>330.5</v>
      </c>
      <c r="Q43" s="151">
        <v>256.9</v>
      </c>
      <c r="R43" s="243">
        <v>150</v>
      </c>
      <c r="S43" s="243">
        <v>55</v>
      </c>
      <c r="T43" s="243">
        <v>100</v>
      </c>
      <c r="U43" s="536">
        <v>100</v>
      </c>
      <c r="V43" s="157">
        <v>100</v>
      </c>
      <c r="W43" s="157">
        <v>100</v>
      </c>
      <c r="X43" s="251">
        <f t="shared" si="0"/>
        <v>181.8181818181818</v>
      </c>
      <c r="Y43" s="59" t="s">
        <v>236</v>
      </c>
    </row>
    <row r="44" spans="1:25" ht="12.75">
      <c r="A44" s="196"/>
      <c r="B44" s="198"/>
      <c r="C44" s="196"/>
      <c r="D44" s="197"/>
      <c r="E44" s="71">
        <v>6171</v>
      </c>
      <c r="F44" s="45">
        <v>5173</v>
      </c>
      <c r="G44" s="51"/>
      <c r="H44" s="52"/>
      <c r="I44" s="53" t="s">
        <v>18</v>
      </c>
      <c r="J44" s="127">
        <v>218</v>
      </c>
      <c r="K44" s="132">
        <v>208.2</v>
      </c>
      <c r="L44" s="77">
        <v>433.4</v>
      </c>
      <c r="M44" s="77">
        <v>527.3</v>
      </c>
      <c r="N44" s="77">
        <v>491.2</v>
      </c>
      <c r="O44" s="77">
        <v>696.7</v>
      </c>
      <c r="P44" s="157">
        <v>794.2</v>
      </c>
      <c r="Q44" s="151">
        <v>735.4</v>
      </c>
      <c r="R44" s="243">
        <v>600</v>
      </c>
      <c r="S44" s="243">
        <v>779.5</v>
      </c>
      <c r="T44" s="243">
        <v>600</v>
      </c>
      <c r="U44" s="536">
        <v>600</v>
      </c>
      <c r="V44" s="157">
        <v>600</v>
      </c>
      <c r="W44" s="157">
        <v>600</v>
      </c>
      <c r="X44" s="251">
        <f t="shared" si="0"/>
        <v>76.97241821680565</v>
      </c>
      <c r="Y44" s="59" t="s">
        <v>24</v>
      </c>
    </row>
    <row r="45" spans="1:25" ht="12.75">
      <c r="A45" s="196"/>
      <c r="B45" s="198"/>
      <c r="C45" s="196"/>
      <c r="D45" s="197"/>
      <c r="E45" s="71">
        <v>6171</v>
      </c>
      <c r="F45" s="44">
        <v>5176</v>
      </c>
      <c r="G45" s="51"/>
      <c r="H45" s="52"/>
      <c r="I45" s="53" t="s">
        <v>18</v>
      </c>
      <c r="J45" s="127">
        <v>218</v>
      </c>
      <c r="K45" s="132">
        <v>1</v>
      </c>
      <c r="L45" s="77">
        <v>0.2</v>
      </c>
      <c r="M45" s="77">
        <v>15.2</v>
      </c>
      <c r="N45" s="77">
        <v>18.4</v>
      </c>
      <c r="O45" s="77">
        <v>24.3</v>
      </c>
      <c r="P45" s="157">
        <v>11.8</v>
      </c>
      <c r="Q45" s="151">
        <v>16.5</v>
      </c>
      <c r="R45" s="243">
        <v>10</v>
      </c>
      <c r="S45" s="243">
        <v>2</v>
      </c>
      <c r="T45" s="243">
        <v>10</v>
      </c>
      <c r="U45" s="536">
        <v>10</v>
      </c>
      <c r="V45" s="157">
        <v>10</v>
      </c>
      <c r="W45" s="157">
        <v>10</v>
      </c>
      <c r="X45" s="251">
        <f t="shared" si="0"/>
        <v>500</v>
      </c>
      <c r="Y45" s="59" t="s">
        <v>25</v>
      </c>
    </row>
    <row r="46" spans="1:25" ht="12.75">
      <c r="A46" s="196"/>
      <c r="B46" s="198"/>
      <c r="C46" s="196"/>
      <c r="D46" s="197"/>
      <c r="E46" s="71">
        <v>6171</v>
      </c>
      <c r="F46" s="45">
        <v>5178</v>
      </c>
      <c r="G46" s="51"/>
      <c r="H46" s="52"/>
      <c r="I46" s="53" t="s">
        <v>18</v>
      </c>
      <c r="J46" s="127">
        <v>218</v>
      </c>
      <c r="K46" s="132"/>
      <c r="L46" s="77"/>
      <c r="M46" s="77"/>
      <c r="N46" s="77">
        <v>0</v>
      </c>
      <c r="O46" s="77">
        <v>155.9</v>
      </c>
      <c r="P46" s="157">
        <v>259</v>
      </c>
      <c r="Q46" s="151">
        <v>237.4</v>
      </c>
      <c r="R46" s="243">
        <v>0</v>
      </c>
      <c r="S46" s="243">
        <v>129.5</v>
      </c>
      <c r="T46" s="243">
        <v>0</v>
      </c>
      <c r="U46" s="536">
        <v>0</v>
      </c>
      <c r="V46" s="157">
        <v>0</v>
      </c>
      <c r="W46" s="157">
        <v>0</v>
      </c>
      <c r="X46" s="251">
        <f t="shared" si="0"/>
        <v>0</v>
      </c>
      <c r="Y46" s="59" t="s">
        <v>231</v>
      </c>
    </row>
    <row r="47" spans="1:25" ht="12.75">
      <c r="A47" s="196"/>
      <c r="B47" s="198"/>
      <c r="C47" s="196"/>
      <c r="D47" s="197"/>
      <c r="E47" s="71">
        <v>6171</v>
      </c>
      <c r="F47" s="45">
        <v>5179</v>
      </c>
      <c r="G47" s="117"/>
      <c r="H47" s="52"/>
      <c r="I47" s="53" t="s">
        <v>18</v>
      </c>
      <c r="J47" s="127">
        <v>218</v>
      </c>
      <c r="K47" s="139">
        <v>50.3</v>
      </c>
      <c r="L47" s="118">
        <v>51.4</v>
      </c>
      <c r="M47" s="118">
        <v>31.4</v>
      </c>
      <c r="N47" s="118">
        <v>28.4</v>
      </c>
      <c r="O47" s="118">
        <v>29.9</v>
      </c>
      <c r="P47" s="159">
        <v>27.5</v>
      </c>
      <c r="Q47" s="153">
        <v>26.6</v>
      </c>
      <c r="R47" s="245">
        <v>35</v>
      </c>
      <c r="S47" s="245">
        <v>20.4</v>
      </c>
      <c r="T47" s="245">
        <v>35</v>
      </c>
      <c r="U47" s="538">
        <v>35</v>
      </c>
      <c r="V47" s="159">
        <v>35</v>
      </c>
      <c r="W47" s="159">
        <v>35</v>
      </c>
      <c r="X47" s="251">
        <f t="shared" si="0"/>
        <v>171.56862745098042</v>
      </c>
      <c r="Y47" s="59" t="s">
        <v>181</v>
      </c>
    </row>
    <row r="48" spans="1:25" ht="12.75">
      <c r="A48" s="196"/>
      <c r="B48" s="198"/>
      <c r="C48" s="196"/>
      <c r="D48" s="197"/>
      <c r="E48" s="71">
        <v>6171</v>
      </c>
      <c r="F48" s="44">
        <v>5192</v>
      </c>
      <c r="G48" s="51"/>
      <c r="H48" s="52"/>
      <c r="I48" s="53" t="s">
        <v>18</v>
      </c>
      <c r="J48" s="127">
        <v>218</v>
      </c>
      <c r="K48" s="132">
        <v>80.7</v>
      </c>
      <c r="L48" s="77">
        <v>0</v>
      </c>
      <c r="M48" s="77">
        <v>28</v>
      </c>
      <c r="N48" s="77">
        <v>5.3</v>
      </c>
      <c r="O48" s="77">
        <v>21.7</v>
      </c>
      <c r="P48" s="157">
        <v>77.9</v>
      </c>
      <c r="Q48" s="151">
        <v>7.4</v>
      </c>
      <c r="R48" s="243">
        <v>50</v>
      </c>
      <c r="S48" s="243">
        <v>3.5</v>
      </c>
      <c r="T48" s="243">
        <v>85</v>
      </c>
      <c r="U48" s="536">
        <v>50</v>
      </c>
      <c r="V48" s="157">
        <v>50</v>
      </c>
      <c r="W48" s="157">
        <v>50</v>
      </c>
      <c r="X48" s="251">
        <f t="shared" si="0"/>
        <v>1428.5714285714287</v>
      </c>
      <c r="Y48" s="59" t="s">
        <v>151</v>
      </c>
    </row>
    <row r="49" spans="1:25" ht="12.75">
      <c r="A49" s="196"/>
      <c r="B49" s="198"/>
      <c r="C49" s="196"/>
      <c r="D49" s="197"/>
      <c r="E49" s="71">
        <v>6171</v>
      </c>
      <c r="F49" s="44">
        <v>5194</v>
      </c>
      <c r="G49" s="117"/>
      <c r="H49" s="52"/>
      <c r="I49" s="53" t="s">
        <v>18</v>
      </c>
      <c r="J49" s="127">
        <v>218</v>
      </c>
      <c r="K49" s="139">
        <v>140.4</v>
      </c>
      <c r="L49" s="118">
        <v>98.9</v>
      </c>
      <c r="M49" s="118">
        <v>36.2</v>
      </c>
      <c r="N49" s="118">
        <v>209.8</v>
      </c>
      <c r="O49" s="118">
        <v>42.5</v>
      </c>
      <c r="P49" s="159">
        <v>140.3</v>
      </c>
      <c r="Q49" s="153">
        <v>368.6</v>
      </c>
      <c r="R49" s="245">
        <v>100</v>
      </c>
      <c r="S49" s="245">
        <v>1064.8</v>
      </c>
      <c r="T49" s="245">
        <v>50</v>
      </c>
      <c r="U49" s="538">
        <v>250</v>
      </c>
      <c r="V49" s="159">
        <v>0</v>
      </c>
      <c r="W49" s="159">
        <v>0</v>
      </c>
      <c r="X49" s="251">
        <f t="shared" si="0"/>
        <v>23.478587528174305</v>
      </c>
      <c r="Y49" s="59" t="s">
        <v>50</v>
      </c>
    </row>
    <row r="50" spans="1:25" ht="12.75">
      <c r="A50" s="196"/>
      <c r="B50" s="198"/>
      <c r="C50" s="196"/>
      <c r="D50" s="197"/>
      <c r="E50" s="71">
        <v>6171</v>
      </c>
      <c r="F50" s="45">
        <v>5229</v>
      </c>
      <c r="G50" s="117"/>
      <c r="H50" s="51"/>
      <c r="I50" s="53" t="s">
        <v>18</v>
      </c>
      <c r="J50" s="127">
        <v>218</v>
      </c>
      <c r="K50" s="132">
        <v>26.3</v>
      </c>
      <c r="L50" s="77">
        <v>27</v>
      </c>
      <c r="M50" s="77">
        <v>26.7</v>
      </c>
      <c r="N50" s="77">
        <v>25.7</v>
      </c>
      <c r="O50" s="77">
        <v>25.7</v>
      </c>
      <c r="P50" s="157">
        <v>24.4</v>
      </c>
      <c r="Q50" s="151">
        <v>24.3</v>
      </c>
      <c r="R50" s="243">
        <v>25</v>
      </c>
      <c r="S50" s="243">
        <v>24.2</v>
      </c>
      <c r="T50" s="243">
        <v>25</v>
      </c>
      <c r="U50" s="536">
        <v>25</v>
      </c>
      <c r="V50" s="157">
        <v>25</v>
      </c>
      <c r="W50" s="157">
        <v>25</v>
      </c>
      <c r="X50" s="251">
        <f t="shared" si="0"/>
        <v>103.30578512396696</v>
      </c>
      <c r="Y50" s="59" t="s">
        <v>48</v>
      </c>
    </row>
    <row r="51" spans="1:25" ht="12.75" hidden="1">
      <c r="A51" s="196"/>
      <c r="B51" s="198"/>
      <c r="C51" s="196"/>
      <c r="D51" s="197"/>
      <c r="E51" s="71">
        <v>6171</v>
      </c>
      <c r="F51" s="45">
        <v>5329</v>
      </c>
      <c r="G51" s="117"/>
      <c r="H51" s="51"/>
      <c r="I51" s="53" t="s">
        <v>18</v>
      </c>
      <c r="J51" s="127">
        <v>218</v>
      </c>
      <c r="K51" s="134">
        <v>0</v>
      </c>
      <c r="L51" s="77">
        <v>71.9</v>
      </c>
      <c r="M51" s="77">
        <v>12.9</v>
      </c>
      <c r="N51" s="77">
        <v>12.9</v>
      </c>
      <c r="O51" s="77">
        <v>0</v>
      </c>
      <c r="P51" s="157">
        <v>0</v>
      </c>
      <c r="Q51" s="151"/>
      <c r="R51" s="243"/>
      <c r="S51" s="243"/>
      <c r="T51" s="243"/>
      <c r="U51" s="536"/>
      <c r="V51" s="157"/>
      <c r="W51" s="157"/>
      <c r="X51" s="251" t="e">
        <f t="shared" si="0"/>
        <v>#DIV/0!</v>
      </c>
      <c r="Y51" s="59" t="s">
        <v>72</v>
      </c>
    </row>
    <row r="52" spans="1:25" ht="12.75">
      <c r="A52" s="196"/>
      <c r="B52" s="198"/>
      <c r="C52" s="196"/>
      <c r="D52" s="197"/>
      <c r="E52" s="71">
        <v>6171</v>
      </c>
      <c r="F52" s="45">
        <v>5361</v>
      </c>
      <c r="G52" s="54"/>
      <c r="H52" s="55"/>
      <c r="I52" s="53" t="s">
        <v>18</v>
      </c>
      <c r="J52" s="127">
        <v>218</v>
      </c>
      <c r="K52" s="140">
        <v>73</v>
      </c>
      <c r="L52" s="77">
        <v>15</v>
      </c>
      <c r="M52" s="77">
        <v>20.6</v>
      </c>
      <c r="N52" s="77">
        <v>37.5</v>
      </c>
      <c r="O52" s="77">
        <v>10</v>
      </c>
      <c r="P52" s="157">
        <v>10</v>
      </c>
      <c r="Q52" s="151">
        <v>0.3</v>
      </c>
      <c r="R52" s="243">
        <v>30</v>
      </c>
      <c r="S52" s="243">
        <v>24.8</v>
      </c>
      <c r="T52" s="243">
        <v>40</v>
      </c>
      <c r="U52" s="536">
        <v>30</v>
      </c>
      <c r="V52" s="157">
        <v>30</v>
      </c>
      <c r="W52" s="157">
        <v>30</v>
      </c>
      <c r="X52" s="251">
        <f t="shared" si="0"/>
        <v>120.96774193548387</v>
      </c>
      <c r="Y52" s="59" t="s">
        <v>68</v>
      </c>
    </row>
    <row r="53" spans="1:25" ht="12.75">
      <c r="A53" s="196"/>
      <c r="B53" s="198"/>
      <c r="C53" s="196"/>
      <c r="D53" s="197"/>
      <c r="E53" s="71">
        <v>6171</v>
      </c>
      <c r="F53" s="45">
        <v>5362</v>
      </c>
      <c r="G53" s="54"/>
      <c r="H53" s="51"/>
      <c r="I53" s="53" t="s">
        <v>18</v>
      </c>
      <c r="J53" s="127">
        <v>218</v>
      </c>
      <c r="K53" s="140">
        <v>1.1</v>
      </c>
      <c r="L53" s="77">
        <v>6.8</v>
      </c>
      <c r="M53" s="77">
        <v>11.6</v>
      </c>
      <c r="N53" s="77">
        <v>3.6</v>
      </c>
      <c r="O53" s="77">
        <v>3.6</v>
      </c>
      <c r="P53" s="157">
        <v>4.2</v>
      </c>
      <c r="Q53" s="151">
        <v>191.7</v>
      </c>
      <c r="R53" s="243">
        <v>10</v>
      </c>
      <c r="S53" s="243">
        <v>127.2</v>
      </c>
      <c r="T53" s="243">
        <v>50</v>
      </c>
      <c r="U53" s="536">
        <v>15</v>
      </c>
      <c r="V53" s="157">
        <v>15</v>
      </c>
      <c r="W53" s="157">
        <v>15</v>
      </c>
      <c r="X53" s="251">
        <f t="shared" si="0"/>
        <v>11.79245283018868</v>
      </c>
      <c r="Y53" s="59" t="s">
        <v>182</v>
      </c>
    </row>
    <row r="54" spans="1:25" ht="12.75" hidden="1">
      <c r="A54" s="196"/>
      <c r="B54" s="198"/>
      <c r="C54" s="196"/>
      <c r="D54" s="197"/>
      <c r="E54" s="71">
        <v>6171</v>
      </c>
      <c r="F54" s="45">
        <v>5363</v>
      </c>
      <c r="G54" s="54"/>
      <c r="H54" s="51"/>
      <c r="I54" s="53" t="s">
        <v>18</v>
      </c>
      <c r="J54" s="127">
        <v>218</v>
      </c>
      <c r="K54" s="140">
        <v>0</v>
      </c>
      <c r="L54" s="77">
        <v>0</v>
      </c>
      <c r="M54" s="77">
        <v>0</v>
      </c>
      <c r="N54" s="77">
        <v>16.7</v>
      </c>
      <c r="O54" s="77">
        <v>0</v>
      </c>
      <c r="P54" s="157">
        <v>0</v>
      </c>
      <c r="Q54" s="151"/>
      <c r="R54" s="243"/>
      <c r="S54" s="243"/>
      <c r="T54" s="243"/>
      <c r="U54" s="536"/>
      <c r="V54" s="157"/>
      <c r="W54" s="157"/>
      <c r="X54" s="251" t="e">
        <f t="shared" si="0"/>
        <v>#DIV/0!</v>
      </c>
      <c r="Y54" s="59" t="s">
        <v>78</v>
      </c>
    </row>
    <row r="55" spans="1:25" ht="12.75" hidden="1">
      <c r="A55" s="196"/>
      <c r="B55" s="198"/>
      <c r="C55" s="196"/>
      <c r="D55" s="197"/>
      <c r="E55" s="71">
        <v>6171</v>
      </c>
      <c r="F55" s="45">
        <v>5424</v>
      </c>
      <c r="G55" s="54"/>
      <c r="H55" s="51"/>
      <c r="I55" s="53" t="s">
        <v>18</v>
      </c>
      <c r="J55" s="127">
        <v>218</v>
      </c>
      <c r="K55" s="140">
        <v>0</v>
      </c>
      <c r="L55" s="77">
        <v>0</v>
      </c>
      <c r="M55" s="77">
        <v>0</v>
      </c>
      <c r="N55" s="77">
        <v>0</v>
      </c>
      <c r="O55" s="77">
        <v>0</v>
      </c>
      <c r="P55" s="157">
        <v>0</v>
      </c>
      <c r="Q55" s="151"/>
      <c r="R55" s="243"/>
      <c r="S55" s="243"/>
      <c r="T55" s="243"/>
      <c r="U55" s="536"/>
      <c r="V55" s="157"/>
      <c r="W55" s="157"/>
      <c r="X55" s="251" t="e">
        <f t="shared" si="0"/>
        <v>#DIV/0!</v>
      </c>
      <c r="Y55" s="59" t="s">
        <v>116</v>
      </c>
    </row>
    <row r="56" spans="1:25" ht="12.75" hidden="1">
      <c r="A56" s="196"/>
      <c r="B56" s="198"/>
      <c r="C56" s="196"/>
      <c r="D56" s="197"/>
      <c r="E56" s="71">
        <v>6171</v>
      </c>
      <c r="F56" s="45">
        <v>5429</v>
      </c>
      <c r="G56" s="54"/>
      <c r="H56" s="51"/>
      <c r="I56" s="53" t="s">
        <v>18</v>
      </c>
      <c r="J56" s="127">
        <v>218</v>
      </c>
      <c r="K56" s="140">
        <v>0</v>
      </c>
      <c r="L56" s="77">
        <v>0</v>
      </c>
      <c r="M56" s="77">
        <v>179.4</v>
      </c>
      <c r="N56" s="77">
        <v>6.6</v>
      </c>
      <c r="O56" s="77">
        <v>0</v>
      </c>
      <c r="P56" s="157">
        <v>0</v>
      </c>
      <c r="Q56" s="151"/>
      <c r="R56" s="243"/>
      <c r="S56" s="243"/>
      <c r="T56" s="243"/>
      <c r="U56" s="536"/>
      <c r="V56" s="157"/>
      <c r="W56" s="157"/>
      <c r="X56" s="251" t="e">
        <f t="shared" si="0"/>
        <v>#DIV/0!</v>
      </c>
      <c r="Y56" s="59" t="s">
        <v>99</v>
      </c>
    </row>
    <row r="57" spans="1:25" ht="12.75">
      <c r="A57" s="196"/>
      <c r="B57" s="198"/>
      <c r="C57" s="196"/>
      <c r="D57" s="197"/>
      <c r="E57" s="71">
        <v>6171</v>
      </c>
      <c r="F57" s="45">
        <v>5363</v>
      </c>
      <c r="G57" s="54"/>
      <c r="H57" s="55"/>
      <c r="I57" s="53" t="s">
        <v>18</v>
      </c>
      <c r="J57" s="127">
        <v>218</v>
      </c>
      <c r="K57" s="140"/>
      <c r="L57" s="77"/>
      <c r="M57" s="77"/>
      <c r="N57" s="77"/>
      <c r="O57" s="77">
        <v>0</v>
      </c>
      <c r="P57" s="157">
        <v>30</v>
      </c>
      <c r="Q57" s="151">
        <v>0</v>
      </c>
      <c r="R57" s="243">
        <v>0</v>
      </c>
      <c r="S57" s="243">
        <v>0</v>
      </c>
      <c r="T57" s="243">
        <v>0</v>
      </c>
      <c r="U57" s="536">
        <v>0</v>
      </c>
      <c r="V57" s="157">
        <v>0</v>
      </c>
      <c r="W57" s="157">
        <v>0</v>
      </c>
      <c r="X57" s="251" t="e">
        <f t="shared" si="0"/>
        <v>#DIV/0!</v>
      </c>
      <c r="Y57" s="59" t="s">
        <v>78</v>
      </c>
    </row>
    <row r="58" spans="1:25" ht="12.75">
      <c r="A58" s="196"/>
      <c r="B58" s="198"/>
      <c r="C58" s="196"/>
      <c r="D58" s="197"/>
      <c r="E58" s="71">
        <v>6171</v>
      </c>
      <c r="F58" s="44">
        <v>5424</v>
      </c>
      <c r="G58" s="51"/>
      <c r="H58" s="52"/>
      <c r="I58" s="53" t="s">
        <v>18</v>
      </c>
      <c r="J58" s="127">
        <v>218</v>
      </c>
      <c r="K58" s="132"/>
      <c r="L58" s="77"/>
      <c r="M58" s="77"/>
      <c r="N58" s="77">
        <v>0</v>
      </c>
      <c r="O58" s="77">
        <v>0</v>
      </c>
      <c r="P58" s="157">
        <v>0</v>
      </c>
      <c r="Q58" s="151">
        <v>129.4</v>
      </c>
      <c r="R58" s="243">
        <v>1300</v>
      </c>
      <c r="S58" s="243">
        <v>117.8</v>
      </c>
      <c r="T58" s="243">
        <v>600</v>
      </c>
      <c r="U58" s="536">
        <v>500</v>
      </c>
      <c r="V58" s="157">
        <v>500</v>
      </c>
      <c r="W58" s="157">
        <v>500</v>
      </c>
      <c r="X58" s="251">
        <f t="shared" si="0"/>
        <v>424.4482173174873</v>
      </c>
      <c r="Y58" s="59" t="s">
        <v>134</v>
      </c>
    </row>
    <row r="59" spans="1:25" ht="12.75">
      <c r="A59" s="196"/>
      <c r="B59" s="198"/>
      <c r="C59" s="196"/>
      <c r="D59" s="197"/>
      <c r="E59" s="71">
        <v>6171</v>
      </c>
      <c r="F59" s="45">
        <v>5429</v>
      </c>
      <c r="G59" s="54"/>
      <c r="H59" s="52"/>
      <c r="I59" s="53" t="s">
        <v>18</v>
      </c>
      <c r="J59" s="127">
        <v>218</v>
      </c>
      <c r="K59" s="132"/>
      <c r="L59" s="77"/>
      <c r="M59" s="77"/>
      <c r="N59" s="77"/>
      <c r="O59" s="77"/>
      <c r="P59" s="157">
        <v>0</v>
      </c>
      <c r="Q59" s="151">
        <v>3</v>
      </c>
      <c r="R59" s="243">
        <v>0</v>
      </c>
      <c r="S59" s="243">
        <v>1</v>
      </c>
      <c r="T59" s="243">
        <v>5</v>
      </c>
      <c r="U59" s="536">
        <v>5</v>
      </c>
      <c r="V59" s="157">
        <v>5</v>
      </c>
      <c r="W59" s="157">
        <v>5</v>
      </c>
      <c r="X59" s="251">
        <f t="shared" si="0"/>
        <v>500</v>
      </c>
      <c r="Y59" s="59" t="s">
        <v>99</v>
      </c>
    </row>
    <row r="60" spans="1:25" ht="12.75">
      <c r="A60" s="196"/>
      <c r="B60" s="198"/>
      <c r="C60" s="196"/>
      <c r="D60" s="197"/>
      <c r="E60" s="71">
        <v>6171</v>
      </c>
      <c r="F60" s="45">
        <v>5499</v>
      </c>
      <c r="G60" s="54"/>
      <c r="H60" s="51"/>
      <c r="I60" s="53" t="s">
        <v>18</v>
      </c>
      <c r="J60" s="127">
        <v>19218</v>
      </c>
      <c r="K60" s="140">
        <v>760.7</v>
      </c>
      <c r="L60" s="77">
        <v>827.4</v>
      </c>
      <c r="M60" s="77">
        <v>881.2</v>
      </c>
      <c r="N60" s="77">
        <v>1182.1</v>
      </c>
      <c r="O60" s="77">
        <v>1020.2</v>
      </c>
      <c r="P60" s="157">
        <v>1106.8</v>
      </c>
      <c r="Q60" s="151">
        <v>962.8</v>
      </c>
      <c r="R60" s="243">
        <v>1100</v>
      </c>
      <c r="S60" s="243">
        <v>1100.7</v>
      </c>
      <c r="T60" s="243">
        <v>1034</v>
      </c>
      <c r="U60" s="536">
        <v>1050</v>
      </c>
      <c r="V60" s="157">
        <v>1050</v>
      </c>
      <c r="W60" s="157">
        <v>1050</v>
      </c>
      <c r="X60" s="251">
        <f t="shared" si="0"/>
        <v>95.39384028345597</v>
      </c>
      <c r="Y60" s="59" t="s">
        <v>118</v>
      </c>
    </row>
    <row r="61" spans="1:25" ht="12.75">
      <c r="A61" s="196"/>
      <c r="B61" s="198"/>
      <c r="C61" s="196"/>
      <c r="D61" s="197"/>
      <c r="E61" s="71">
        <v>6171</v>
      </c>
      <c r="F61" s="45">
        <v>5901</v>
      </c>
      <c r="G61" s="54"/>
      <c r="H61" s="51"/>
      <c r="I61" s="53" t="s">
        <v>18</v>
      </c>
      <c r="J61" s="127">
        <v>218</v>
      </c>
      <c r="K61" s="140"/>
      <c r="L61" s="77"/>
      <c r="M61" s="77"/>
      <c r="N61" s="77"/>
      <c r="O61" s="77"/>
      <c r="P61" s="157">
        <v>0</v>
      </c>
      <c r="Q61" s="151">
        <v>0</v>
      </c>
      <c r="R61" s="243"/>
      <c r="S61" s="243">
        <v>0</v>
      </c>
      <c r="T61" s="243">
        <v>0</v>
      </c>
      <c r="U61" s="536">
        <v>0</v>
      </c>
      <c r="V61" s="157">
        <v>0</v>
      </c>
      <c r="W61" s="157">
        <v>0</v>
      </c>
      <c r="X61" s="251" t="e">
        <f t="shared" si="0"/>
        <v>#DIV/0!</v>
      </c>
      <c r="Y61" s="59" t="s">
        <v>168</v>
      </c>
    </row>
    <row r="62" spans="1:25" ht="12.75">
      <c r="A62" s="196"/>
      <c r="B62" s="198"/>
      <c r="C62" s="196"/>
      <c r="D62" s="197"/>
      <c r="E62" s="71">
        <v>6171</v>
      </c>
      <c r="F62" s="45">
        <v>5909</v>
      </c>
      <c r="G62" s="54"/>
      <c r="H62" s="51"/>
      <c r="I62" s="53" t="s">
        <v>18</v>
      </c>
      <c r="J62" s="127">
        <v>218</v>
      </c>
      <c r="K62" s="140">
        <v>865.2</v>
      </c>
      <c r="L62" s="77">
        <v>1013.1</v>
      </c>
      <c r="M62" s="77">
        <v>1145.2</v>
      </c>
      <c r="N62" s="77">
        <v>975.1</v>
      </c>
      <c r="O62" s="77">
        <v>1353.9</v>
      </c>
      <c r="P62" s="157">
        <v>1132.8</v>
      </c>
      <c r="Q62" s="151">
        <v>1450.3</v>
      </c>
      <c r="R62" s="243">
        <v>0</v>
      </c>
      <c r="S62" s="243">
        <v>0</v>
      </c>
      <c r="T62" s="243">
        <v>0</v>
      </c>
      <c r="U62" s="536">
        <v>50</v>
      </c>
      <c r="V62" s="157">
        <v>0</v>
      </c>
      <c r="W62" s="157">
        <v>0</v>
      </c>
      <c r="X62" s="251" t="e">
        <f t="shared" si="0"/>
        <v>#DIV/0!</v>
      </c>
      <c r="Y62" s="59" t="s">
        <v>59</v>
      </c>
    </row>
    <row r="63" spans="1:25" ht="12.75">
      <c r="A63" s="196"/>
      <c r="B63" s="198"/>
      <c r="C63" s="196"/>
      <c r="D63" s="197"/>
      <c r="E63" s="71">
        <v>6171</v>
      </c>
      <c r="F63" s="45">
        <v>6111</v>
      </c>
      <c r="G63" s="117"/>
      <c r="H63" s="52"/>
      <c r="I63" s="53" t="s">
        <v>18</v>
      </c>
      <c r="J63" s="127">
        <v>218</v>
      </c>
      <c r="K63" s="139">
        <v>1139.2</v>
      </c>
      <c r="L63" s="83">
        <v>390.2</v>
      </c>
      <c r="M63" s="83">
        <v>302.3</v>
      </c>
      <c r="N63" s="83">
        <v>0</v>
      </c>
      <c r="O63" s="83">
        <v>642.3</v>
      </c>
      <c r="P63" s="160">
        <v>434.1</v>
      </c>
      <c r="Q63" s="154">
        <v>1135.9</v>
      </c>
      <c r="R63" s="246">
        <v>500</v>
      </c>
      <c r="S63" s="246">
        <v>326.5</v>
      </c>
      <c r="T63" s="246">
        <v>500</v>
      </c>
      <c r="U63" s="539">
        <v>600</v>
      </c>
      <c r="V63" s="160">
        <v>500</v>
      </c>
      <c r="W63" s="160">
        <v>500</v>
      </c>
      <c r="X63" s="251">
        <f t="shared" si="0"/>
        <v>183.76722817764167</v>
      </c>
      <c r="Y63" s="59" t="s">
        <v>234</v>
      </c>
    </row>
    <row r="64" spans="1:25" ht="12.75">
      <c r="A64" s="196"/>
      <c r="B64" s="198"/>
      <c r="C64" s="196"/>
      <c r="D64" s="197"/>
      <c r="E64" s="71">
        <v>6171</v>
      </c>
      <c r="F64" s="45">
        <v>6119</v>
      </c>
      <c r="G64" s="117"/>
      <c r="H64" s="52"/>
      <c r="I64" s="53" t="s">
        <v>18</v>
      </c>
      <c r="J64" s="127">
        <v>218</v>
      </c>
      <c r="K64" s="141">
        <v>0</v>
      </c>
      <c r="L64" s="83">
        <v>0</v>
      </c>
      <c r="M64" s="83">
        <v>0</v>
      </c>
      <c r="N64" s="83">
        <v>0</v>
      </c>
      <c r="O64" s="83">
        <v>75.2</v>
      </c>
      <c r="P64" s="160">
        <v>0</v>
      </c>
      <c r="Q64" s="154">
        <v>0</v>
      </c>
      <c r="R64" s="246">
        <v>200</v>
      </c>
      <c r="S64" s="246">
        <v>0</v>
      </c>
      <c r="T64" s="246">
        <v>50</v>
      </c>
      <c r="U64" s="539">
        <v>50</v>
      </c>
      <c r="V64" s="160">
        <v>50</v>
      </c>
      <c r="W64" s="160">
        <v>50</v>
      </c>
      <c r="X64" s="251" t="e">
        <f t="shared" si="0"/>
        <v>#DIV/0!</v>
      </c>
      <c r="Y64" s="59" t="s">
        <v>183</v>
      </c>
    </row>
    <row r="65" spans="1:25" ht="12.75">
      <c r="A65" s="196"/>
      <c r="B65" s="198"/>
      <c r="C65" s="196"/>
      <c r="D65" s="197"/>
      <c r="E65" s="71">
        <v>6171</v>
      </c>
      <c r="F65" s="45">
        <v>6121</v>
      </c>
      <c r="G65" s="117"/>
      <c r="H65" s="52"/>
      <c r="I65" s="53" t="s">
        <v>18</v>
      </c>
      <c r="J65" s="127">
        <v>218</v>
      </c>
      <c r="K65" s="141">
        <v>0</v>
      </c>
      <c r="L65" s="83">
        <v>0</v>
      </c>
      <c r="M65" s="83">
        <v>0</v>
      </c>
      <c r="N65" s="83">
        <v>81.3</v>
      </c>
      <c r="O65" s="83">
        <v>0</v>
      </c>
      <c r="P65" s="160">
        <v>257.4</v>
      </c>
      <c r="Q65" s="154">
        <v>165.9</v>
      </c>
      <c r="R65" s="246">
        <v>0</v>
      </c>
      <c r="S65" s="246">
        <v>302.8</v>
      </c>
      <c r="T65" s="246">
        <v>0</v>
      </c>
      <c r="U65" s="539">
        <v>100</v>
      </c>
      <c r="V65" s="160">
        <v>0</v>
      </c>
      <c r="W65" s="160">
        <v>0</v>
      </c>
      <c r="X65" s="251">
        <f t="shared" si="0"/>
        <v>33.02509907529723</v>
      </c>
      <c r="Y65" s="59" t="s">
        <v>235</v>
      </c>
    </row>
    <row r="66" spans="1:25" ht="12.75">
      <c r="A66" s="196"/>
      <c r="B66" s="198"/>
      <c r="C66" s="196"/>
      <c r="D66" s="197"/>
      <c r="E66" s="71">
        <v>6171</v>
      </c>
      <c r="F66" s="45">
        <v>6122</v>
      </c>
      <c r="G66" s="51"/>
      <c r="H66" s="52"/>
      <c r="I66" s="53" t="s">
        <v>18</v>
      </c>
      <c r="J66" s="127">
        <v>218</v>
      </c>
      <c r="K66" s="132">
        <v>813.3</v>
      </c>
      <c r="L66" s="77">
        <v>0</v>
      </c>
      <c r="M66" s="77">
        <v>332</v>
      </c>
      <c r="N66" s="77">
        <v>558.1</v>
      </c>
      <c r="O66" s="77">
        <v>83</v>
      </c>
      <c r="P66" s="157">
        <v>347.1</v>
      </c>
      <c r="Q66" s="151">
        <v>746.6</v>
      </c>
      <c r="R66" s="243">
        <v>0</v>
      </c>
      <c r="S66" s="243">
        <v>0</v>
      </c>
      <c r="T66" s="243">
        <v>200</v>
      </c>
      <c r="U66" s="536">
        <v>200</v>
      </c>
      <c r="V66" s="157">
        <v>200</v>
      </c>
      <c r="W66" s="157">
        <v>200</v>
      </c>
      <c r="X66" s="251" t="e">
        <f t="shared" si="0"/>
        <v>#DIV/0!</v>
      </c>
      <c r="Y66" s="59" t="s">
        <v>184</v>
      </c>
    </row>
    <row r="67" spans="1:25" ht="12.75" hidden="1">
      <c r="A67" s="196"/>
      <c r="B67" s="198"/>
      <c r="C67" s="196"/>
      <c r="D67" s="197"/>
      <c r="E67" s="71">
        <v>6171</v>
      </c>
      <c r="F67" s="45">
        <v>6123</v>
      </c>
      <c r="G67" s="51"/>
      <c r="H67" s="52"/>
      <c r="I67" s="53" t="s">
        <v>18</v>
      </c>
      <c r="J67" s="127">
        <v>218</v>
      </c>
      <c r="K67" s="134">
        <v>450</v>
      </c>
      <c r="L67" s="77">
        <v>585</v>
      </c>
      <c r="M67" s="77">
        <v>0</v>
      </c>
      <c r="N67" s="77">
        <v>507.5</v>
      </c>
      <c r="O67" s="77">
        <v>0</v>
      </c>
      <c r="P67" s="157">
        <v>0</v>
      </c>
      <c r="Q67" s="151"/>
      <c r="R67" s="243">
        <v>0</v>
      </c>
      <c r="S67" s="243"/>
      <c r="T67" s="243"/>
      <c r="U67" s="536"/>
      <c r="V67" s="157"/>
      <c r="W67" s="157"/>
      <c r="X67" s="251" t="e">
        <f t="shared" si="0"/>
        <v>#DIV/0!</v>
      </c>
      <c r="Y67" s="59" t="s">
        <v>119</v>
      </c>
    </row>
    <row r="68" spans="1:25" ht="12.75">
      <c r="A68" s="196"/>
      <c r="B68" s="198"/>
      <c r="C68" s="196"/>
      <c r="D68" s="197"/>
      <c r="E68" s="71">
        <v>6171</v>
      </c>
      <c r="F68" s="45">
        <v>6123</v>
      </c>
      <c r="G68" s="51"/>
      <c r="H68" s="52"/>
      <c r="I68" s="53" t="s">
        <v>18</v>
      </c>
      <c r="J68" s="127">
        <v>218</v>
      </c>
      <c r="K68" s="134"/>
      <c r="L68" s="77"/>
      <c r="M68" s="77"/>
      <c r="N68" s="77"/>
      <c r="O68" s="77"/>
      <c r="P68" s="157">
        <v>0</v>
      </c>
      <c r="Q68" s="151">
        <v>0</v>
      </c>
      <c r="R68" s="243">
        <v>0</v>
      </c>
      <c r="S68" s="243">
        <v>667.6</v>
      </c>
      <c r="T68" s="243">
        <v>600</v>
      </c>
      <c r="U68" s="536">
        <v>0</v>
      </c>
      <c r="V68" s="157">
        <v>0</v>
      </c>
      <c r="W68" s="157">
        <v>0</v>
      </c>
      <c r="X68" s="251">
        <f t="shared" si="0"/>
        <v>0</v>
      </c>
      <c r="Y68" s="59" t="s">
        <v>232</v>
      </c>
    </row>
    <row r="69" spans="1:25" ht="12.75">
      <c r="A69" s="196"/>
      <c r="B69" s="198"/>
      <c r="C69" s="196"/>
      <c r="D69" s="197"/>
      <c r="E69" s="71">
        <v>6171</v>
      </c>
      <c r="F69" s="45">
        <v>6127</v>
      </c>
      <c r="G69" s="51"/>
      <c r="H69" s="52"/>
      <c r="I69" s="53" t="s">
        <v>18</v>
      </c>
      <c r="J69" s="127">
        <v>218</v>
      </c>
      <c r="K69" s="134"/>
      <c r="L69" s="77"/>
      <c r="M69" s="77"/>
      <c r="N69" s="77">
        <v>0</v>
      </c>
      <c r="O69" s="77">
        <v>0</v>
      </c>
      <c r="P69" s="157">
        <v>50</v>
      </c>
      <c r="Q69" s="151">
        <v>178</v>
      </c>
      <c r="R69" s="243">
        <v>0</v>
      </c>
      <c r="S69" s="243">
        <v>0</v>
      </c>
      <c r="T69" s="243">
        <v>0</v>
      </c>
      <c r="U69" s="536">
        <v>0</v>
      </c>
      <c r="V69" s="157">
        <v>0</v>
      </c>
      <c r="W69" s="157">
        <v>0</v>
      </c>
      <c r="X69" s="251" t="e">
        <f t="shared" si="0"/>
        <v>#DIV/0!</v>
      </c>
      <c r="Y69" s="59" t="s">
        <v>131</v>
      </c>
    </row>
    <row r="70" spans="1:25" ht="12.75">
      <c r="A70" s="196"/>
      <c r="B70" s="198"/>
      <c r="C70" s="196"/>
      <c r="D70" s="197"/>
      <c r="E70" s="71">
        <v>6171</v>
      </c>
      <c r="F70" s="45">
        <v>6125</v>
      </c>
      <c r="G70" s="51"/>
      <c r="H70" s="52"/>
      <c r="I70" s="53" t="s">
        <v>18</v>
      </c>
      <c r="J70" s="127">
        <v>218</v>
      </c>
      <c r="K70" s="139">
        <v>779.3</v>
      </c>
      <c r="L70" s="83">
        <v>510.1</v>
      </c>
      <c r="M70" s="83">
        <v>283.7</v>
      </c>
      <c r="N70" s="83">
        <v>396.4</v>
      </c>
      <c r="O70" s="83">
        <v>129.9</v>
      </c>
      <c r="P70" s="160">
        <v>169.5</v>
      </c>
      <c r="Q70" s="154">
        <v>153.9</v>
      </c>
      <c r="R70" s="246">
        <v>1000</v>
      </c>
      <c r="S70" s="246">
        <v>59.9</v>
      </c>
      <c r="T70" s="246">
        <v>480</v>
      </c>
      <c r="U70" s="539">
        <v>500</v>
      </c>
      <c r="V70" s="160">
        <v>500</v>
      </c>
      <c r="W70" s="160">
        <v>500</v>
      </c>
      <c r="X70" s="251">
        <f t="shared" si="0"/>
        <v>834.7245409015026</v>
      </c>
      <c r="Y70" s="59" t="s">
        <v>153</v>
      </c>
    </row>
    <row r="71" spans="1:25" ht="12.75" hidden="1">
      <c r="A71" s="200"/>
      <c r="B71" s="201"/>
      <c r="C71" s="196"/>
      <c r="D71" s="197"/>
      <c r="E71" s="71">
        <v>6171</v>
      </c>
      <c r="F71" s="45">
        <v>6129</v>
      </c>
      <c r="G71" s="51"/>
      <c r="H71" s="52"/>
      <c r="I71" s="53" t="s">
        <v>18</v>
      </c>
      <c r="J71" s="127">
        <v>218</v>
      </c>
      <c r="K71" s="139">
        <v>0</v>
      </c>
      <c r="L71" s="83">
        <v>0</v>
      </c>
      <c r="M71" s="83">
        <v>372.8</v>
      </c>
      <c r="N71" s="83">
        <v>51.6</v>
      </c>
      <c r="O71" s="83">
        <v>0</v>
      </c>
      <c r="P71" s="160">
        <v>0</v>
      </c>
      <c r="Q71" s="154"/>
      <c r="R71" s="246"/>
      <c r="S71" s="246"/>
      <c r="T71" s="246"/>
      <c r="U71" s="539"/>
      <c r="V71" s="160"/>
      <c r="W71" s="160"/>
      <c r="X71" s="251" t="e">
        <f t="shared" si="0"/>
        <v>#DIV/0!</v>
      </c>
      <c r="Y71" s="59" t="s">
        <v>100</v>
      </c>
    </row>
    <row r="72" spans="1:25" ht="12.75">
      <c r="A72" s="200"/>
      <c r="B72" s="201"/>
      <c r="C72" s="196"/>
      <c r="D72" s="197"/>
      <c r="E72" s="71">
        <v>6171</v>
      </c>
      <c r="F72" s="44">
        <v>5175</v>
      </c>
      <c r="G72" s="117"/>
      <c r="H72" s="52"/>
      <c r="I72" s="53" t="s">
        <v>36</v>
      </c>
      <c r="J72" s="127">
        <v>218</v>
      </c>
      <c r="K72" s="139">
        <v>167.5</v>
      </c>
      <c r="L72" s="118">
        <v>155</v>
      </c>
      <c r="M72" s="118">
        <v>171.8</v>
      </c>
      <c r="N72" s="118">
        <v>142.9</v>
      </c>
      <c r="O72" s="118">
        <v>148.4</v>
      </c>
      <c r="P72" s="159">
        <v>169.8</v>
      </c>
      <c r="Q72" s="153">
        <v>158.1</v>
      </c>
      <c r="R72" s="245">
        <v>150</v>
      </c>
      <c r="S72" s="245">
        <v>208.8</v>
      </c>
      <c r="T72" s="245">
        <v>120</v>
      </c>
      <c r="U72" s="538">
        <v>150</v>
      </c>
      <c r="V72" s="159">
        <v>150</v>
      </c>
      <c r="W72" s="159">
        <v>150</v>
      </c>
      <c r="X72" s="251">
        <f t="shared" si="0"/>
        <v>71.83908045977012</v>
      </c>
      <c r="Y72" s="59" t="s">
        <v>204</v>
      </c>
    </row>
    <row r="73" spans="1:25" ht="13.5" thickBot="1">
      <c r="A73" s="211"/>
      <c r="B73" s="212"/>
      <c r="C73" s="200"/>
      <c r="D73" s="213"/>
      <c r="E73" s="74">
        <v>6171</v>
      </c>
      <c r="F73" s="44">
        <v>5194</v>
      </c>
      <c r="G73" s="51"/>
      <c r="H73" s="51"/>
      <c r="I73" s="124" t="s">
        <v>36</v>
      </c>
      <c r="J73" s="129">
        <v>218</v>
      </c>
      <c r="K73" s="132">
        <v>30</v>
      </c>
      <c r="L73" s="77">
        <v>45</v>
      </c>
      <c r="M73" s="77">
        <v>50.4</v>
      </c>
      <c r="N73" s="77">
        <v>48.6</v>
      </c>
      <c r="O73" s="77">
        <v>48.4</v>
      </c>
      <c r="P73" s="77">
        <v>42.3</v>
      </c>
      <c r="Q73" s="156">
        <v>49.4</v>
      </c>
      <c r="R73" s="249">
        <v>50</v>
      </c>
      <c r="S73" s="249">
        <v>65.4</v>
      </c>
      <c r="T73" s="249">
        <v>80</v>
      </c>
      <c r="U73" s="540">
        <v>50</v>
      </c>
      <c r="V73" s="77">
        <v>50</v>
      </c>
      <c r="W73" s="77">
        <v>50</v>
      </c>
      <c r="X73" s="499">
        <f t="shared" si="0"/>
        <v>76.4525993883792</v>
      </c>
      <c r="Y73" s="125" t="s">
        <v>205</v>
      </c>
    </row>
    <row r="74" spans="1:25" ht="13.5" hidden="1" thickBot="1">
      <c r="A74" s="227"/>
      <c r="B74" s="213"/>
      <c r="C74" s="206"/>
      <c r="D74" s="213"/>
      <c r="E74" s="149">
        <v>6171</v>
      </c>
      <c r="F74" s="49">
        <v>5901</v>
      </c>
      <c r="G74" s="55"/>
      <c r="H74" s="55"/>
      <c r="I74" s="497" t="s">
        <v>18</v>
      </c>
      <c r="J74" s="128"/>
      <c r="K74" s="498"/>
      <c r="L74" s="161"/>
      <c r="M74" s="161"/>
      <c r="N74" s="161"/>
      <c r="O74" s="161"/>
      <c r="P74" s="161"/>
      <c r="Q74" s="155"/>
      <c r="R74" s="247"/>
      <c r="S74" s="247"/>
      <c r="T74" s="247"/>
      <c r="U74" s="541"/>
      <c r="V74" s="161"/>
      <c r="W74" s="161"/>
      <c r="X74" s="253"/>
      <c r="Y74" s="84"/>
    </row>
    <row r="75" spans="1:25" s="241" customFormat="1" ht="26.25" customHeight="1" thickBot="1">
      <c r="A75" s="234"/>
      <c r="B75" s="235"/>
      <c r="C75" s="235"/>
      <c r="D75" s="235"/>
      <c r="E75" s="236"/>
      <c r="F75" s="237"/>
      <c r="G75" s="237"/>
      <c r="H75" s="237"/>
      <c r="I75" s="237"/>
      <c r="J75" s="238"/>
      <c r="K75" s="239">
        <f aca="true" t="shared" si="1" ref="K75:W75">SUM(K7:K73)</f>
        <v>81724.59999999999</v>
      </c>
      <c r="L75" s="68">
        <f t="shared" si="1"/>
        <v>79185.8</v>
      </c>
      <c r="M75" s="68">
        <f t="shared" si="1"/>
        <v>78357.19999999997</v>
      </c>
      <c r="N75" s="68">
        <f t="shared" si="1"/>
        <v>83431.50000000003</v>
      </c>
      <c r="O75" s="68">
        <f t="shared" si="1"/>
        <v>85995.79999999999</v>
      </c>
      <c r="P75" s="68">
        <f t="shared" si="1"/>
        <v>92437.9</v>
      </c>
      <c r="Q75" s="68">
        <f>SUM(Q7:Q73)</f>
        <v>99784.29999999997</v>
      </c>
      <c r="R75" s="68">
        <f>SUM(R7:R73)</f>
        <v>97661</v>
      </c>
      <c r="S75" s="68">
        <f>SUM(S7:S73)</f>
        <v>94864.40000000001</v>
      </c>
      <c r="T75" s="68">
        <f>SUM(T7:T73)</f>
        <v>101732.1</v>
      </c>
      <c r="U75" s="534">
        <f t="shared" si="1"/>
        <v>99216</v>
      </c>
      <c r="V75" s="68">
        <f t="shared" si="1"/>
        <v>97666</v>
      </c>
      <c r="W75" s="68">
        <f t="shared" si="1"/>
        <v>97876</v>
      </c>
      <c r="X75" s="252">
        <f>+U75/S75*100</f>
        <v>104.58717917364153</v>
      </c>
      <c r="Y75" s="240" t="s">
        <v>101</v>
      </c>
    </row>
    <row r="76" spans="1:25" ht="12.75">
      <c r="A76" s="214"/>
      <c r="B76" s="215"/>
      <c r="C76" s="216"/>
      <c r="D76" s="215"/>
      <c r="E76" s="217">
        <v>6115</v>
      </c>
      <c r="F76" s="218" t="s">
        <v>63</v>
      </c>
      <c r="G76" s="218"/>
      <c r="H76" s="218"/>
      <c r="I76" s="218">
        <v>30</v>
      </c>
      <c r="J76" s="219">
        <v>218</v>
      </c>
      <c r="K76" s="220">
        <v>0</v>
      </c>
      <c r="L76" s="221">
        <v>327.7</v>
      </c>
      <c r="M76" s="221">
        <v>0</v>
      </c>
      <c r="N76" s="221">
        <v>476.3</v>
      </c>
      <c r="O76" s="221">
        <v>0</v>
      </c>
      <c r="P76" s="221">
        <v>400.7</v>
      </c>
      <c r="Q76" s="150">
        <v>381</v>
      </c>
      <c r="R76" s="242">
        <v>0</v>
      </c>
      <c r="S76" s="242">
        <f>470.9+476</f>
        <v>946.9</v>
      </c>
      <c r="T76" s="242">
        <v>0</v>
      </c>
      <c r="U76" s="535">
        <v>0</v>
      </c>
      <c r="V76" s="76">
        <v>0</v>
      </c>
      <c r="W76" s="76">
        <v>0</v>
      </c>
      <c r="X76" s="251">
        <f>+U76/S76*100</f>
        <v>0</v>
      </c>
      <c r="Y76" s="222" t="s">
        <v>167</v>
      </c>
    </row>
    <row r="77" spans="1:25" ht="13.5" thickBot="1">
      <c r="A77" s="214"/>
      <c r="B77" s="215"/>
      <c r="C77" s="216"/>
      <c r="D77" s="215"/>
      <c r="E77" s="223">
        <v>6409</v>
      </c>
      <c r="F77" s="216" t="s">
        <v>63</v>
      </c>
      <c r="G77" s="216"/>
      <c r="H77" s="216"/>
      <c r="I77" s="216">
        <v>30</v>
      </c>
      <c r="J77" s="215">
        <v>1218</v>
      </c>
      <c r="K77" s="224">
        <v>0</v>
      </c>
      <c r="L77" s="225">
        <v>315.9</v>
      </c>
      <c r="M77" s="225">
        <v>0</v>
      </c>
      <c r="N77" s="225">
        <v>0</v>
      </c>
      <c r="O77" s="225">
        <v>0</v>
      </c>
      <c r="P77" s="225">
        <v>0</v>
      </c>
      <c r="Q77" s="226">
        <v>0</v>
      </c>
      <c r="R77" s="248"/>
      <c r="S77" s="248">
        <v>0</v>
      </c>
      <c r="T77" s="248">
        <v>0</v>
      </c>
      <c r="U77" s="542">
        <v>0</v>
      </c>
      <c r="V77" s="225">
        <v>0</v>
      </c>
      <c r="W77" s="225">
        <v>0</v>
      </c>
      <c r="X77" s="251" t="e">
        <f>+P77/O77*100</f>
        <v>#DIV/0!</v>
      </c>
      <c r="Y77" s="84" t="s">
        <v>203</v>
      </c>
    </row>
    <row r="78" spans="1:25" ht="12.75" hidden="1">
      <c r="A78" s="227"/>
      <c r="B78" s="213"/>
      <c r="C78" s="206"/>
      <c r="D78" s="213"/>
      <c r="E78" s="74">
        <v>6171</v>
      </c>
      <c r="F78" s="44">
        <v>5901</v>
      </c>
      <c r="G78" s="51"/>
      <c r="H78" s="51"/>
      <c r="I78" s="124" t="s">
        <v>18</v>
      </c>
      <c r="J78" s="129">
        <v>218</v>
      </c>
      <c r="K78" s="134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156"/>
      <c r="R78" s="249"/>
      <c r="S78" s="243"/>
      <c r="T78" s="243"/>
      <c r="U78" s="536"/>
      <c r="V78" s="157"/>
      <c r="W78" s="157"/>
      <c r="X78" s="251" t="e">
        <f>+P78/O78*100</f>
        <v>#DIV/0!</v>
      </c>
      <c r="Y78" s="125" t="s">
        <v>73</v>
      </c>
    </row>
    <row r="79" spans="1:25" ht="14.25" customHeight="1" hidden="1" thickBot="1">
      <c r="A79" s="227"/>
      <c r="B79" s="213"/>
      <c r="C79" s="206"/>
      <c r="D79" s="213"/>
      <c r="E79" s="119">
        <v>6114</v>
      </c>
      <c r="F79" s="120"/>
      <c r="G79" s="121"/>
      <c r="H79" s="121"/>
      <c r="I79" s="122" t="s">
        <v>18</v>
      </c>
      <c r="J79" s="130">
        <v>218</v>
      </c>
      <c r="K79" s="224">
        <v>244</v>
      </c>
      <c r="L79" s="123">
        <v>0</v>
      </c>
      <c r="M79" s="123">
        <v>0</v>
      </c>
      <c r="N79" s="123">
        <v>360.6</v>
      </c>
      <c r="O79" s="123">
        <v>0</v>
      </c>
      <c r="P79" s="123">
        <v>0</v>
      </c>
      <c r="Q79" s="155"/>
      <c r="R79" s="247">
        <v>0</v>
      </c>
      <c r="S79" s="247"/>
      <c r="T79" s="247"/>
      <c r="U79" s="541"/>
      <c r="V79" s="161"/>
      <c r="W79" s="161"/>
      <c r="X79" s="253" t="e">
        <f>+P79/O79*100</f>
        <v>#DIV/0!</v>
      </c>
      <c r="Y79" s="84" t="s">
        <v>115</v>
      </c>
    </row>
    <row r="80" spans="1:25" s="241" customFormat="1" ht="26.25" customHeight="1" thickBot="1">
      <c r="A80" s="234"/>
      <c r="B80" s="235"/>
      <c r="C80" s="235"/>
      <c r="D80" s="235"/>
      <c r="E80" s="234"/>
      <c r="F80" s="235"/>
      <c r="G80" s="235"/>
      <c r="H80" s="235"/>
      <c r="I80" s="235"/>
      <c r="J80" s="235"/>
      <c r="K80" s="68" t="e">
        <f>SUM('Rozpočet výdajů - 2 a 3'!K69)+'Rozpočet výdajů - 37'!K62+'Rozpočet výdajů - 5512, 6112,'!K42+'Rozpočet výdajů - 5512, 6112,'!K57+'Rozpočet výdajů  6171'!K75+400.7</f>
        <v>#REF!</v>
      </c>
      <c r="L80" s="68" t="e">
        <f>SUM('Rozpočet výdajů - 2 a 3'!L69)+'Rozpočet výdajů - 37'!L62+'Rozpočet výdajů - 5512, 6112,'!L42+'Rozpočet výdajů - 5512, 6112,'!L57+'Rozpočet výdajů  6171'!L75+400.7</f>
        <v>#REF!</v>
      </c>
      <c r="M80" s="68" t="e">
        <f>SUM('Rozpočet výdajů - 2 a 3'!M69)+'Rozpočet výdajů - 37'!M62+'Rozpočet výdajů - 5512, 6112,'!M42+'Rozpočet výdajů - 5512, 6112,'!M57+'Rozpočet výdajů  6171'!M75+400.7</f>
        <v>#REF!</v>
      </c>
      <c r="N80" s="68">
        <f>SUM('Rozpočet výdajů - 2 a 3'!N69)+'Rozpočet výdajů - 37'!N62+'Rozpočet výdajů - 5512, 6112,'!N42+'Rozpočet výdajů - 5512, 6112,'!N57+'Rozpočet výdajů  6171'!N75+476.3</f>
        <v>142665.7</v>
      </c>
      <c r="O80" s="68">
        <f>SUM('Rozpočet výdajů - 2 a 3'!O69)+'Rozpočet výdajů - 37'!O62+'Rozpočet výdajů - 5512, 6112,'!O42+'Rozpočet výdajů - 5512, 6112,'!O57+'Rozpočet výdajů  6171'!O75</f>
        <v>144495.4</v>
      </c>
      <c r="P80" s="68">
        <f>SUM('Rozpočet výdajů - 2 a 3'!P69)+'Rozpočet výdajů - 37'!P62+'Rozpočet výdajů - 5512, 6112,'!P42+'Rozpočet výdajů - 5512, 6112,'!P57+'Rozpočet výdajů  6171'!P75+400.7</f>
        <v>155787.5</v>
      </c>
      <c r="Q80" s="68">
        <f>SUM('Rozpočet výdajů - 2 a 3'!Q69)+'Rozpočet výdajů - 37'!Q62+'Rozpočet výdajů - 5512, 6112,'!Q42+'Rozpočet výdajů - 5512, 6112,'!Q57+'Rozpočet výdajů  6171'!Q75+381</f>
        <v>167299.3</v>
      </c>
      <c r="R80" s="68">
        <f>SUM('Rozpočet výdajů - 2 a 3'!R69)+'Rozpočet výdajů - 37'!R62+'Rozpočet výdajů - 5512, 6112,'!R42+'Rozpočet výdajů - 5512, 6112,'!R57+'Rozpočet výdajů  6171'!R75+400.7</f>
        <v>155828.7</v>
      </c>
      <c r="S80" s="68">
        <f>SUM('Rozpočet výdajů - 2 a 3'!S69)+'Rozpočet výdajů - 37'!S62+'Rozpočet výdajů - 5512, 6112,'!S42+'Rozpočet výdajů - 5512, 6112,'!S57+'Rozpočet výdajů  6171'!S75+946.9</f>
        <v>197189.80000000002</v>
      </c>
      <c r="T80" s="68">
        <f>SUM('Rozpočet výdajů - 2 a 3'!T69)+'Rozpočet výdajů - 37'!T62+'Rozpočet výdajů - 5512, 6112,'!T42+'Rozpočet výdajů - 5512, 6112,'!T57+'Rozpočet výdajů  6171'!T75</f>
        <v>115810.20000000001</v>
      </c>
      <c r="U80" s="534">
        <f>SUM('Rozpočet výdajů - 2 a 3'!U69)+'Rozpočet výdajů - 37'!U62+'Rozpočet výdajů - 5512, 6112,'!U42+'Rozpočet výdajů - 5512, 6112,'!U57+'Rozpočet výdajů  6171'!U75</f>
        <v>109804.6</v>
      </c>
      <c r="V80" s="68">
        <f>SUM('Rozpočet výdajů - 2 a 3'!V69)+'Rozpočet výdajů - 37'!V62+'Rozpočet výdajů - 5512, 6112,'!V42+'Rozpočet výdajů - 5512, 6112,'!V57+'Rozpočet výdajů  6171'!V75</f>
        <v>105096</v>
      </c>
      <c r="W80" s="68">
        <f>SUM('Rozpočet výdajů - 2 a 3'!W69)+'Rozpočet výdajů - 37'!W62+'Rozpočet výdajů - 5512, 6112,'!W42+'Rozpočet výdajů - 5512, 6112,'!W57+'Rozpočet výdajů  6171'!W75</f>
        <v>105066</v>
      </c>
      <c r="X80" s="252">
        <f>+U80/S80*100</f>
        <v>55.684726086237724</v>
      </c>
      <c r="Y80" s="126" t="s">
        <v>102</v>
      </c>
    </row>
    <row r="81" spans="1:25" ht="19.5" customHeight="1" thickBot="1">
      <c r="A81" s="80"/>
      <c r="B81" s="81"/>
      <c r="C81" s="81"/>
      <c r="D81" s="81"/>
      <c r="E81" s="142"/>
      <c r="F81" s="82" t="s">
        <v>104</v>
      </c>
      <c r="G81" s="82"/>
      <c r="H81" s="143"/>
      <c r="I81" s="81"/>
      <c r="J81" s="81"/>
      <c r="K81" s="144">
        <v>176</v>
      </c>
      <c r="L81" s="145">
        <v>155</v>
      </c>
      <c r="M81" s="145">
        <v>164</v>
      </c>
      <c r="N81" s="145">
        <v>166</v>
      </c>
      <c r="O81" s="145">
        <v>161</v>
      </c>
      <c r="P81" s="145">
        <v>166</v>
      </c>
      <c r="Q81" s="145">
        <v>174</v>
      </c>
      <c r="R81" s="250">
        <v>166</v>
      </c>
      <c r="S81" s="250">
        <v>176</v>
      </c>
      <c r="T81" s="250">
        <v>166</v>
      </c>
      <c r="U81" s="543">
        <v>157</v>
      </c>
      <c r="V81" s="145">
        <v>155</v>
      </c>
      <c r="W81" s="225">
        <v>155</v>
      </c>
      <c r="X81" s="252">
        <f>+U81/S81*100</f>
        <v>89.20454545454545</v>
      </c>
      <c r="Y81" s="146" t="s">
        <v>233</v>
      </c>
    </row>
    <row r="82" spans="1:25" ht="19.5" customHeight="1" thickBot="1">
      <c r="A82" s="80"/>
      <c r="B82" s="81"/>
      <c r="C82" s="81"/>
      <c r="D82" s="81"/>
      <c r="E82" s="142"/>
      <c r="F82" s="82" t="s">
        <v>105</v>
      </c>
      <c r="G82" s="82"/>
      <c r="H82" s="143"/>
      <c r="I82" s="81"/>
      <c r="J82" s="81"/>
      <c r="K82" s="144">
        <v>175.12</v>
      </c>
      <c r="L82" s="145">
        <v>162.1</v>
      </c>
      <c r="M82" s="145">
        <v>157.95</v>
      </c>
      <c r="N82" s="145">
        <v>164.4</v>
      </c>
      <c r="O82" s="145">
        <v>162.5</v>
      </c>
      <c r="P82" s="145">
        <v>166.5</v>
      </c>
      <c r="Q82" s="145">
        <v>166.4</v>
      </c>
      <c r="R82" s="145">
        <v>167.2</v>
      </c>
      <c r="S82" s="145">
        <v>174.6</v>
      </c>
      <c r="T82" s="145">
        <v>172.4</v>
      </c>
      <c r="U82" s="544">
        <v>157</v>
      </c>
      <c r="V82" s="145">
        <v>155</v>
      </c>
      <c r="W82" s="145">
        <v>155</v>
      </c>
      <c r="X82" s="252">
        <f>+U82/S82*100</f>
        <v>89.91981672394044</v>
      </c>
      <c r="Y82" s="146" t="s">
        <v>200</v>
      </c>
    </row>
    <row r="83" spans="1:25" ht="19.5" customHeight="1" hidden="1" thickBot="1">
      <c r="A83" s="80"/>
      <c r="B83" s="81"/>
      <c r="C83" s="81"/>
      <c r="D83" s="81"/>
      <c r="E83" s="142"/>
      <c r="F83" s="82" t="s">
        <v>103</v>
      </c>
      <c r="G83" s="82"/>
      <c r="H83" s="143"/>
      <c r="I83" s="81"/>
      <c r="J83" s="81"/>
      <c r="K83" s="147">
        <f aca="true" t="shared" si="2" ref="K83:W83">+K7/K82*83.3333333333333</f>
        <v>19664.753692705955</v>
      </c>
      <c r="L83" s="148">
        <f t="shared" si="2"/>
        <v>20162.96524778943</v>
      </c>
      <c r="M83" s="148">
        <f t="shared" si="2"/>
        <v>20392.845837290282</v>
      </c>
      <c r="N83" s="148">
        <f t="shared" si="2"/>
        <v>21438.767234387673</v>
      </c>
      <c r="O83" s="148">
        <f t="shared" si="2"/>
        <v>22511.230769230766</v>
      </c>
      <c r="P83" s="148">
        <f t="shared" si="2"/>
        <v>23387.337337337336</v>
      </c>
      <c r="Q83" s="148">
        <f t="shared" si="2"/>
        <v>25540.464743589742</v>
      </c>
      <c r="R83" s="148">
        <f t="shared" si="2"/>
        <v>24401.913875598086</v>
      </c>
      <c r="S83" s="148">
        <v>25755</v>
      </c>
      <c r="T83" s="148">
        <f t="shared" si="2"/>
        <v>25930.974477958232</v>
      </c>
      <c r="U83" s="545">
        <f t="shared" si="2"/>
        <v>27707.00636942675</v>
      </c>
      <c r="V83" s="148">
        <f t="shared" si="2"/>
        <v>28064.516129032254</v>
      </c>
      <c r="W83" s="148">
        <f t="shared" si="2"/>
        <v>28064.516129032254</v>
      </c>
      <c r="X83" s="252">
        <f>+U83/S83*100</f>
        <v>107.57913558309744</v>
      </c>
      <c r="Y83" s="146" t="s">
        <v>127</v>
      </c>
    </row>
    <row r="85" spans="1:27" ht="12.75">
      <c r="A85" s="206"/>
      <c r="B85" s="206"/>
      <c r="C85" s="206"/>
      <c r="D85" s="206"/>
      <c r="E85" s="549"/>
      <c r="F85" s="550"/>
      <c r="G85" s="549"/>
      <c r="H85" s="549"/>
      <c r="I85" s="549"/>
      <c r="J85" s="549"/>
      <c r="K85" s="549"/>
      <c r="L85" s="549"/>
      <c r="M85" s="549"/>
      <c r="N85" s="549"/>
      <c r="O85" s="549"/>
      <c r="P85" s="549"/>
      <c r="Q85" s="549"/>
      <c r="R85" s="549"/>
      <c r="S85" s="549"/>
      <c r="T85" s="549"/>
      <c r="U85" s="549"/>
      <c r="V85" s="549"/>
      <c r="W85" s="549"/>
      <c r="X85" s="549"/>
      <c r="Y85" s="549"/>
      <c r="Z85" s="549"/>
      <c r="AA85" s="549"/>
    </row>
    <row r="86" spans="1:27" ht="12.75">
      <c r="A86" s="206"/>
      <c r="B86" s="206"/>
      <c r="C86" s="206"/>
      <c r="D86" s="206"/>
      <c r="E86" s="550"/>
      <c r="F86" s="550"/>
      <c r="G86" s="549"/>
      <c r="H86" s="549"/>
      <c r="I86" s="549"/>
      <c r="J86" s="549"/>
      <c r="K86" s="549"/>
      <c r="L86" s="549"/>
      <c r="M86" s="549"/>
      <c r="N86" s="549"/>
      <c r="O86" s="549"/>
      <c r="P86" s="549"/>
      <c r="Q86" s="549"/>
      <c r="R86" s="549"/>
      <c r="S86" s="549"/>
      <c r="T86" s="549"/>
      <c r="U86" s="549"/>
      <c r="V86" s="549"/>
      <c r="W86" s="549"/>
      <c r="X86" s="549"/>
      <c r="Y86" s="549"/>
      <c r="Z86" s="549"/>
      <c r="AA86" s="549"/>
    </row>
    <row r="87" spans="1:27" ht="12.75">
      <c r="A87" s="206"/>
      <c r="B87" s="206"/>
      <c r="C87" s="206"/>
      <c r="D87" s="206"/>
      <c r="E87" s="550"/>
      <c r="F87" s="550"/>
      <c r="G87" s="549"/>
      <c r="H87" s="549"/>
      <c r="I87" s="549"/>
      <c r="J87" s="549"/>
      <c r="K87" s="549"/>
      <c r="L87" s="549"/>
      <c r="M87" s="549"/>
      <c r="N87" s="549"/>
      <c r="O87" s="549"/>
      <c r="P87" s="549"/>
      <c r="Q87" s="549"/>
      <c r="R87" s="549"/>
      <c r="S87" s="549"/>
      <c r="T87" s="549"/>
      <c r="U87" s="549"/>
      <c r="V87" s="549"/>
      <c r="W87" s="549"/>
      <c r="X87" s="549"/>
      <c r="Y87" s="549"/>
      <c r="Z87" s="549"/>
      <c r="AA87" s="549"/>
    </row>
    <row r="88" spans="1:25" s="241" customFormat="1" ht="12.75">
      <c r="A88" s="258"/>
      <c r="B88" s="258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</row>
    <row r="89" spans="1:10" s="241" customFormat="1" ht="12.75">
      <c r="A89" s="258"/>
      <c r="B89" s="258"/>
      <c r="C89" s="258"/>
      <c r="D89" s="258"/>
      <c r="E89" s="258"/>
      <c r="F89" s="258"/>
      <c r="G89" s="258"/>
      <c r="H89" s="258"/>
      <c r="I89" s="258"/>
      <c r="J89" s="258"/>
    </row>
    <row r="90" spans="1:10" s="241" customFormat="1" ht="12.75">
      <c r="A90" s="258"/>
      <c r="B90" s="258"/>
      <c r="C90" s="258"/>
      <c r="D90" s="258"/>
      <c r="E90" s="258"/>
      <c r="F90" s="258"/>
      <c r="G90" s="258"/>
      <c r="H90" s="258"/>
      <c r="I90" s="258"/>
      <c r="J90" s="258"/>
    </row>
    <row r="91" spans="1:10" s="241" customFormat="1" ht="12.75">
      <c r="A91" s="258"/>
      <c r="B91" s="258"/>
      <c r="C91" s="258"/>
      <c r="D91" s="258"/>
      <c r="E91" s="258"/>
      <c r="F91" s="258"/>
      <c r="G91" s="258"/>
      <c r="H91" s="258"/>
      <c r="I91" s="258"/>
      <c r="J91" s="258"/>
    </row>
    <row r="92" spans="1:10" s="260" customFormat="1" ht="12.75">
      <c r="A92" s="259"/>
      <c r="B92" s="259"/>
      <c r="C92" s="259"/>
      <c r="D92" s="259"/>
      <c r="E92" s="259"/>
      <c r="F92" s="259"/>
      <c r="G92" s="259"/>
      <c r="H92" s="259"/>
      <c r="I92" s="259"/>
      <c r="J92" s="259"/>
    </row>
    <row r="93" spans="1:10" ht="12.75">
      <c r="A93" s="206"/>
      <c r="B93" s="206"/>
      <c r="C93" s="206"/>
      <c r="D93" s="206"/>
      <c r="E93" s="206"/>
      <c r="F93" s="206"/>
      <c r="G93" s="206"/>
      <c r="H93" s="206"/>
      <c r="I93" s="206"/>
      <c r="J93" s="206"/>
    </row>
    <row r="94" spans="1:10" ht="12.75">
      <c r="A94" s="206"/>
      <c r="B94" s="206"/>
      <c r="C94" s="206"/>
      <c r="D94" s="206"/>
      <c r="E94" s="206"/>
      <c r="F94" s="206"/>
      <c r="G94" s="206"/>
      <c r="H94" s="206"/>
      <c r="I94" s="206"/>
      <c r="J94" s="206"/>
    </row>
    <row r="95" spans="1:10" ht="12.75">
      <c r="A95" s="206"/>
      <c r="B95" s="206"/>
      <c r="C95" s="206"/>
      <c r="D95" s="206"/>
      <c r="E95" s="206"/>
      <c r="F95" s="206"/>
      <c r="G95" s="206"/>
      <c r="H95" s="206"/>
      <c r="I95" s="206"/>
      <c r="J95" s="206"/>
    </row>
    <row r="96" spans="1:25" ht="12.75">
      <c r="A96" s="206"/>
      <c r="B96" s="206"/>
      <c r="C96" s="206"/>
      <c r="D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</row>
    <row r="97" spans="1:25" ht="12.75">
      <c r="A97" s="206"/>
      <c r="B97" s="206"/>
      <c r="C97" s="206"/>
      <c r="D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/>
      <c r="X97" s="206"/>
      <c r="Y97" s="206"/>
    </row>
    <row r="98" spans="1:25" ht="12.75">
      <c r="A98" s="206"/>
      <c r="B98" s="206"/>
      <c r="C98" s="206"/>
      <c r="D98" s="206"/>
      <c r="G98" s="206"/>
      <c r="H98" s="206"/>
      <c r="I98" s="206"/>
      <c r="J98" s="206"/>
      <c r="K98" s="206"/>
      <c r="L98" s="206"/>
      <c r="M98" s="206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</row>
    <row r="99" spans="1:25" ht="12.75">
      <c r="A99" s="206"/>
      <c r="B99" s="206"/>
      <c r="C99" s="206"/>
      <c r="D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</row>
    <row r="100" spans="1:25" ht="12.75">
      <c r="A100" s="206"/>
      <c r="B100" s="206"/>
      <c r="C100" s="206"/>
      <c r="D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</row>
    <row r="101" spans="1:25" ht="12.75">
      <c r="A101" s="206"/>
      <c r="B101" s="206"/>
      <c r="C101" s="206"/>
      <c r="D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</row>
    <row r="102" spans="1:25" ht="12.75">
      <c r="A102" s="206"/>
      <c r="B102" s="206"/>
      <c r="C102" s="206"/>
      <c r="D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</row>
    <row r="103" spans="1:25" ht="12.75">
      <c r="A103" s="206"/>
      <c r="B103" s="206"/>
      <c r="C103" s="206"/>
      <c r="D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</row>
    <row r="104" spans="1:25" ht="12.75">
      <c r="A104" s="206"/>
      <c r="B104" s="206"/>
      <c r="C104" s="206"/>
      <c r="D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</row>
    <row r="105" spans="1:25" ht="12.75">
      <c r="A105" s="206"/>
      <c r="B105" s="206"/>
      <c r="C105" s="206"/>
      <c r="D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</row>
    <row r="106" spans="1:25" ht="12.75">
      <c r="A106" s="206"/>
      <c r="B106" s="206"/>
      <c r="C106" s="206"/>
      <c r="D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</row>
    <row r="107" spans="1:25" ht="12.75">
      <c r="A107" s="206"/>
      <c r="B107" s="206"/>
      <c r="C107" s="206"/>
      <c r="D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</row>
    <row r="108" spans="1:25" ht="12.75">
      <c r="A108" s="206"/>
      <c r="B108" s="206"/>
      <c r="C108" s="206"/>
      <c r="D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</row>
    <row r="109" spans="1:25" ht="12.75">
      <c r="A109" s="206"/>
      <c r="B109" s="206"/>
      <c r="C109" s="206"/>
      <c r="D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</row>
    <row r="110" spans="1:25" ht="12.75">
      <c r="A110" s="206"/>
      <c r="B110" s="206"/>
      <c r="C110" s="206"/>
      <c r="D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</row>
    <row r="111" spans="1:25" ht="12.75">
      <c r="A111" s="206"/>
      <c r="B111" s="206"/>
      <c r="C111" s="206"/>
      <c r="D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</row>
    <row r="112" spans="1:25" ht="12.75">
      <c r="A112" s="206"/>
      <c r="B112" s="206"/>
      <c r="C112" s="206"/>
      <c r="D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</row>
    <row r="113" spans="1:25" ht="12.75">
      <c r="A113" s="206"/>
      <c r="B113" s="206"/>
      <c r="C113" s="206"/>
      <c r="D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</row>
    <row r="114" spans="1:25" ht="12.75">
      <c r="A114" s="206"/>
      <c r="B114" s="206"/>
      <c r="C114" s="206"/>
      <c r="D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</row>
    <row r="115" spans="1:25" ht="12.75">
      <c r="A115" s="206"/>
      <c r="B115" s="206"/>
      <c r="C115" s="206"/>
      <c r="D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</row>
    <row r="116" spans="1:25" ht="12.75">
      <c r="A116" s="206"/>
      <c r="B116" s="206"/>
      <c r="C116" s="206"/>
      <c r="D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</row>
    <row r="117" spans="1:25" ht="12.75">
      <c r="A117" s="206"/>
      <c r="B117" s="206"/>
      <c r="C117" s="206"/>
      <c r="D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</row>
    <row r="118" spans="1:25" ht="12.75">
      <c r="A118" s="206"/>
      <c r="B118" s="206"/>
      <c r="C118" s="206"/>
      <c r="D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</row>
    <row r="119" spans="1:25" ht="12.75">
      <c r="A119" s="206"/>
      <c r="B119" s="206"/>
      <c r="C119" s="206"/>
      <c r="D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</row>
    <row r="120" spans="1:25" ht="12.75">
      <c r="A120" s="206"/>
      <c r="B120" s="206"/>
      <c r="C120" s="206"/>
      <c r="D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</row>
    <row r="121" spans="1:25" ht="12.75">
      <c r="A121" s="206"/>
      <c r="B121" s="206"/>
      <c r="C121" s="206"/>
      <c r="D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</row>
    <row r="122" spans="1:25" ht="12.75">
      <c r="A122" s="206"/>
      <c r="B122" s="206"/>
      <c r="C122" s="206"/>
      <c r="D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</row>
    <row r="123" spans="1:25" ht="12.75">
      <c r="A123" s="206"/>
      <c r="B123" s="206"/>
      <c r="C123" s="206"/>
      <c r="D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</row>
    <row r="124" spans="1:25" ht="12.75">
      <c r="A124" s="206"/>
      <c r="B124" s="206"/>
      <c r="C124" s="206"/>
      <c r="D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</row>
    <row r="125" spans="1:25" ht="12.75">
      <c r="A125" s="206"/>
      <c r="B125" s="206"/>
      <c r="C125" s="206"/>
      <c r="D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</row>
    <row r="126" spans="1:25" ht="12.75">
      <c r="A126" s="206"/>
      <c r="B126" s="206"/>
      <c r="C126" s="206"/>
      <c r="D126" s="206"/>
      <c r="G126" s="206"/>
      <c r="H126" s="206"/>
      <c r="I126" s="206"/>
      <c r="J126" s="206"/>
      <c r="K126" s="206"/>
      <c r="L126" s="206"/>
      <c r="M126" s="206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/>
      <c r="X126" s="206"/>
      <c r="Y126" s="206"/>
    </row>
    <row r="127" spans="1:25" ht="12.75">
      <c r="A127" s="206"/>
      <c r="B127" s="206"/>
      <c r="C127" s="206"/>
      <c r="D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</row>
    <row r="128" spans="1:25" ht="12.75">
      <c r="A128" s="206"/>
      <c r="B128" s="206"/>
      <c r="C128" s="206"/>
      <c r="D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</row>
    <row r="129" spans="1:25" ht="12.75">
      <c r="A129" s="206"/>
      <c r="B129" s="206"/>
      <c r="C129" s="206"/>
      <c r="D129" s="206"/>
      <c r="G129" s="206"/>
      <c r="H129" s="206"/>
      <c r="I129" s="206"/>
      <c r="J129" s="206"/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</row>
    <row r="130" spans="1:25" ht="12.75">
      <c r="A130" s="206"/>
      <c r="B130" s="206"/>
      <c r="C130" s="206"/>
      <c r="D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</row>
    <row r="131" spans="1:25" ht="12.75">
      <c r="A131" s="206"/>
      <c r="B131" s="206"/>
      <c r="C131" s="206"/>
      <c r="D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</row>
    <row r="132" spans="1:25" ht="12.75">
      <c r="A132" s="206"/>
      <c r="B132" s="206"/>
      <c r="C132" s="206"/>
      <c r="D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</row>
    <row r="133" spans="1:25" ht="12.75">
      <c r="A133" s="206"/>
      <c r="B133" s="206"/>
      <c r="C133" s="206"/>
      <c r="D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</row>
    <row r="134" spans="1:25" ht="12.75">
      <c r="A134" s="206"/>
      <c r="B134" s="206"/>
      <c r="C134" s="206"/>
      <c r="D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</row>
    <row r="135" spans="1:25" ht="12.75">
      <c r="A135" s="206"/>
      <c r="B135" s="206"/>
      <c r="C135" s="206"/>
      <c r="D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</row>
  </sheetData>
  <sheetProtection formatCells="0" formatColumns="0" formatRows="0" insertColumns="0" insertRows="0" insertHyperlinks="0" deleteColumns="0" deleteRows="0" sort="0" autoFilter="0" pivotTables="0"/>
  <printOptions/>
  <pageMargins left="0.35433070866141736" right="0.2755905511811024" top="0.5511811023622047" bottom="0" header="0.5118110236220472" footer="0.2362204724409449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vasicek</cp:lastModifiedBy>
  <cp:lastPrinted>2011-12-06T09:19:27Z</cp:lastPrinted>
  <dcterms:created xsi:type="dcterms:W3CDTF">2003-01-27T16:00:31Z</dcterms:created>
  <dcterms:modified xsi:type="dcterms:W3CDTF">2011-12-06T16:08:52Z</dcterms:modified>
  <cp:category/>
  <cp:version/>
  <cp:contentType/>
  <cp:contentStatus/>
</cp:coreProperties>
</file>