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55" activeTab="3"/>
  </bookViews>
  <sheets>
    <sheet name="Rekapitulace PO" sheetId="1" r:id="rId1"/>
    <sheet name="NPO" sheetId="2" r:id="rId2"/>
    <sheet name="SPO" sheetId="3" r:id="rId3"/>
    <sheet name="Příspěvky PO" sheetId="4" r:id="rId4"/>
    <sheet name="Statistika P+V" sheetId="5" r:id="rId5"/>
    <sheet name="Ukazatele" sheetId="6" r:id="rId6"/>
  </sheets>
  <definedNames/>
  <calcPr fullCalcOnLoad="1"/>
</workbook>
</file>

<file path=xl/sharedStrings.xml><?xml version="1.0" encoding="utf-8"?>
<sst xmlns="http://schemas.openxmlformats.org/spreadsheetml/2006/main" count="633" uniqueCount="257">
  <si>
    <t>Tereza</t>
  </si>
  <si>
    <t>Město Břeclav</t>
  </si>
  <si>
    <t>v tis. Kč</t>
  </si>
  <si>
    <t>Položka</t>
  </si>
  <si>
    <t>ORJ</t>
  </si>
  <si>
    <t>Skutečnost</t>
  </si>
  <si>
    <t>Dotace na pokrytí ztráty (z ÚSC)</t>
  </si>
  <si>
    <t>splátky jistin</t>
  </si>
  <si>
    <t>Daňové příjmy</t>
  </si>
  <si>
    <t>Dotace</t>
  </si>
  <si>
    <t>Ukazatel/rok</t>
  </si>
  <si>
    <t>Počet pracovníků - fyzický stav</t>
  </si>
  <si>
    <t>Počet pracovníků - přepočtený stav</t>
  </si>
  <si>
    <t>Dotace celkem</t>
  </si>
  <si>
    <t>Dotace investiční (z ÚSC)</t>
  </si>
  <si>
    <t>Dotace provozní (z ÚSC)</t>
  </si>
  <si>
    <t>Aktiva</t>
  </si>
  <si>
    <t>Pohledávky</t>
  </si>
  <si>
    <t>Peněžní fondy</t>
  </si>
  <si>
    <t>Závazky</t>
  </si>
  <si>
    <t>Výnosy bez dotací (vlastní výnosy)</t>
  </si>
  <si>
    <t>Mzdy</t>
  </si>
  <si>
    <t>Opravy a udržování</t>
  </si>
  <si>
    <t>Spotřeba energií</t>
  </si>
  <si>
    <t>Hospodářský výsledek</t>
  </si>
  <si>
    <t>Kapitálové výdaje</t>
  </si>
  <si>
    <t>Dluhy (úvěry a půjčky)</t>
  </si>
  <si>
    <t>Účetní výsledek hospodaření (v mil. Kč)</t>
  </si>
  <si>
    <t>x</t>
  </si>
  <si>
    <t xml:space="preserve">Celkové investiční příjmy a výdaje:  V kapitálových příjmech u přijatých dotací se dotace dostanou do rozpočtu až jejich rozhodnutím poskytovatelem dotací. </t>
  </si>
  <si>
    <t>Proto je stav na r. 2008-10 prozatím nulový.</t>
  </si>
  <si>
    <t xml:space="preserve">    v tom:  - sdílené daně státu</t>
  </si>
  <si>
    <t xml:space="preserve">                - místní poplatky</t>
  </si>
  <si>
    <t xml:space="preserve">                - správní poplatky</t>
  </si>
  <si>
    <t xml:space="preserve">                - daň z nemovitostí</t>
  </si>
  <si>
    <t xml:space="preserve">     v tom: - pronájmy</t>
  </si>
  <si>
    <t xml:space="preserve">                - sankční poplatky</t>
  </si>
  <si>
    <t>Běžné provozní příjmy</t>
  </si>
  <si>
    <t>Běžné provozní výdaje</t>
  </si>
  <si>
    <t>Celkové kapitálové příjmy a výdaje</t>
  </si>
  <si>
    <t xml:space="preserve">Celkové kapitálové příjmy a výdaje:  V kapitálových příjmech u přijatých dotací se dotace dostanou do rozpočtu až jejich rozhodnutím poskytovatelem dotací. </t>
  </si>
  <si>
    <r>
      <t>Běžné provozní příjmy</t>
    </r>
    <r>
      <rPr>
        <sz val="10"/>
        <rFont val="Arial"/>
        <family val="0"/>
      </rPr>
      <t xml:space="preserve"> = daňové příjmy celkem - daň z příjmů za obec + nedaňové příjmy + dotace na výkon státní správy a na žáka + přijaté úvěry</t>
    </r>
  </si>
  <si>
    <r>
      <t>Běžné provozní výdaje (vč.transferů cizím organizacím)</t>
    </r>
    <r>
      <rPr>
        <sz val="10"/>
        <rFont val="Arial"/>
        <family val="0"/>
      </rPr>
      <t xml:space="preserve">  = běžné výdaje celkem - sociální výdaje - daň z příjmů za obec - splátky úvěrů</t>
    </r>
  </si>
  <si>
    <t>Úvěry a půjčky  (zůstatek v mil.Kč)</t>
  </si>
  <si>
    <t>Rekapitulace vybraných ukazatelů školských příspěvkových organizací v letech 2001 - 2009</t>
  </si>
  <si>
    <t>Rekapitulace vybraných ukazatelů neškolských příspěvkových organizací v letech 2001 - 2009</t>
  </si>
  <si>
    <t>Vybrané rozvahové a výsledovkové položky za rok 2009</t>
  </si>
  <si>
    <t>RS</t>
  </si>
  <si>
    <t>Neškolské příspěvkové organizace</t>
  </si>
  <si>
    <t xml:space="preserve">Domovní </t>
  </si>
  <si>
    <t>Knihovna</t>
  </si>
  <si>
    <t>Muzeum</t>
  </si>
  <si>
    <t>Domov</t>
  </si>
  <si>
    <t>správa</t>
  </si>
  <si>
    <t>seniorů</t>
  </si>
  <si>
    <t>Počet pracovníků- fyzický stav</t>
  </si>
  <si>
    <t>Počet pracovníků- přepočtený stav</t>
  </si>
  <si>
    <t>Dlouhodobý hm.majetek (DHIM)</t>
  </si>
  <si>
    <t>Oprávky k DHIM</t>
  </si>
  <si>
    <t>Dlouhodobý finanční majetek</t>
  </si>
  <si>
    <t>Zásoby</t>
  </si>
  <si>
    <t>Finanční majetek</t>
  </si>
  <si>
    <t>Úhrn aktiv</t>
  </si>
  <si>
    <t>Majetkové fondy</t>
  </si>
  <si>
    <t>Dlouhodobé závazky</t>
  </si>
  <si>
    <t>Krátkodobé závazky</t>
  </si>
  <si>
    <t>Bankovní výpomoci a půjčky</t>
  </si>
  <si>
    <t>Dotace a výpomoci celkem</t>
  </si>
  <si>
    <t xml:space="preserve">      z toho z rozp.ÚSC - investiční</t>
  </si>
  <si>
    <t xml:space="preserve">      z toho z rozp.ÚSC-na pokrytí ztráty</t>
  </si>
  <si>
    <t xml:space="preserve">      z toho z rozpočtu ÚSC - provozní</t>
  </si>
  <si>
    <t>Spotřeba materiálu</t>
  </si>
  <si>
    <t>Prodané zboží</t>
  </si>
  <si>
    <t>Ostatní služby</t>
  </si>
  <si>
    <t xml:space="preserve">Mzdové náklady </t>
  </si>
  <si>
    <t>Zákonné a ost. odvody</t>
  </si>
  <si>
    <t>Odpis pohledávek</t>
  </si>
  <si>
    <t>Odpisy majetku</t>
  </si>
  <si>
    <t>Ostátní náklady</t>
  </si>
  <si>
    <t>Náklady celkem (ÚT 5)</t>
  </si>
  <si>
    <t>Tržby za vlastní výrobky</t>
  </si>
  <si>
    <t>Tržby z prodeje služeb</t>
  </si>
  <si>
    <t>Tržby za prodané zboží</t>
  </si>
  <si>
    <t>Provozní dotace</t>
  </si>
  <si>
    <t>Ostatní výnosy</t>
  </si>
  <si>
    <t>Výnosy celkem (ÚT 6)</t>
  </si>
  <si>
    <t>Výnosy bez dotací</t>
  </si>
  <si>
    <t>Modifikovaný HV</t>
  </si>
  <si>
    <t>Modif.HV vázaný na výnos nájem.</t>
  </si>
  <si>
    <t>Náklady na BF,NBF(pohl.vůči městu)</t>
  </si>
  <si>
    <t>Výnos z nájem. a ost. (záv.vůči městu)</t>
  </si>
  <si>
    <t>Průměrná mzda v Kč</t>
  </si>
  <si>
    <t>řádek</t>
  </si>
  <si>
    <t xml:space="preserve">      z toho z rozpočtu ÚSC - investiční</t>
  </si>
  <si>
    <t xml:space="preserve"> 10 - 13</t>
  </si>
  <si>
    <t xml:space="preserve">Ostátní náklady          </t>
  </si>
  <si>
    <t xml:space="preserve"> 59-57</t>
  </si>
  <si>
    <t>Školské příspěvkové organizace</t>
  </si>
  <si>
    <t>MŠ</t>
  </si>
  <si>
    <t>Břetislavova</t>
  </si>
  <si>
    <t>Duk.hrdinů</t>
  </si>
  <si>
    <t>Hřbitovní</t>
  </si>
  <si>
    <t>Valtická</t>
  </si>
  <si>
    <t>Slovácká</t>
  </si>
  <si>
    <t>U Splavu</t>
  </si>
  <si>
    <t>Okružní</t>
  </si>
  <si>
    <t>Osvobození</t>
  </si>
  <si>
    <t>ZŠ</t>
  </si>
  <si>
    <t>Komenského</t>
  </si>
  <si>
    <t>Ch.N.Ves</t>
  </si>
  <si>
    <t>Kupkova</t>
  </si>
  <si>
    <t>J.Noháče</t>
  </si>
  <si>
    <t>ZUŠ</t>
  </si>
  <si>
    <t xml:space="preserve">Vývoj příjmů a výdajů dle organizačních jednotek </t>
  </si>
  <si>
    <t>Příjmy</t>
  </si>
  <si>
    <t>Rok</t>
  </si>
  <si>
    <t>Odbor</t>
  </si>
  <si>
    <t>Odbor dotací a rozvoje</t>
  </si>
  <si>
    <t>Odbor vnitřních věcí</t>
  </si>
  <si>
    <t>Odbor sociálních věcí</t>
  </si>
  <si>
    <t>Odbor životního prostředí</t>
  </si>
  <si>
    <t>Živnostenský úřad</t>
  </si>
  <si>
    <t>Odbor dopravy</t>
  </si>
  <si>
    <t>Městská policie</t>
  </si>
  <si>
    <t xml:space="preserve">Odbor stavebního řádu </t>
  </si>
  <si>
    <t>Odbor ekonomický</t>
  </si>
  <si>
    <t>Celkem příjmy</t>
  </si>
  <si>
    <t>Výdaje</t>
  </si>
  <si>
    <t>Celkem výdaje</t>
  </si>
  <si>
    <r>
      <t xml:space="preserve">Dluhová služba =  </t>
    </r>
    <r>
      <rPr>
        <sz val="10"/>
        <rFont val="Arial"/>
        <family val="2"/>
      </rPr>
      <t>splátky úroků a jistin / příjmy daňové, nedaňové a vybrané dotace  (za vysoce rizikovou se považuje hodnota ve výši 30% a výše)</t>
    </r>
  </si>
  <si>
    <t>Podíl příjmů a výdajů (koeficient)</t>
  </si>
  <si>
    <t>v %</t>
  </si>
  <si>
    <t xml:space="preserve">Dluhová služba </t>
  </si>
  <si>
    <t xml:space="preserve">Čistý přebytek(plus) /schodek(mínus) </t>
  </si>
  <si>
    <t>Rozpočet příjmů dle druhů</t>
  </si>
  <si>
    <t>Nedaňové příjmy</t>
  </si>
  <si>
    <t xml:space="preserve">Kapitálové příjmy </t>
  </si>
  <si>
    <t>Příjmy celkem</t>
  </si>
  <si>
    <t>Rozpočet výdajů dle druhů</t>
  </si>
  <si>
    <t>Běžné výdaje</t>
  </si>
  <si>
    <t>Výdaje celkem</t>
  </si>
  <si>
    <t>Celkové investiční příjmy a výdaje</t>
  </si>
  <si>
    <t>Kapitálové příjmy (prodej,dotace,úvěry aj.)</t>
  </si>
  <si>
    <t xml:space="preserve">     v tom:    přijaté dotace</t>
  </si>
  <si>
    <t xml:space="preserve">                   přijaté úvěry a půjčky</t>
  </si>
  <si>
    <t>Kapitálové výdaje vč. splacených úvěrů</t>
  </si>
  <si>
    <t xml:space="preserve">     v tom:    splacené úvěry a půjčky</t>
  </si>
  <si>
    <t>Poznámka:</t>
  </si>
  <si>
    <t>Přehled vybraných ukazatelů Města Břeclavi</t>
  </si>
  <si>
    <t>přijaté úvěry</t>
  </si>
  <si>
    <t>splátky úroků</t>
  </si>
  <si>
    <t>Stavební investice  (v tis.Kč)</t>
  </si>
  <si>
    <t>rok</t>
  </si>
  <si>
    <t>celkem *)</t>
  </si>
  <si>
    <t>z toho vlastní vč.úvěrů</t>
  </si>
  <si>
    <t>*) celkem (hrazeno z vlastních, dotací i úvěrů)</t>
  </si>
  <si>
    <t>roční</t>
  </si>
  <si>
    <t>kumulativní (účetní)</t>
  </si>
  <si>
    <t>mínus = schodek</t>
  </si>
  <si>
    <t>plus = přebytek</t>
  </si>
  <si>
    <t>Saldo a podíl běžných provozních příjmů a výdajů</t>
  </si>
  <si>
    <t>Počet obyvatel</t>
  </si>
  <si>
    <t>Hodnota dluhu na 1 obyvatele v Kč</t>
  </si>
  <si>
    <t>Ukazatel dluhové služby</t>
  </si>
  <si>
    <t>Majetek</t>
  </si>
  <si>
    <t>Hodnota majetku na 1 obyvatele v Kč</t>
  </si>
  <si>
    <t>Pohledávky po lhůtě splatnosti</t>
  </si>
  <si>
    <t>Majetek, dluhy a pohledávky</t>
  </si>
  <si>
    <t>Rozpis aktiv a pasiv</t>
  </si>
  <si>
    <t>Aktiva celkem</t>
  </si>
  <si>
    <t>Stálá aktiva</t>
  </si>
  <si>
    <t xml:space="preserve">  Dlouhodobý nehmotný majetek</t>
  </si>
  <si>
    <t xml:space="preserve">  Dlouhodobý hmotný majetek</t>
  </si>
  <si>
    <t xml:space="preserve">  Dlouhodobý finanční majetek</t>
  </si>
  <si>
    <t>Oběžná aktiva</t>
  </si>
  <si>
    <t xml:space="preserve">   Zásoby</t>
  </si>
  <si>
    <t xml:space="preserve">   Pohledávky</t>
  </si>
  <si>
    <t xml:space="preserve">   Finanční majetek</t>
  </si>
  <si>
    <t xml:space="preserve">   Prostředky rozpočtového hospodaření</t>
  </si>
  <si>
    <t xml:space="preserve">   Přechodné účty aktivní </t>
  </si>
  <si>
    <t>Pasiva celkem</t>
  </si>
  <si>
    <t>Vlastní zdroje krytí stálých a oběžných aktiv</t>
  </si>
  <si>
    <t xml:space="preserve">  Majetkové fondy</t>
  </si>
  <si>
    <t xml:space="preserve">  Finanční a peněžní fondy</t>
  </si>
  <si>
    <t xml:space="preserve">  Výsledek hospodaření</t>
  </si>
  <si>
    <t>Cizí zdroje</t>
  </si>
  <si>
    <t xml:space="preserve">  Rezervy</t>
  </si>
  <si>
    <t xml:space="preserve">  Dlouhodobé závazky</t>
  </si>
  <si>
    <t xml:space="preserve">  Krátkodobé závazky</t>
  </si>
  <si>
    <t xml:space="preserve">  Bankovní výpomoci a půjčky</t>
  </si>
  <si>
    <t xml:space="preserve">  Přechodné účty pasívní</t>
  </si>
  <si>
    <t xml:space="preserve">  Zdroje krytí prostředků rozpočtového hosp.</t>
  </si>
  <si>
    <t>Náklady</t>
  </si>
  <si>
    <t>Výnosy</t>
  </si>
  <si>
    <t>Kapitálové příjmy - prodej majetku</t>
  </si>
  <si>
    <t xml:space="preserve">     v tom: - nenávratné inv. a neinv. dotace</t>
  </si>
  <si>
    <t>Poznámka: v letech 2010-12 údaje zahrnují predikci</t>
  </si>
  <si>
    <t>Podíl prov.salda na běžných příjmech</t>
  </si>
  <si>
    <t>xi</t>
  </si>
  <si>
    <t>Odbor školství, kultury, mládeže a sportu</t>
  </si>
  <si>
    <t>Odbor majetkový a právní</t>
  </si>
  <si>
    <t>Odbor správy nemovitostí</t>
  </si>
  <si>
    <t>Odhad</t>
  </si>
  <si>
    <t>Splátky úvěrů</t>
  </si>
  <si>
    <t xml:space="preserve">Snížení/Zvýšení stavu účtu   -/+ </t>
  </si>
  <si>
    <t>Poznámka: v letech 2010-13 údaje zahrnují predikci</t>
  </si>
  <si>
    <t>Republikový průměr prov.salda na b.p.</t>
  </si>
  <si>
    <t>Provozní saldo</t>
  </si>
  <si>
    <t>Zbývá po uhrazení splátek úvěrů</t>
  </si>
  <si>
    <t>Provozní příspěvky zřizovatele</t>
  </si>
  <si>
    <t>Název organizace</t>
  </si>
  <si>
    <t>r. 2001</t>
  </si>
  <si>
    <t>r. 2002</t>
  </si>
  <si>
    <t>r. 2003</t>
  </si>
  <si>
    <t>r. 2004</t>
  </si>
  <si>
    <t>r. 2005</t>
  </si>
  <si>
    <t>r. 2006</t>
  </si>
  <si>
    <t>r. 2007</t>
  </si>
  <si>
    <t>r. 2008</t>
  </si>
  <si>
    <t>r. 2009</t>
  </si>
  <si>
    <t>r. 2010</t>
  </si>
  <si>
    <t xml:space="preserve">Městská knihovna </t>
  </si>
  <si>
    <t>Muzeum a galerie</t>
  </si>
  <si>
    <t>Domov seniorů</t>
  </si>
  <si>
    <t>Domovní správa</t>
  </si>
  <si>
    <t>Neškolské PO celkem</t>
  </si>
  <si>
    <t>MŠ Břetislavova</t>
  </si>
  <si>
    <t>MŠ Dukelských hrdinů</t>
  </si>
  <si>
    <t>MŠ Hřbitovní</t>
  </si>
  <si>
    <t>MŠ Na Valtické</t>
  </si>
  <si>
    <t>MŠ Slovácká</t>
  </si>
  <si>
    <t>MŠ U splavu</t>
  </si>
  <si>
    <t>MŠ Ladná</t>
  </si>
  <si>
    <t>MŠ Okružní</t>
  </si>
  <si>
    <t>MŠ Osvobození</t>
  </si>
  <si>
    <t>ZŠ Komenského</t>
  </si>
  <si>
    <t>ZŠ a MŠ Kpt. Nálepky</t>
  </si>
  <si>
    <t>ZŠ Na Valtické</t>
  </si>
  <si>
    <t xml:space="preserve">ZŠ Slovácká                 </t>
  </si>
  <si>
    <t>ZŠ J.Noháče</t>
  </si>
  <si>
    <t xml:space="preserve">ZUŠ </t>
  </si>
  <si>
    <t>Školské PO celkem</t>
  </si>
  <si>
    <t>Celkem</t>
  </si>
  <si>
    <t>Poznámka</t>
  </si>
  <si>
    <t>r. 2011</t>
  </si>
  <si>
    <t xml:space="preserve">ZŠ a MŠ Kupkova                  </t>
  </si>
  <si>
    <t>v r. 2009 na provoz 6587 tis. Celkem 2812 tis. byly účelové příspěvky na opravy Lichtenštejnského domu (2282 tis.) a na projekty  Knížecí dům na pomezí a Výtvarné sympozium (530 tis.)</t>
  </si>
  <si>
    <t>v r. 2010 na provoz 6217 tis. Dále účelové dotace 9800 tis. na opravy zámečku Pohansko, 2206 Knížecí dům na pomezí, 950 Cyril Urban, 1063 Značení miniatur, 714 Expozice Pohansko</t>
  </si>
  <si>
    <t xml:space="preserve">              a 60 tis. dotace z kraje na Muzejní noc.</t>
  </si>
  <si>
    <t>v r. 2010 na provoz 8803 tis. Dále účelová dotace na výměnu laviček na stadionu 6700 tis.</t>
  </si>
  <si>
    <t>U Domovní správy od r. 2003 změna účtování (nájmy kompletně odváděny městu, na straně druhé poskytovány příspěvky zřizovatele), od 1.8.2010 DS zrušena.</t>
  </si>
  <si>
    <t xml:space="preserve">Přebytek/Schodek rozpočtu   +/- </t>
  </si>
  <si>
    <t>Příloha č. 8/1</t>
  </si>
  <si>
    <t>Příloha č. 8/2</t>
  </si>
  <si>
    <t>Příloha č. 8/3</t>
  </si>
  <si>
    <t>Příloha č. 8/4</t>
  </si>
  <si>
    <t>Příloha č. 8/5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</si>
</sst>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0.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color indexed="22"/>
      <name val="Arial CE"/>
      <family val="2"/>
    </font>
    <font>
      <b/>
      <sz val="12"/>
      <color indexed="22"/>
      <name val="Arial CE"/>
      <family val="2"/>
    </font>
    <font>
      <i/>
      <sz val="12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b/>
      <i/>
      <u val="single"/>
      <sz val="11"/>
      <name val="Arial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165" fontId="15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5" fillId="0" borderId="17" xfId="0" applyFont="1" applyBorder="1" applyAlignment="1">
      <alignment/>
    </xf>
    <xf numFmtId="3" fontId="15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/>
    </xf>
    <xf numFmtId="0" fontId="16" fillId="0" borderId="0" xfId="0" applyFont="1" applyAlignment="1">
      <alignment/>
    </xf>
    <xf numFmtId="164" fontId="15" fillId="0" borderId="16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1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5" fillId="0" borderId="24" xfId="0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3" fontId="18" fillId="0" borderId="11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/>
    </xf>
    <xf numFmtId="3" fontId="15" fillId="0" borderId="12" xfId="39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22" xfId="0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" fontId="10" fillId="0" borderId="14" xfId="0" applyNumberFormat="1" applyFont="1" applyFill="1" applyBorder="1" applyAlignment="1">
      <alignment horizontal="right"/>
    </xf>
    <xf numFmtId="0" fontId="26" fillId="0" borderId="35" xfId="0" applyFont="1" applyFill="1" applyBorder="1" applyAlignment="1">
      <alignment/>
    </xf>
    <xf numFmtId="165" fontId="10" fillId="0" borderId="21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0" fontId="26" fillId="0" borderId="36" xfId="0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0" fontId="26" fillId="0" borderId="19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3" fontId="10" fillId="0" borderId="21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26" fillId="0" borderId="18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26" fillId="0" borderId="34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8" fillId="0" borderId="34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" fontId="21" fillId="0" borderId="37" xfId="0" applyNumberFormat="1" applyFont="1" applyBorder="1" applyAlignment="1">
      <alignment/>
    </xf>
    <xf numFmtId="164" fontId="21" fillId="0" borderId="21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3" fontId="21" fillId="0" borderId="19" xfId="0" applyNumberFormat="1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3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3" fontId="21" fillId="0" borderId="13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8" fillId="0" borderId="3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21" fillId="0" borderId="39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3" fontId="21" fillId="0" borderId="39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3" fontId="18" fillId="0" borderId="24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11" xfId="47" applyNumberFormat="1" applyFont="1" applyFill="1" applyBorder="1">
      <alignment/>
      <protection/>
    </xf>
    <xf numFmtId="3" fontId="15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3" fontId="15" fillId="0" borderId="11" xfId="39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5" fillId="0" borderId="0" xfId="39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47" applyNumberFormat="1" applyFont="1" applyFill="1">
      <alignment/>
      <protection/>
    </xf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/>
    </xf>
    <xf numFmtId="3" fontId="21" fillId="0" borderId="13" xfId="0" applyNumberFormat="1" applyFont="1" applyFill="1" applyBorder="1" applyAlignment="1">
      <alignment horizontal="right"/>
    </xf>
    <xf numFmtId="4" fontId="15" fillId="0" borderId="24" xfId="0" applyNumberFormat="1" applyFont="1" applyFill="1" applyBorder="1" applyAlignment="1">
      <alignment horizontal="right"/>
    </xf>
    <xf numFmtId="4" fontId="15" fillId="0" borderId="11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15" fillId="0" borderId="11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vertical="center" wrapText="1"/>
    </xf>
    <xf numFmtId="3" fontId="18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5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3" fontId="15" fillId="0" borderId="25" xfId="0" applyNumberFormat="1" applyFont="1" applyFill="1" applyBorder="1" applyAlignment="1">
      <alignment horizontal="right"/>
    </xf>
    <xf numFmtId="3" fontId="15" fillId="0" borderId="22" xfId="47" applyNumberFormat="1" applyFont="1" applyFill="1" applyBorder="1">
      <alignment/>
      <protection/>
    </xf>
    <xf numFmtId="0" fontId="15" fillId="0" borderId="25" xfId="0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" fontId="8" fillId="33" borderId="11" xfId="0" applyNumberFormat="1" applyFont="1" applyFill="1" applyBorder="1" applyAlignment="1">
      <alignment horizontal="right"/>
    </xf>
    <xf numFmtId="0" fontId="18" fillId="33" borderId="24" xfId="0" applyFont="1" applyFill="1" applyBorder="1" applyAlignment="1">
      <alignment/>
    </xf>
    <xf numFmtId="0" fontId="18" fillId="33" borderId="24" xfId="0" applyFont="1" applyFill="1" applyBorder="1" applyAlignment="1">
      <alignment horizontal="center"/>
    </xf>
    <xf numFmtId="3" fontId="18" fillId="33" borderId="24" xfId="0" applyNumberFormat="1" applyFont="1" applyFill="1" applyBorder="1" applyAlignment="1">
      <alignment horizontal="right"/>
    </xf>
    <xf numFmtId="3" fontId="18" fillId="33" borderId="26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3" fontId="8" fillId="33" borderId="25" xfId="0" applyNumberFormat="1" applyFont="1" applyFill="1" applyBorder="1" applyAlignment="1">
      <alignment horizontal="right"/>
    </xf>
    <xf numFmtId="0" fontId="18" fillId="34" borderId="24" xfId="0" applyFont="1" applyFill="1" applyBorder="1" applyAlignment="1">
      <alignment/>
    </xf>
    <xf numFmtId="0" fontId="18" fillId="34" borderId="25" xfId="0" applyFont="1" applyFill="1" applyBorder="1" applyAlignment="1">
      <alignment horizontal="center"/>
    </xf>
    <xf numFmtId="3" fontId="18" fillId="34" borderId="25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right"/>
    </xf>
    <xf numFmtId="164" fontId="8" fillId="33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right"/>
    </xf>
    <xf numFmtId="0" fontId="18" fillId="0" borderId="24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64" fontId="8" fillId="33" borderId="11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4" fillId="0" borderId="0" xfId="48" applyFill="1">
      <alignment/>
      <protection/>
    </xf>
    <xf numFmtId="0" fontId="28" fillId="0" borderId="0" xfId="48" applyFont="1" applyFill="1" applyAlignment="1">
      <alignment horizontal="center"/>
      <protection/>
    </xf>
    <xf numFmtId="0" fontId="31" fillId="0" borderId="0" xfId="48" applyFont="1" applyFill="1">
      <alignment/>
      <protection/>
    </xf>
    <xf numFmtId="0" fontId="5" fillId="0" borderId="0" xfId="48" applyFont="1" applyFill="1">
      <alignment/>
      <protection/>
    </xf>
    <xf numFmtId="0" fontId="4" fillId="0" borderId="0" xfId="48" applyFont="1" applyFill="1" applyAlignment="1">
      <alignment horizontal="center"/>
      <protection/>
    </xf>
    <xf numFmtId="0" fontId="6" fillId="0" borderId="34" xfId="48" applyFont="1" applyFill="1" applyBorder="1" applyAlignment="1">
      <alignment horizontal="center"/>
      <protection/>
    </xf>
    <xf numFmtId="0" fontId="6" fillId="0" borderId="41" xfId="48" applyFont="1" applyFill="1" applyBorder="1" applyAlignment="1">
      <alignment horizontal="center"/>
      <protection/>
    </xf>
    <xf numFmtId="0" fontId="6" fillId="0" borderId="41" xfId="48" applyFont="1" applyFill="1" applyBorder="1">
      <alignment/>
      <protection/>
    </xf>
    <xf numFmtId="0" fontId="6" fillId="0" borderId="17" xfId="48" applyFont="1" applyFill="1" applyBorder="1">
      <alignment/>
      <protection/>
    </xf>
    <xf numFmtId="0" fontId="6" fillId="0" borderId="42" xfId="0" applyFont="1" applyFill="1" applyBorder="1" applyAlignment="1">
      <alignment horizontal="center"/>
    </xf>
    <xf numFmtId="0" fontId="6" fillId="0" borderId="42" xfId="48" applyFont="1" applyFill="1" applyBorder="1" applyAlignment="1">
      <alignment horizontal="center"/>
      <protection/>
    </xf>
    <xf numFmtId="0" fontId="4" fillId="0" borderId="10" xfId="48" applyFill="1" applyBorder="1">
      <alignment/>
      <protection/>
    </xf>
    <xf numFmtId="3" fontId="4" fillId="0" borderId="26" xfId="48" applyNumberFormat="1" applyFill="1" applyBorder="1">
      <alignment/>
      <protection/>
    </xf>
    <xf numFmtId="3" fontId="0" fillId="0" borderId="26" xfId="0" applyNumberFormat="1" applyFill="1" applyBorder="1" applyAlignment="1">
      <alignment/>
    </xf>
    <xf numFmtId="0" fontId="4" fillId="0" borderId="15" xfId="48" applyFill="1" applyBorder="1">
      <alignment/>
      <protection/>
    </xf>
    <xf numFmtId="3" fontId="4" fillId="0" borderId="11" xfId="48" applyNumberFormat="1" applyFill="1" applyBorder="1">
      <alignment/>
      <protection/>
    </xf>
    <xf numFmtId="3" fontId="0" fillId="0" borderId="11" xfId="0" applyNumberFormat="1" applyFill="1" applyBorder="1" applyAlignment="1">
      <alignment/>
    </xf>
    <xf numFmtId="0" fontId="4" fillId="0" borderId="15" xfId="48" applyFont="1" applyFill="1" applyBorder="1">
      <alignment/>
      <protection/>
    </xf>
    <xf numFmtId="3" fontId="4" fillId="0" borderId="11" xfId="48" applyNumberFormat="1" applyFont="1" applyFill="1" applyBorder="1">
      <alignment/>
      <protection/>
    </xf>
    <xf numFmtId="0" fontId="4" fillId="0" borderId="43" xfId="48" applyFill="1" applyBorder="1">
      <alignment/>
      <protection/>
    </xf>
    <xf numFmtId="3" fontId="4" fillId="0" borderId="22" xfId="48" applyNumberFormat="1" applyFill="1" applyBorder="1">
      <alignment/>
      <protection/>
    </xf>
    <xf numFmtId="3" fontId="0" fillId="0" borderId="22" xfId="0" applyNumberFormat="1" applyFill="1" applyBorder="1" applyAlignment="1">
      <alignment/>
    </xf>
    <xf numFmtId="0" fontId="32" fillId="0" borderId="20" xfId="48" applyFont="1" applyFill="1" applyBorder="1">
      <alignment/>
      <protection/>
    </xf>
    <xf numFmtId="3" fontId="18" fillId="0" borderId="44" xfId="0" applyNumberFormat="1" applyFont="1" applyFill="1" applyBorder="1" applyAlignment="1">
      <alignment/>
    </xf>
    <xf numFmtId="0" fontId="4" fillId="0" borderId="45" xfId="48" applyFill="1" applyBorder="1">
      <alignment/>
      <protection/>
    </xf>
    <xf numFmtId="3" fontId="4" fillId="0" borderId="24" xfId="48" applyNumberFormat="1" applyFill="1" applyBorder="1">
      <alignment/>
      <protection/>
    </xf>
    <xf numFmtId="3" fontId="0" fillId="0" borderId="24" xfId="0" applyNumberFormat="1" applyFill="1" applyBorder="1" applyAlignment="1">
      <alignment/>
    </xf>
    <xf numFmtId="0" fontId="32" fillId="0" borderId="20" xfId="48" applyFont="1" applyFill="1" applyBorder="1">
      <alignment/>
      <protection/>
    </xf>
    <xf numFmtId="3" fontId="32" fillId="0" borderId="44" xfId="0" applyNumberFormat="1" applyFont="1" applyFill="1" applyBorder="1" applyAlignment="1">
      <alignment/>
    </xf>
    <xf numFmtId="0" fontId="6" fillId="0" borderId="0" xfId="48" applyFont="1" applyFill="1">
      <alignment/>
      <protection/>
    </xf>
    <xf numFmtId="0" fontId="6" fillId="0" borderId="0" xfId="48" applyFont="1" applyFill="1" applyBorder="1">
      <alignment/>
      <protection/>
    </xf>
    <xf numFmtId="164" fontId="6" fillId="0" borderId="0" xfId="48" applyNumberFormat="1" applyFont="1" applyFill="1" applyBorder="1">
      <alignment/>
      <protection/>
    </xf>
    <xf numFmtId="0" fontId="31" fillId="0" borderId="0" xfId="48" applyFont="1" applyFill="1" applyBorder="1">
      <alignment/>
      <protection/>
    </xf>
    <xf numFmtId="0" fontId="4" fillId="0" borderId="0" xfId="48" applyFont="1" applyFill="1" applyBorder="1">
      <alignment/>
      <protection/>
    </xf>
    <xf numFmtId="0" fontId="4" fillId="0" borderId="0" xfId="48" applyFill="1" applyBorder="1">
      <alignment/>
      <protection/>
    </xf>
    <xf numFmtId="0" fontId="4" fillId="0" borderId="0" xfId="48" applyFont="1" applyFill="1">
      <alignment/>
      <protection/>
    </xf>
    <xf numFmtId="0" fontId="12" fillId="0" borderId="0" xfId="0" applyFont="1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Závěrečný účet 2006_PO - list 17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40.8515625" style="0" customWidth="1"/>
    <col min="2" max="2" width="14.57421875" style="0" customWidth="1"/>
    <col min="3" max="3" width="13.8515625" style="0" customWidth="1"/>
    <col min="4" max="4" width="14.7109375" style="0" customWidth="1"/>
    <col min="5" max="5" width="14.57421875" style="0" customWidth="1"/>
    <col min="6" max="6" width="14.8515625" style="0" customWidth="1"/>
    <col min="7" max="7" width="14.57421875" style="0" customWidth="1"/>
    <col min="8" max="8" width="14.140625" style="0" customWidth="1"/>
    <col min="9" max="9" width="13.28125" style="0" customWidth="1"/>
    <col min="10" max="10" width="12.28125" style="0" customWidth="1"/>
  </cols>
  <sheetData>
    <row r="1" spans="1:9" ht="15.75">
      <c r="A1" s="17" t="s">
        <v>1</v>
      </c>
      <c r="I1" s="270" t="s">
        <v>256</v>
      </c>
    </row>
    <row r="3" spans="1:6" ht="15.75">
      <c r="A3" s="18" t="s">
        <v>44</v>
      </c>
      <c r="B3" s="29"/>
      <c r="C3" s="29"/>
      <c r="D3" s="29"/>
      <c r="E3" s="29"/>
      <c r="F3" s="8"/>
    </row>
    <row r="4" spans="1:9" ht="18.75" thickBot="1">
      <c r="A4" s="4"/>
      <c r="I4" s="3" t="s">
        <v>2</v>
      </c>
    </row>
    <row r="5" spans="1:10" ht="16.5" thickBot="1">
      <c r="A5" s="28" t="s">
        <v>10</v>
      </c>
      <c r="B5" s="19">
        <v>2001</v>
      </c>
      <c r="C5" s="19">
        <v>2002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19">
        <v>2008</v>
      </c>
      <c r="J5" s="19">
        <v>2009</v>
      </c>
    </row>
    <row r="6" spans="1:10" ht="12.75">
      <c r="A6" s="1"/>
      <c r="B6" s="20"/>
      <c r="C6" s="20"/>
      <c r="D6" s="20"/>
      <c r="E6" s="20"/>
      <c r="F6" s="20"/>
      <c r="G6" s="20"/>
      <c r="H6" s="27"/>
      <c r="I6" s="20"/>
      <c r="J6" s="20"/>
    </row>
    <row r="7" spans="1:10" ht="14.25">
      <c r="A7" s="21" t="s">
        <v>11</v>
      </c>
      <c r="B7" s="22">
        <v>333</v>
      </c>
      <c r="C7" s="22">
        <v>336</v>
      </c>
      <c r="D7" s="22">
        <v>343</v>
      </c>
      <c r="E7" s="22">
        <v>385</v>
      </c>
      <c r="F7" s="22">
        <v>408</v>
      </c>
      <c r="G7" s="22">
        <v>395</v>
      </c>
      <c r="H7" s="22">
        <v>379</v>
      </c>
      <c r="I7" s="24">
        <v>370</v>
      </c>
      <c r="J7" s="24">
        <v>371</v>
      </c>
    </row>
    <row r="8" spans="1:10" ht="14.25">
      <c r="A8" s="21" t="s">
        <v>12</v>
      </c>
      <c r="B8" s="23">
        <v>306</v>
      </c>
      <c r="C8" s="23">
        <v>302</v>
      </c>
      <c r="D8" s="23">
        <v>317</v>
      </c>
      <c r="E8" s="23">
        <v>353.4</v>
      </c>
      <c r="F8" s="23">
        <v>360.5</v>
      </c>
      <c r="G8" s="23">
        <v>351</v>
      </c>
      <c r="H8" s="30">
        <v>340.3</v>
      </c>
      <c r="I8" s="30">
        <v>332.7</v>
      </c>
      <c r="J8" s="30">
        <v>327.3</v>
      </c>
    </row>
    <row r="9" spans="1:10" ht="14.25">
      <c r="A9" s="21" t="s">
        <v>13</v>
      </c>
      <c r="B9" s="24">
        <v>84528</v>
      </c>
      <c r="C9" s="24">
        <v>89108</v>
      </c>
      <c r="D9" s="24">
        <v>100709</v>
      </c>
      <c r="E9" s="24">
        <v>117350</v>
      </c>
      <c r="F9" s="24">
        <v>133233</v>
      </c>
      <c r="G9" s="24">
        <v>142004</v>
      </c>
      <c r="H9" s="24">
        <v>143146</v>
      </c>
      <c r="I9" s="24">
        <v>146755.943</v>
      </c>
      <c r="J9" s="24">
        <v>152750.9</v>
      </c>
    </row>
    <row r="10" spans="1:10" ht="14.25">
      <c r="A10" s="21" t="s">
        <v>14</v>
      </c>
      <c r="B10" s="24">
        <v>0</v>
      </c>
      <c r="C10" s="24">
        <v>0</v>
      </c>
      <c r="D10" s="24">
        <v>0</v>
      </c>
      <c r="E10" s="24">
        <v>360</v>
      </c>
      <c r="F10" s="24">
        <v>309</v>
      </c>
      <c r="G10" s="24">
        <v>1284</v>
      </c>
      <c r="H10" s="24">
        <v>588</v>
      </c>
      <c r="I10" s="24">
        <v>0</v>
      </c>
      <c r="J10" s="24">
        <v>0</v>
      </c>
    </row>
    <row r="11" spans="1:10" ht="14.25">
      <c r="A11" s="21" t="s">
        <v>15</v>
      </c>
      <c r="B11" s="24">
        <v>21130</v>
      </c>
      <c r="C11" s="24">
        <v>21087</v>
      </c>
      <c r="D11" s="24">
        <v>22742</v>
      </c>
      <c r="E11" s="24">
        <v>25143</v>
      </c>
      <c r="F11" s="24">
        <v>31462</v>
      </c>
      <c r="G11" s="24">
        <v>36180</v>
      </c>
      <c r="H11" s="24">
        <v>35949</v>
      </c>
      <c r="I11" s="24">
        <v>39677.443</v>
      </c>
      <c r="J11" s="24">
        <v>40521</v>
      </c>
    </row>
    <row r="12" spans="1:10" ht="14.25">
      <c r="A12" s="21" t="s">
        <v>16</v>
      </c>
      <c r="B12" s="24">
        <v>19103</v>
      </c>
      <c r="C12" s="24">
        <v>22183</v>
      </c>
      <c r="D12" s="24">
        <v>24089</v>
      </c>
      <c r="E12" s="24">
        <v>34429</v>
      </c>
      <c r="F12" s="24">
        <v>34864</v>
      </c>
      <c r="G12" s="24">
        <v>39060</v>
      </c>
      <c r="H12" s="24">
        <v>37381.31</v>
      </c>
      <c r="I12" s="24">
        <v>41467.75</v>
      </c>
      <c r="J12" s="24">
        <v>40137.59</v>
      </c>
    </row>
    <row r="13" spans="1:10" ht="14.25">
      <c r="A13" s="21" t="s">
        <v>17</v>
      </c>
      <c r="B13" s="24">
        <v>3764</v>
      </c>
      <c r="C13" s="24">
        <v>4180</v>
      </c>
      <c r="D13" s="24">
        <v>5009</v>
      </c>
      <c r="E13" s="24">
        <v>6657</v>
      </c>
      <c r="F13" s="24">
        <v>9202</v>
      </c>
      <c r="G13" s="24">
        <v>10849</v>
      </c>
      <c r="H13" s="24">
        <v>8442.63</v>
      </c>
      <c r="I13" s="24">
        <v>11856.8</v>
      </c>
      <c r="J13" s="24">
        <v>9630.25</v>
      </c>
    </row>
    <row r="14" spans="1:10" ht="14.25">
      <c r="A14" s="21" t="s">
        <v>18</v>
      </c>
      <c r="B14" s="24">
        <v>4187</v>
      </c>
      <c r="C14" s="24">
        <v>4912</v>
      </c>
      <c r="D14" s="24">
        <v>5555</v>
      </c>
      <c r="E14" s="24">
        <v>5425</v>
      </c>
      <c r="F14" s="24">
        <v>4502</v>
      </c>
      <c r="G14" s="24">
        <v>5725</v>
      </c>
      <c r="H14" s="24">
        <v>6422.74</v>
      </c>
      <c r="I14" s="24">
        <v>6241.17</v>
      </c>
      <c r="J14" s="24">
        <v>7038.28</v>
      </c>
    </row>
    <row r="15" spans="1:10" ht="14.25">
      <c r="A15" s="21" t="s">
        <v>19</v>
      </c>
      <c r="B15" s="24">
        <v>6627</v>
      </c>
      <c r="C15" s="24">
        <v>7648</v>
      </c>
      <c r="D15" s="24">
        <v>9295</v>
      </c>
      <c r="E15" s="24">
        <v>12994</v>
      </c>
      <c r="F15" s="24">
        <v>12341</v>
      </c>
      <c r="G15" s="24">
        <v>13800</v>
      </c>
      <c r="H15" s="24">
        <v>13971.63</v>
      </c>
      <c r="I15" s="24">
        <v>14849.6</v>
      </c>
      <c r="J15" s="24">
        <v>15599.52</v>
      </c>
    </row>
    <row r="16" spans="1:10" ht="14.25">
      <c r="A16" s="21" t="s">
        <v>192</v>
      </c>
      <c r="B16" s="24">
        <v>96979</v>
      </c>
      <c r="C16" s="24">
        <v>102841</v>
      </c>
      <c r="D16" s="24">
        <v>111845</v>
      </c>
      <c r="E16" s="24">
        <v>133736</v>
      </c>
      <c r="F16" s="24">
        <v>151121</v>
      </c>
      <c r="G16" s="24">
        <v>159005</v>
      </c>
      <c r="H16" s="24">
        <v>160293.7</v>
      </c>
      <c r="I16" s="24">
        <v>164955.04</v>
      </c>
      <c r="J16" s="24">
        <v>169847.32</v>
      </c>
    </row>
    <row r="17" spans="1:10" ht="14.25">
      <c r="A17" s="21" t="s">
        <v>193</v>
      </c>
      <c r="B17" s="24">
        <v>96175</v>
      </c>
      <c r="C17" s="24">
        <v>102242</v>
      </c>
      <c r="D17" s="24">
        <v>111500</v>
      </c>
      <c r="E17" s="24">
        <v>135587</v>
      </c>
      <c r="F17" s="24">
        <v>151592</v>
      </c>
      <c r="G17" s="24">
        <v>160247</v>
      </c>
      <c r="H17" s="24">
        <v>161803.19</v>
      </c>
      <c r="I17" s="24">
        <v>166164.18</v>
      </c>
      <c r="J17" s="24">
        <v>171814</v>
      </c>
    </row>
    <row r="18" spans="1:10" ht="14.25">
      <c r="A18" s="21" t="s">
        <v>20</v>
      </c>
      <c r="B18" s="24">
        <v>11647</v>
      </c>
      <c r="C18" s="24">
        <v>13134</v>
      </c>
      <c r="D18" s="24">
        <v>10791</v>
      </c>
      <c r="E18" s="24">
        <v>18097</v>
      </c>
      <c r="F18" s="24">
        <v>18360</v>
      </c>
      <c r="G18" s="24">
        <v>19286</v>
      </c>
      <c r="H18" s="24">
        <v>18885.19</v>
      </c>
      <c r="I18" s="24">
        <v>18719.82</v>
      </c>
      <c r="J18" s="24">
        <v>18567</v>
      </c>
    </row>
    <row r="19" spans="1:10" ht="14.25">
      <c r="A19" s="21" t="s">
        <v>21</v>
      </c>
      <c r="B19" s="24">
        <v>46910</v>
      </c>
      <c r="C19" s="24">
        <v>49449</v>
      </c>
      <c r="D19" s="24">
        <v>55992</v>
      </c>
      <c r="E19" s="24">
        <v>66803</v>
      </c>
      <c r="F19" s="24">
        <v>74316</v>
      </c>
      <c r="G19" s="24">
        <v>76532</v>
      </c>
      <c r="H19" s="24">
        <v>77842</v>
      </c>
      <c r="I19" s="24">
        <v>79490.29</v>
      </c>
      <c r="J19" s="24">
        <v>82598</v>
      </c>
    </row>
    <row r="20" spans="1:10" ht="14.25">
      <c r="A20" s="21" t="s">
        <v>22</v>
      </c>
      <c r="B20" s="24">
        <v>3497</v>
      </c>
      <c r="C20" s="24">
        <v>3281</v>
      </c>
      <c r="D20" s="24">
        <v>3302</v>
      </c>
      <c r="E20" s="24">
        <v>4894</v>
      </c>
      <c r="F20" s="24">
        <v>6027</v>
      </c>
      <c r="G20" s="24">
        <v>5991</v>
      </c>
      <c r="H20" s="24">
        <v>6412</v>
      </c>
      <c r="I20" s="24">
        <v>7307.11</v>
      </c>
      <c r="J20" s="24">
        <v>7389</v>
      </c>
    </row>
    <row r="21" spans="1:10" ht="14.25">
      <c r="A21" s="21" t="s">
        <v>23</v>
      </c>
      <c r="B21" s="24">
        <v>8837</v>
      </c>
      <c r="C21" s="24">
        <v>8558</v>
      </c>
      <c r="D21" s="24">
        <v>8038</v>
      </c>
      <c r="E21" s="24">
        <v>9093</v>
      </c>
      <c r="F21" s="24">
        <v>11664</v>
      </c>
      <c r="G21" s="24">
        <v>12855</v>
      </c>
      <c r="H21" s="24">
        <v>12777.48</v>
      </c>
      <c r="I21" s="24">
        <v>13042.7</v>
      </c>
      <c r="J21" s="24">
        <v>14527</v>
      </c>
    </row>
    <row r="22" spans="1:10" ht="14.25">
      <c r="A22" s="22" t="s">
        <v>24</v>
      </c>
      <c r="B22" s="24">
        <v>-804</v>
      </c>
      <c r="C22" s="24">
        <v>-599</v>
      </c>
      <c r="D22" s="24">
        <v>-345</v>
      </c>
      <c r="E22" s="24">
        <v>1851</v>
      </c>
      <c r="F22" s="24">
        <v>471</v>
      </c>
      <c r="G22" s="24">
        <v>1242</v>
      </c>
      <c r="H22" s="24">
        <v>1508</v>
      </c>
      <c r="I22" s="24">
        <v>1206</v>
      </c>
      <c r="J22" s="24">
        <v>957</v>
      </c>
    </row>
    <row r="23" spans="1:10" ht="15" thickBot="1">
      <c r="A23" s="25" t="s">
        <v>91</v>
      </c>
      <c r="B23" s="26">
        <v>12775.054466230935</v>
      </c>
      <c r="C23" s="26">
        <v>13644.867549668874</v>
      </c>
      <c r="D23" s="26">
        <v>14719.242902208201</v>
      </c>
      <c r="E23" s="26">
        <v>15752.452367477837</v>
      </c>
      <c r="F23" s="26">
        <v>17178.91816920943</v>
      </c>
      <c r="G23" s="26">
        <v>18169.990503323836</v>
      </c>
      <c r="H23" s="31">
        <v>19079</v>
      </c>
      <c r="I23" s="26">
        <v>19910</v>
      </c>
      <c r="J23" s="26">
        <v>21030.145636011806</v>
      </c>
    </row>
    <row r="26" ht="15.75">
      <c r="A26" s="18" t="s">
        <v>45</v>
      </c>
    </row>
    <row r="27" ht="21.75" customHeight="1" thickBot="1">
      <c r="I27" s="3" t="s">
        <v>2</v>
      </c>
    </row>
    <row r="28" spans="1:10" ht="16.5" thickBot="1">
      <c r="A28" s="28" t="s">
        <v>10</v>
      </c>
      <c r="B28" s="19">
        <v>2001</v>
      </c>
      <c r="C28" s="19">
        <v>2002</v>
      </c>
      <c r="D28" s="19">
        <v>2003</v>
      </c>
      <c r="E28" s="19">
        <v>2004</v>
      </c>
      <c r="F28" s="19">
        <v>2005</v>
      </c>
      <c r="G28" s="19">
        <v>2006</v>
      </c>
      <c r="H28" s="19">
        <v>2007</v>
      </c>
      <c r="I28" s="19">
        <v>2008</v>
      </c>
      <c r="J28" s="19">
        <v>2009</v>
      </c>
    </row>
    <row r="29" spans="1:10" ht="12.75">
      <c r="A29" s="1"/>
      <c r="B29" s="1"/>
      <c r="C29" s="20"/>
      <c r="D29" s="20"/>
      <c r="E29" s="20"/>
      <c r="F29" s="20"/>
      <c r="G29" s="20"/>
      <c r="H29" s="20"/>
      <c r="I29" s="20"/>
      <c r="J29" s="20"/>
    </row>
    <row r="30" spans="1:10" ht="14.25">
      <c r="A30" s="21" t="s">
        <v>11</v>
      </c>
      <c r="B30" s="22">
        <v>300</v>
      </c>
      <c r="C30" s="22">
        <v>309</v>
      </c>
      <c r="D30" s="22">
        <v>259</v>
      </c>
      <c r="E30" s="22">
        <v>205</v>
      </c>
      <c r="F30" s="22">
        <v>214</v>
      </c>
      <c r="G30" s="22">
        <v>220</v>
      </c>
      <c r="H30" s="32">
        <v>205</v>
      </c>
      <c r="I30" s="32">
        <v>212</v>
      </c>
      <c r="J30" s="32">
        <v>222</v>
      </c>
    </row>
    <row r="31" spans="1:10" ht="14.25">
      <c r="A31" s="21" t="s">
        <v>12</v>
      </c>
      <c r="B31" s="23">
        <v>254.91</v>
      </c>
      <c r="C31" s="23">
        <v>253.74</v>
      </c>
      <c r="D31" s="23">
        <v>247.84</v>
      </c>
      <c r="E31" s="23">
        <v>192.32</v>
      </c>
      <c r="F31" s="23">
        <v>191.12</v>
      </c>
      <c r="G31" s="23">
        <v>198.89583333333331</v>
      </c>
      <c r="H31" s="23">
        <v>195.93333333333334</v>
      </c>
      <c r="I31" s="23">
        <v>199.8</v>
      </c>
      <c r="J31" s="23">
        <v>208.9</v>
      </c>
    </row>
    <row r="32" spans="1:10" ht="14.25">
      <c r="A32" s="21" t="s">
        <v>13</v>
      </c>
      <c r="B32" s="24">
        <v>38260</v>
      </c>
      <c r="C32" s="24">
        <v>44980</v>
      </c>
      <c r="D32" s="24">
        <v>70680</v>
      </c>
      <c r="E32" s="24">
        <v>61796.5</v>
      </c>
      <c r="F32" s="24">
        <v>64444</v>
      </c>
      <c r="G32" s="24">
        <v>73119.5</v>
      </c>
      <c r="H32" s="24">
        <v>69710</v>
      </c>
      <c r="I32" s="24">
        <v>68623</v>
      </c>
      <c r="J32" s="24">
        <v>75385</v>
      </c>
    </row>
    <row r="33" spans="1:10" ht="14.25">
      <c r="A33" s="21" t="s">
        <v>14</v>
      </c>
      <c r="B33" s="24">
        <v>0</v>
      </c>
      <c r="C33" s="24">
        <v>1990</v>
      </c>
      <c r="D33" s="24">
        <v>2214</v>
      </c>
      <c r="E33" s="24">
        <v>1426</v>
      </c>
      <c r="F33" s="24">
        <v>400</v>
      </c>
      <c r="G33" s="24">
        <v>795</v>
      </c>
      <c r="H33" s="24">
        <v>0</v>
      </c>
      <c r="I33" s="24">
        <v>100</v>
      </c>
      <c r="J33" s="24">
        <v>0</v>
      </c>
    </row>
    <row r="34" spans="1:10" ht="14.25">
      <c r="A34" s="21" t="s">
        <v>15</v>
      </c>
      <c r="B34" s="24">
        <v>25137</v>
      </c>
      <c r="C34" s="24">
        <v>28007</v>
      </c>
      <c r="D34" s="24">
        <v>51551</v>
      </c>
      <c r="E34" s="24">
        <v>42508.5</v>
      </c>
      <c r="F34" s="24">
        <v>43747</v>
      </c>
      <c r="G34" s="24">
        <v>51445.5</v>
      </c>
      <c r="H34" s="24">
        <v>57157</v>
      </c>
      <c r="I34" s="24">
        <v>52285</v>
      </c>
      <c r="J34" s="24">
        <v>56707</v>
      </c>
    </row>
    <row r="35" spans="1:10" ht="14.25">
      <c r="A35" s="21" t="s">
        <v>6</v>
      </c>
      <c r="B35" s="24">
        <v>0</v>
      </c>
      <c r="C35" s="24">
        <v>0</v>
      </c>
      <c r="D35" s="24">
        <v>0</v>
      </c>
      <c r="E35" s="24">
        <v>1729</v>
      </c>
      <c r="F35" s="24">
        <v>2305</v>
      </c>
      <c r="G35" s="24">
        <v>2305</v>
      </c>
      <c r="H35" s="24">
        <v>0</v>
      </c>
      <c r="I35" s="24">
        <v>0</v>
      </c>
      <c r="J35" s="24">
        <v>0</v>
      </c>
    </row>
    <row r="36" spans="1:10" ht="14.25">
      <c r="A36" s="21" t="s">
        <v>16</v>
      </c>
      <c r="B36" s="24">
        <v>391085</v>
      </c>
      <c r="C36" s="24">
        <v>405764</v>
      </c>
      <c r="D36" s="24">
        <v>204754</v>
      </c>
      <c r="E36" s="24">
        <v>64533.56</v>
      </c>
      <c r="F36" s="24">
        <v>61587.64</v>
      </c>
      <c r="G36" s="24">
        <v>66045</v>
      </c>
      <c r="H36" s="24">
        <v>62292</v>
      </c>
      <c r="I36" s="24">
        <v>66738</v>
      </c>
      <c r="J36" s="24">
        <v>60429</v>
      </c>
    </row>
    <row r="37" spans="1:10" ht="14.25">
      <c r="A37" s="21" t="s">
        <v>17</v>
      </c>
      <c r="B37" s="24">
        <v>67853</v>
      </c>
      <c r="C37" s="24">
        <v>85453</v>
      </c>
      <c r="D37" s="24">
        <v>37595</v>
      </c>
      <c r="E37" s="24">
        <v>36806.34</v>
      </c>
      <c r="F37" s="24">
        <v>38269.11</v>
      </c>
      <c r="G37" s="24">
        <v>40285</v>
      </c>
      <c r="H37" s="24">
        <v>36438</v>
      </c>
      <c r="I37" s="24">
        <v>41922</v>
      </c>
      <c r="J37" s="24">
        <v>40883</v>
      </c>
    </row>
    <row r="38" spans="1:10" ht="14.25">
      <c r="A38" s="21" t="s">
        <v>18</v>
      </c>
      <c r="B38" s="24">
        <v>27954</v>
      </c>
      <c r="C38" s="24">
        <v>35000</v>
      </c>
      <c r="D38" s="24">
        <v>37889</v>
      </c>
      <c r="E38" s="24">
        <v>10719.85</v>
      </c>
      <c r="F38" s="24">
        <v>9015.58</v>
      </c>
      <c r="G38" s="24">
        <v>5210</v>
      </c>
      <c r="H38" s="24">
        <v>4516</v>
      </c>
      <c r="I38" s="24">
        <v>6190</v>
      </c>
      <c r="J38" s="24">
        <v>4946</v>
      </c>
    </row>
    <row r="39" spans="1:10" ht="14.25">
      <c r="A39" s="21" t="s">
        <v>19</v>
      </c>
      <c r="B39" s="24">
        <v>80012</v>
      </c>
      <c r="C39" s="24">
        <v>101388</v>
      </c>
      <c r="D39" s="24">
        <v>60110</v>
      </c>
      <c r="E39" s="24">
        <v>58390.45</v>
      </c>
      <c r="F39" s="24">
        <v>45208.79</v>
      </c>
      <c r="G39" s="24">
        <v>47868</v>
      </c>
      <c r="H39" s="24">
        <v>47598</v>
      </c>
      <c r="I39" s="24">
        <v>49467</v>
      </c>
      <c r="J39" s="24">
        <v>44891</v>
      </c>
    </row>
    <row r="40" spans="1:10" ht="14.25">
      <c r="A40" s="21" t="s">
        <v>192</v>
      </c>
      <c r="B40" s="24">
        <v>99011</v>
      </c>
      <c r="C40" s="24">
        <v>100646</v>
      </c>
      <c r="D40" s="24">
        <v>109429</v>
      </c>
      <c r="E40" s="24">
        <v>89353.5</v>
      </c>
      <c r="F40" s="24">
        <v>98163</v>
      </c>
      <c r="G40" s="24">
        <v>102365.5</v>
      </c>
      <c r="H40" s="24">
        <v>113013</v>
      </c>
      <c r="I40" s="24">
        <v>112996.25</v>
      </c>
      <c r="J40" s="24">
        <v>126618</v>
      </c>
    </row>
    <row r="41" spans="1:10" ht="14.25">
      <c r="A41" s="21" t="s">
        <v>193</v>
      </c>
      <c r="B41" s="24">
        <v>83645</v>
      </c>
      <c r="C41" s="24">
        <v>88952</v>
      </c>
      <c r="D41" s="24">
        <v>102375</v>
      </c>
      <c r="E41" s="24">
        <v>96355.5</v>
      </c>
      <c r="F41" s="24">
        <v>94622</v>
      </c>
      <c r="G41" s="24">
        <v>102847.5</v>
      </c>
      <c r="H41" s="24">
        <v>114436</v>
      </c>
      <c r="I41" s="24">
        <v>112987</v>
      </c>
      <c r="J41" s="24">
        <v>126710</v>
      </c>
    </row>
    <row r="42" spans="1:10" ht="14.25">
      <c r="A42" s="21" t="s">
        <v>20</v>
      </c>
      <c r="B42" s="24">
        <v>45385</v>
      </c>
      <c r="C42" s="24">
        <v>45962</v>
      </c>
      <c r="D42" s="24">
        <v>33754</v>
      </c>
      <c r="E42" s="24">
        <v>36716</v>
      </c>
      <c r="F42" s="24">
        <v>32883</v>
      </c>
      <c r="G42" s="24">
        <v>32828</v>
      </c>
      <c r="H42" s="24">
        <v>44726</v>
      </c>
      <c r="I42" s="24">
        <v>44364</v>
      </c>
      <c r="J42" s="24">
        <v>51308</v>
      </c>
    </row>
    <row r="43" spans="1:10" ht="14.25">
      <c r="A43" s="21" t="s">
        <v>21</v>
      </c>
      <c r="B43" s="24">
        <v>32008</v>
      </c>
      <c r="C43" s="24">
        <v>35008</v>
      </c>
      <c r="D43" s="24">
        <v>39003</v>
      </c>
      <c r="E43" s="24">
        <v>33311</v>
      </c>
      <c r="F43" s="24">
        <v>34786</v>
      </c>
      <c r="G43" s="24">
        <v>37441</v>
      </c>
      <c r="H43" s="24">
        <v>39670</v>
      </c>
      <c r="I43" s="24">
        <v>42284</v>
      </c>
      <c r="J43" s="24">
        <v>46605</v>
      </c>
    </row>
    <row r="44" spans="1:10" ht="14.25">
      <c r="A44" s="21" t="s">
        <v>22</v>
      </c>
      <c r="B44" s="24">
        <v>4725</v>
      </c>
      <c r="C44" s="24">
        <v>3256</v>
      </c>
      <c r="D44" s="24">
        <v>10761</v>
      </c>
      <c r="E44" s="24">
        <v>9840.5</v>
      </c>
      <c r="F44" s="24">
        <v>11983</v>
      </c>
      <c r="G44" s="24">
        <v>13443.5</v>
      </c>
      <c r="H44" s="24">
        <v>14642</v>
      </c>
      <c r="I44" s="24">
        <v>14491</v>
      </c>
      <c r="J44" s="24">
        <v>16657</v>
      </c>
    </row>
    <row r="45" spans="1:10" ht="14.25">
      <c r="A45" s="21" t="s">
        <v>23</v>
      </c>
      <c r="B45" s="24">
        <v>9480</v>
      </c>
      <c r="C45" s="24">
        <v>9446</v>
      </c>
      <c r="D45" s="24">
        <v>8773</v>
      </c>
      <c r="E45" s="24">
        <v>5775</v>
      </c>
      <c r="F45" s="24">
        <v>7551</v>
      </c>
      <c r="G45" s="24">
        <v>9341</v>
      </c>
      <c r="H45" s="24">
        <v>9248</v>
      </c>
      <c r="I45" s="24">
        <v>9431</v>
      </c>
      <c r="J45" s="24">
        <v>12102</v>
      </c>
    </row>
    <row r="46" spans="1:10" ht="14.25">
      <c r="A46" s="22" t="s">
        <v>24</v>
      </c>
      <c r="B46" s="24">
        <v>-15366</v>
      </c>
      <c r="C46" s="24">
        <v>-11694</v>
      </c>
      <c r="D46" s="24">
        <v>-7054</v>
      </c>
      <c r="E46" s="24">
        <v>7002</v>
      </c>
      <c r="F46" s="24">
        <v>-3541</v>
      </c>
      <c r="G46" s="24">
        <v>481</v>
      </c>
      <c r="H46" s="24">
        <v>1424</v>
      </c>
      <c r="I46" s="24">
        <v>-9</v>
      </c>
      <c r="J46" s="24">
        <v>92</v>
      </c>
    </row>
    <row r="47" spans="1:10" ht="15" thickBot="1">
      <c r="A47" s="25" t="s">
        <v>91</v>
      </c>
      <c r="B47" s="26">
        <v>10463.823833248336</v>
      </c>
      <c r="C47" s="26">
        <v>11497.33322823888</v>
      </c>
      <c r="D47" s="26">
        <v>13114.307617817947</v>
      </c>
      <c r="E47" s="26">
        <v>14433.84290072102</v>
      </c>
      <c r="F47" s="26">
        <v>15167.608483326358</v>
      </c>
      <c r="G47" s="26">
        <v>15687.02210118362</v>
      </c>
      <c r="H47" s="26">
        <v>16872.235454236135</v>
      </c>
      <c r="I47" s="26">
        <v>17635.969302635967</v>
      </c>
      <c r="J47" s="26">
        <v>18591.431306845378</v>
      </c>
    </row>
  </sheetData>
  <sheetProtection/>
  <printOptions/>
  <pageMargins left="1.3779527559055118" right="0.7874015748031497" top="0.5905511811023623" bottom="0.59055118110236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41.140625" style="7" customWidth="1"/>
    <col min="2" max="2" width="15.28125" style="7" customWidth="1"/>
    <col min="3" max="3" width="10.8515625" style="7" hidden="1" customWidth="1"/>
    <col min="4" max="4" width="15.00390625" style="7" customWidth="1"/>
    <col min="5" max="5" width="14.8515625" style="7" customWidth="1"/>
    <col min="6" max="6" width="13.421875" style="7" customWidth="1"/>
    <col min="7" max="7" width="14.7109375" style="7" customWidth="1"/>
    <col min="8" max="8" width="15.140625" style="7" customWidth="1"/>
    <col min="9" max="9" width="14.00390625" style="121" customWidth="1"/>
    <col min="10" max="10" width="14.421875" style="121" hidden="1" customWidth="1"/>
    <col min="11" max="11" width="15.57421875" style="121" customWidth="1"/>
    <col min="12" max="12" width="15.140625" style="7" customWidth="1"/>
    <col min="13" max="16384" width="9.140625" style="7" customWidth="1"/>
  </cols>
  <sheetData>
    <row r="1" spans="1:11" s="87" customFormat="1" ht="18">
      <c r="A1" s="86" t="s">
        <v>46</v>
      </c>
      <c r="I1" s="86"/>
      <c r="J1" s="86"/>
      <c r="K1" s="86"/>
    </row>
    <row r="2" spans="1:11" s="89" customFormat="1" ht="15.75">
      <c r="A2" s="88"/>
      <c r="I2" s="88"/>
      <c r="J2" s="88"/>
      <c r="K2" s="88"/>
    </row>
    <row r="3" spans="1:11" s="89" customFormat="1" ht="15.75">
      <c r="A3" s="88" t="s">
        <v>48</v>
      </c>
      <c r="I3" s="88"/>
      <c r="J3" s="88"/>
      <c r="K3" s="88"/>
    </row>
    <row r="4" spans="2:10" s="89" customFormat="1" ht="15.75">
      <c r="B4" s="90"/>
      <c r="C4" s="91"/>
      <c r="D4" s="92"/>
      <c r="E4" s="91"/>
      <c r="F4" s="91"/>
      <c r="G4" s="160" t="s">
        <v>2</v>
      </c>
      <c r="I4" s="88"/>
      <c r="J4" s="88"/>
    </row>
    <row r="5" spans="1:11" s="89" customFormat="1" ht="16.5" thickBot="1">
      <c r="A5" s="88"/>
      <c r="I5" s="88"/>
      <c r="J5" s="88"/>
      <c r="K5" s="88"/>
    </row>
    <row r="6" spans="1:7" s="89" customFormat="1" ht="15.75">
      <c r="A6" s="93"/>
      <c r="B6" s="122" t="s">
        <v>49</v>
      </c>
      <c r="C6" s="122" t="s">
        <v>49</v>
      </c>
      <c r="D6" s="122" t="s">
        <v>0</v>
      </c>
      <c r="E6" s="122" t="s">
        <v>50</v>
      </c>
      <c r="F6" s="122" t="s">
        <v>51</v>
      </c>
      <c r="G6" s="122" t="s">
        <v>52</v>
      </c>
    </row>
    <row r="7" spans="1:7" s="89" customFormat="1" ht="16.5" thickBot="1">
      <c r="A7" s="94" t="s">
        <v>3</v>
      </c>
      <c r="B7" s="123" t="s">
        <v>53</v>
      </c>
      <c r="C7" s="123" t="s">
        <v>53</v>
      </c>
      <c r="D7" s="123"/>
      <c r="E7" s="123"/>
      <c r="F7" s="123"/>
      <c r="G7" s="123" t="s">
        <v>54</v>
      </c>
    </row>
    <row r="8" spans="1:7" s="89" customFormat="1" ht="15">
      <c r="A8" s="95" t="s">
        <v>55</v>
      </c>
      <c r="B8" s="96">
        <v>26</v>
      </c>
      <c r="C8" s="96"/>
      <c r="D8" s="96">
        <v>21</v>
      </c>
      <c r="E8" s="96">
        <v>21</v>
      </c>
      <c r="F8" s="96">
        <v>12</v>
      </c>
      <c r="G8" s="96">
        <v>142</v>
      </c>
    </row>
    <row r="9" spans="1:7" s="89" customFormat="1" ht="15.75" thickBot="1">
      <c r="A9" s="97" t="s">
        <v>56</v>
      </c>
      <c r="B9" s="98">
        <v>25.8</v>
      </c>
      <c r="C9" s="98"/>
      <c r="D9" s="98">
        <v>20.3</v>
      </c>
      <c r="E9" s="98">
        <v>21.1</v>
      </c>
      <c r="F9" s="98">
        <v>11.3</v>
      </c>
      <c r="G9" s="98">
        <v>130.4</v>
      </c>
    </row>
    <row r="10" spans="1:7" s="89" customFormat="1" ht="15">
      <c r="A10" s="99" t="s">
        <v>57</v>
      </c>
      <c r="B10" s="100">
        <v>4798</v>
      </c>
      <c r="C10" s="100"/>
      <c r="D10" s="100">
        <v>12645</v>
      </c>
      <c r="E10" s="100">
        <v>7545</v>
      </c>
      <c r="F10" s="100">
        <v>4414</v>
      </c>
      <c r="G10" s="100">
        <v>22515</v>
      </c>
    </row>
    <row r="11" spans="1:7" s="89" customFormat="1" ht="15">
      <c r="A11" s="99" t="s">
        <v>58</v>
      </c>
      <c r="B11" s="101">
        <v>-4173</v>
      </c>
      <c r="C11" s="101"/>
      <c r="D11" s="101">
        <v>-9084</v>
      </c>
      <c r="E11" s="101">
        <v>7200</v>
      </c>
      <c r="F11" s="101">
        <v>-4195</v>
      </c>
      <c r="G11" s="101">
        <v>-20194</v>
      </c>
    </row>
    <row r="12" spans="1:7" s="89" customFormat="1" ht="15">
      <c r="A12" s="99" t="s">
        <v>59</v>
      </c>
      <c r="B12" s="101">
        <v>0</v>
      </c>
      <c r="C12" s="101"/>
      <c r="D12" s="101">
        <v>0</v>
      </c>
      <c r="E12" s="101">
        <v>0</v>
      </c>
      <c r="F12" s="101">
        <v>0</v>
      </c>
      <c r="G12" s="101">
        <v>0</v>
      </c>
    </row>
    <row r="13" spans="1:7" s="89" customFormat="1" ht="15">
      <c r="A13" s="99" t="s">
        <v>60</v>
      </c>
      <c r="B13" s="101">
        <v>15</v>
      </c>
      <c r="C13" s="101"/>
      <c r="D13" s="101">
        <v>0</v>
      </c>
      <c r="E13" s="101">
        <v>12</v>
      </c>
      <c r="F13" s="101">
        <v>42</v>
      </c>
      <c r="G13" s="101">
        <v>856</v>
      </c>
    </row>
    <row r="14" spans="1:7" s="89" customFormat="1" ht="15">
      <c r="A14" s="99" t="s">
        <v>17</v>
      </c>
      <c r="B14" s="101">
        <v>37156</v>
      </c>
      <c r="C14" s="101"/>
      <c r="D14" s="101">
        <v>1305</v>
      </c>
      <c r="E14" s="101">
        <v>637</v>
      </c>
      <c r="F14" s="101">
        <v>865</v>
      </c>
      <c r="G14" s="101">
        <v>920</v>
      </c>
    </row>
    <row r="15" spans="1:7" s="89" customFormat="1" ht="15.75" thickBot="1">
      <c r="A15" s="95" t="s">
        <v>61</v>
      </c>
      <c r="B15" s="102">
        <v>2735</v>
      </c>
      <c r="C15" s="102"/>
      <c r="D15" s="102">
        <v>651</v>
      </c>
      <c r="E15" s="102">
        <v>1333</v>
      </c>
      <c r="F15" s="102">
        <v>765</v>
      </c>
      <c r="G15" s="102">
        <v>5418</v>
      </c>
    </row>
    <row r="16" spans="1:7" s="89" customFormat="1" ht="15.75" thickBot="1">
      <c r="A16" s="103" t="s">
        <v>62</v>
      </c>
      <c r="B16" s="104">
        <v>40981</v>
      </c>
      <c r="C16" s="104"/>
      <c r="D16" s="104">
        <v>5713</v>
      </c>
      <c r="E16" s="104">
        <v>2326</v>
      </c>
      <c r="F16" s="104">
        <v>1893</v>
      </c>
      <c r="G16" s="104">
        <v>9516</v>
      </c>
    </row>
    <row r="17" spans="1:7" s="89" customFormat="1" ht="15">
      <c r="A17" s="95" t="s">
        <v>63</v>
      </c>
      <c r="B17" s="102">
        <v>625</v>
      </c>
      <c r="C17" s="102"/>
      <c r="D17" s="102">
        <v>3601</v>
      </c>
      <c r="E17" s="102">
        <v>360</v>
      </c>
      <c r="F17" s="102">
        <v>220</v>
      </c>
      <c r="G17" s="102">
        <v>2330</v>
      </c>
    </row>
    <row r="18" spans="1:7" s="89" customFormat="1" ht="15">
      <c r="A18" s="99" t="s">
        <v>18</v>
      </c>
      <c r="B18" s="100">
        <v>1551</v>
      </c>
      <c r="C18" s="100"/>
      <c r="D18" s="100">
        <v>861</v>
      </c>
      <c r="E18" s="100">
        <v>748</v>
      </c>
      <c r="F18" s="100">
        <v>656</v>
      </c>
      <c r="G18" s="100">
        <v>1130</v>
      </c>
    </row>
    <row r="19" spans="1:7" s="89" customFormat="1" ht="15">
      <c r="A19" s="99" t="s">
        <v>64</v>
      </c>
      <c r="B19" s="101">
        <v>0</v>
      </c>
      <c r="C19" s="101"/>
      <c r="D19" s="101">
        <v>0</v>
      </c>
      <c r="E19" s="101">
        <v>0</v>
      </c>
      <c r="F19" s="101">
        <v>0</v>
      </c>
      <c r="G19" s="101">
        <v>0</v>
      </c>
    </row>
    <row r="20" spans="1:7" s="89" customFormat="1" ht="15">
      <c r="A20" s="99" t="s">
        <v>65</v>
      </c>
      <c r="B20" s="101">
        <v>36491</v>
      </c>
      <c r="C20" s="101"/>
      <c r="D20" s="101">
        <v>1219</v>
      </c>
      <c r="E20" s="101">
        <v>514</v>
      </c>
      <c r="F20" s="101">
        <v>636</v>
      </c>
      <c r="G20" s="101">
        <v>6031</v>
      </c>
    </row>
    <row r="21" spans="1:7" s="89" customFormat="1" ht="15.75" thickBot="1">
      <c r="A21" s="99" t="s">
        <v>66</v>
      </c>
      <c r="B21" s="101">
        <v>0</v>
      </c>
      <c r="C21" s="101"/>
      <c r="D21" s="101">
        <v>0</v>
      </c>
      <c r="E21" s="101">
        <v>0</v>
      </c>
      <c r="F21" s="101">
        <v>0</v>
      </c>
      <c r="G21" s="101">
        <v>0</v>
      </c>
    </row>
    <row r="22" spans="1:7" s="89" customFormat="1" ht="15">
      <c r="A22" s="105" t="s">
        <v>67</v>
      </c>
      <c r="B22" s="106">
        <v>24500</v>
      </c>
      <c r="C22" s="106"/>
      <c r="D22" s="106">
        <v>8283</v>
      </c>
      <c r="E22" s="106">
        <v>9003</v>
      </c>
      <c r="F22" s="106">
        <v>9399</v>
      </c>
      <c r="G22" s="106">
        <v>24200</v>
      </c>
    </row>
    <row r="23" spans="1:7" s="89" customFormat="1" ht="15">
      <c r="A23" s="107" t="s">
        <v>68</v>
      </c>
      <c r="B23" s="100">
        <v>0</v>
      </c>
      <c r="C23" s="100"/>
      <c r="D23" s="100">
        <v>0</v>
      </c>
      <c r="E23" s="100">
        <v>0</v>
      </c>
      <c r="F23" s="100">
        <v>0</v>
      </c>
      <c r="G23" s="100">
        <v>0</v>
      </c>
    </row>
    <row r="24" spans="1:7" s="89" customFormat="1" ht="15">
      <c r="A24" s="108" t="s">
        <v>69</v>
      </c>
      <c r="B24" s="100">
        <v>0</v>
      </c>
      <c r="C24" s="100"/>
      <c r="D24" s="100">
        <v>0</v>
      </c>
      <c r="E24" s="100">
        <v>0</v>
      </c>
      <c r="F24" s="100">
        <v>0</v>
      </c>
      <c r="G24" s="100">
        <v>0</v>
      </c>
    </row>
    <row r="25" spans="1:7" s="89" customFormat="1" ht="15.75" thickBot="1">
      <c r="A25" s="109" t="s">
        <v>70</v>
      </c>
      <c r="B25" s="110">
        <v>24500</v>
      </c>
      <c r="C25" s="110"/>
      <c r="D25" s="110">
        <v>8283</v>
      </c>
      <c r="E25" s="110">
        <v>7225</v>
      </c>
      <c r="F25" s="110">
        <v>9399</v>
      </c>
      <c r="G25" s="110">
        <v>7300</v>
      </c>
    </row>
    <row r="26" spans="1:7" s="89" customFormat="1" ht="15">
      <c r="A26" s="105" t="s">
        <v>71</v>
      </c>
      <c r="B26" s="111">
        <v>875</v>
      </c>
      <c r="C26" s="111"/>
      <c r="D26" s="111">
        <v>644</v>
      </c>
      <c r="E26" s="111">
        <v>1602</v>
      </c>
      <c r="F26" s="111">
        <v>552</v>
      </c>
      <c r="G26" s="111">
        <v>17004</v>
      </c>
    </row>
    <row r="27" spans="1:7" s="89" customFormat="1" ht="15">
      <c r="A27" s="107" t="s">
        <v>23</v>
      </c>
      <c r="B27" s="111">
        <v>3297</v>
      </c>
      <c r="C27" s="111"/>
      <c r="D27" s="111">
        <v>2923</v>
      </c>
      <c r="E27" s="111">
        <v>867</v>
      </c>
      <c r="F27" s="111">
        <v>673</v>
      </c>
      <c r="G27" s="111">
        <v>4342</v>
      </c>
    </row>
    <row r="28" spans="1:7" s="89" customFormat="1" ht="15">
      <c r="A28" s="108" t="s">
        <v>72</v>
      </c>
      <c r="B28" s="112">
        <v>0</v>
      </c>
      <c r="C28" s="112"/>
      <c r="D28" s="112">
        <v>0</v>
      </c>
      <c r="E28" s="112">
        <v>1</v>
      </c>
      <c r="F28" s="112">
        <v>14</v>
      </c>
      <c r="G28" s="112">
        <v>0</v>
      </c>
    </row>
    <row r="29" spans="1:7" s="89" customFormat="1" ht="15">
      <c r="A29" s="108" t="s">
        <v>22</v>
      </c>
      <c r="B29" s="112">
        <v>9954</v>
      </c>
      <c r="C29" s="112"/>
      <c r="D29" s="112">
        <v>1984</v>
      </c>
      <c r="E29" s="112">
        <v>147</v>
      </c>
      <c r="F29" s="112">
        <v>1514</v>
      </c>
      <c r="G29" s="112">
        <v>3058</v>
      </c>
    </row>
    <row r="30" spans="1:7" s="89" customFormat="1" ht="15">
      <c r="A30" s="108" t="s">
        <v>73</v>
      </c>
      <c r="B30" s="112">
        <v>919</v>
      </c>
      <c r="C30" s="112"/>
      <c r="D30" s="112">
        <v>1720</v>
      </c>
      <c r="E30" s="112">
        <v>681</v>
      </c>
      <c r="F30" s="112">
        <v>2878</v>
      </c>
      <c r="G30" s="112">
        <v>5195</v>
      </c>
    </row>
    <row r="31" spans="1:7" s="89" customFormat="1" ht="15">
      <c r="A31" s="108" t="s">
        <v>74</v>
      </c>
      <c r="B31" s="112">
        <v>6863</v>
      </c>
      <c r="C31" s="112"/>
      <c r="D31" s="112">
        <v>5605</v>
      </c>
      <c r="E31" s="112">
        <v>4629</v>
      </c>
      <c r="F31" s="112">
        <v>3067</v>
      </c>
      <c r="G31" s="112">
        <v>26441</v>
      </c>
    </row>
    <row r="32" spans="1:7" s="89" customFormat="1" ht="15">
      <c r="A32" s="108" t="s">
        <v>75</v>
      </c>
      <c r="B32" s="112">
        <v>2520</v>
      </c>
      <c r="C32" s="112"/>
      <c r="D32" s="112">
        <v>2055</v>
      </c>
      <c r="E32" s="112">
        <v>1652</v>
      </c>
      <c r="F32" s="112">
        <v>1101</v>
      </c>
      <c r="G32" s="112">
        <v>8345</v>
      </c>
    </row>
    <row r="33" spans="1:7" s="89" customFormat="1" ht="15">
      <c r="A33" s="108" t="s">
        <v>76</v>
      </c>
      <c r="B33" s="112">
        <v>178</v>
      </c>
      <c r="C33" s="112"/>
      <c r="D33" s="112">
        <v>0</v>
      </c>
      <c r="E33" s="112">
        <v>0</v>
      </c>
      <c r="F33" s="112">
        <v>0</v>
      </c>
      <c r="G33" s="112">
        <v>0</v>
      </c>
    </row>
    <row r="34" spans="1:7" s="89" customFormat="1" ht="15">
      <c r="A34" s="108" t="s">
        <v>77</v>
      </c>
      <c r="B34" s="112">
        <v>344</v>
      </c>
      <c r="C34" s="112"/>
      <c r="D34" s="112">
        <v>325</v>
      </c>
      <c r="E34" s="112">
        <v>72</v>
      </c>
      <c r="F34" s="112">
        <v>46</v>
      </c>
      <c r="G34" s="112">
        <v>700</v>
      </c>
    </row>
    <row r="35" spans="1:7" s="89" customFormat="1" ht="15.75" thickBot="1">
      <c r="A35" s="113" t="s">
        <v>78</v>
      </c>
      <c r="B35" s="114">
        <v>184</v>
      </c>
      <c r="C35" s="114"/>
      <c r="D35" s="114">
        <v>680</v>
      </c>
      <c r="E35" s="114">
        <v>59</v>
      </c>
      <c r="F35" s="114">
        <v>65</v>
      </c>
      <c r="G35" s="114">
        <v>853</v>
      </c>
    </row>
    <row r="36" spans="1:7" s="89" customFormat="1" ht="15.75" thickBot="1">
      <c r="A36" s="103" t="s">
        <v>79</v>
      </c>
      <c r="B36" s="115">
        <v>25134</v>
      </c>
      <c r="C36" s="115"/>
      <c r="D36" s="115">
        <v>15936</v>
      </c>
      <c r="E36" s="115">
        <v>9710</v>
      </c>
      <c r="F36" s="115">
        <v>9910</v>
      </c>
      <c r="G36" s="115">
        <v>65938</v>
      </c>
    </row>
    <row r="37" spans="1:7" s="89" customFormat="1" ht="15">
      <c r="A37" s="99" t="s">
        <v>80</v>
      </c>
      <c r="B37" s="112">
        <v>0</v>
      </c>
      <c r="C37" s="112"/>
      <c r="D37" s="112">
        <v>0</v>
      </c>
      <c r="E37" s="112">
        <v>0</v>
      </c>
      <c r="F37" s="112">
        <v>0</v>
      </c>
      <c r="G37" s="112">
        <v>2899</v>
      </c>
    </row>
    <row r="38" spans="1:7" s="89" customFormat="1" ht="15">
      <c r="A38" s="99" t="s">
        <v>81</v>
      </c>
      <c r="B38" s="112">
        <v>423</v>
      </c>
      <c r="C38" s="112"/>
      <c r="D38" s="112">
        <v>6369</v>
      </c>
      <c r="E38" s="112">
        <v>526</v>
      </c>
      <c r="F38" s="112">
        <v>234</v>
      </c>
      <c r="G38" s="112">
        <v>5666</v>
      </c>
    </row>
    <row r="39" spans="1:7" s="89" customFormat="1" ht="15">
      <c r="A39" s="99" t="s">
        <v>82</v>
      </c>
      <c r="B39" s="112">
        <v>0</v>
      </c>
      <c r="C39" s="112"/>
      <c r="D39" s="112">
        <v>0</v>
      </c>
      <c r="E39" s="112">
        <v>0</v>
      </c>
      <c r="F39" s="112">
        <v>39</v>
      </c>
      <c r="G39" s="112">
        <v>0</v>
      </c>
    </row>
    <row r="40" spans="1:7" s="89" customFormat="1" ht="15">
      <c r="A40" s="99" t="s">
        <v>83</v>
      </c>
      <c r="B40" s="112">
        <v>24500</v>
      </c>
      <c r="C40" s="112"/>
      <c r="D40" s="112">
        <v>8283</v>
      </c>
      <c r="E40" s="112">
        <v>9003</v>
      </c>
      <c r="F40" s="112">
        <v>9399</v>
      </c>
      <c r="G40" s="112">
        <v>24200</v>
      </c>
    </row>
    <row r="41" spans="1:7" s="89" customFormat="1" ht="15.75" thickBot="1">
      <c r="A41" s="95" t="s">
        <v>84</v>
      </c>
      <c r="B41" s="114">
        <v>205</v>
      </c>
      <c r="C41" s="114"/>
      <c r="D41" s="114">
        <v>1276</v>
      </c>
      <c r="E41" s="114">
        <v>215</v>
      </c>
      <c r="F41" s="114">
        <v>286</v>
      </c>
      <c r="G41" s="114">
        <v>33197</v>
      </c>
    </row>
    <row r="42" spans="1:7" s="89" customFormat="1" ht="15.75" thickBot="1">
      <c r="A42" s="103" t="s">
        <v>85</v>
      </c>
      <c r="B42" s="115">
        <v>25128</v>
      </c>
      <c r="C42" s="115"/>
      <c r="D42" s="115">
        <v>15928</v>
      </c>
      <c r="E42" s="115">
        <v>9744</v>
      </c>
      <c r="F42" s="115">
        <v>9958</v>
      </c>
      <c r="G42" s="115">
        <v>65962</v>
      </c>
    </row>
    <row r="43" spans="1:7" s="89" customFormat="1" ht="6.75" customHeight="1" thickBot="1">
      <c r="A43" s="95"/>
      <c r="B43" s="114"/>
      <c r="C43" s="114"/>
      <c r="D43" s="114"/>
      <c r="E43" s="114"/>
      <c r="F43" s="114"/>
      <c r="G43" s="114"/>
    </row>
    <row r="44" spans="1:7" s="89" customFormat="1" ht="18.75" customHeight="1" thickBot="1">
      <c r="A44" s="103" t="s">
        <v>86</v>
      </c>
      <c r="B44" s="115">
        <v>628</v>
      </c>
      <c r="C44" s="115"/>
      <c r="D44" s="115">
        <v>7645</v>
      </c>
      <c r="E44" s="115">
        <v>741</v>
      </c>
      <c r="F44" s="115">
        <v>559</v>
      </c>
      <c r="G44" s="115">
        <v>41762</v>
      </c>
    </row>
    <row r="45" spans="1:7" s="89" customFormat="1" ht="21.75" customHeight="1" thickBot="1">
      <c r="A45" s="103" t="s">
        <v>24</v>
      </c>
      <c r="B45" s="115">
        <v>-6</v>
      </c>
      <c r="C45" s="115"/>
      <c r="D45" s="115">
        <v>-8</v>
      </c>
      <c r="E45" s="115">
        <v>34</v>
      </c>
      <c r="F45" s="115">
        <v>48</v>
      </c>
      <c r="G45" s="115">
        <v>24</v>
      </c>
    </row>
    <row r="46" spans="1:7" s="89" customFormat="1" ht="20.25" customHeight="1" thickBot="1">
      <c r="A46" s="103" t="s">
        <v>87</v>
      </c>
      <c r="B46" s="115">
        <v>-24506</v>
      </c>
      <c r="C46" s="115"/>
      <c r="D46" s="115">
        <v>-8291</v>
      </c>
      <c r="E46" s="115">
        <v>-8969</v>
      </c>
      <c r="F46" s="115">
        <v>-9351</v>
      </c>
      <c r="G46" s="115">
        <v>-24176</v>
      </c>
    </row>
    <row r="47" spans="1:7" s="89" customFormat="1" ht="19.5" customHeight="1" hidden="1">
      <c r="A47" s="103" t="s">
        <v>88</v>
      </c>
      <c r="B47" s="115">
        <v>8567</v>
      </c>
      <c r="C47" s="115"/>
      <c r="D47" s="115">
        <v>23009.03119868637</v>
      </c>
      <c r="E47" s="115">
        <v>18281.99052132701</v>
      </c>
      <c r="F47" s="115"/>
      <c r="G47" s="115"/>
    </row>
    <row r="48" spans="2:7" s="89" customFormat="1" ht="3.75" customHeight="1">
      <c r="B48" s="114"/>
      <c r="C48" s="114"/>
      <c r="D48" s="114"/>
      <c r="E48" s="114"/>
      <c r="F48" s="114"/>
      <c r="G48" s="114"/>
    </row>
    <row r="49" spans="1:7" s="89" customFormat="1" ht="18" customHeight="1" hidden="1">
      <c r="A49" s="116" t="s">
        <v>89</v>
      </c>
      <c r="B49" s="117">
        <v>0</v>
      </c>
      <c r="C49" s="117"/>
      <c r="D49" s="117"/>
      <c r="E49" s="117"/>
      <c r="F49" s="117"/>
      <c r="G49" s="117"/>
    </row>
    <row r="50" spans="1:7" s="89" customFormat="1" ht="18" customHeight="1" thickBot="1">
      <c r="A50" s="97" t="s">
        <v>90</v>
      </c>
      <c r="B50" s="118">
        <v>33067</v>
      </c>
      <c r="C50" s="118"/>
      <c r="D50" s="118">
        <v>0</v>
      </c>
      <c r="E50" s="118">
        <v>0</v>
      </c>
      <c r="F50" s="118">
        <v>0</v>
      </c>
      <c r="G50" s="118">
        <v>0</v>
      </c>
    </row>
    <row r="51" spans="1:7" s="89" customFormat="1" ht="19.5" customHeight="1" thickBot="1">
      <c r="A51" s="103" t="s">
        <v>91</v>
      </c>
      <c r="B51" s="119">
        <f aca="true" t="shared" si="0" ref="B51:G51">+B31/B9*83.3333333333333</f>
        <v>22167.312661498698</v>
      </c>
      <c r="C51" s="119" t="e">
        <f t="shared" si="0"/>
        <v>#DIV/0!</v>
      </c>
      <c r="D51" s="119">
        <f t="shared" si="0"/>
        <v>23009.031198686363</v>
      </c>
      <c r="E51" s="119">
        <f t="shared" si="0"/>
        <v>18281.990521327007</v>
      </c>
      <c r="F51" s="119">
        <f t="shared" si="0"/>
        <v>22617.994100294974</v>
      </c>
      <c r="G51" s="119">
        <f t="shared" si="0"/>
        <v>16897.367075664613</v>
      </c>
    </row>
    <row r="52" spans="1:11" ht="12.75">
      <c r="A52" s="13"/>
      <c r="B52" s="14"/>
      <c r="C52" s="13"/>
      <c r="D52" s="13"/>
      <c r="E52" s="13"/>
      <c r="F52" s="13"/>
      <c r="G52" s="13"/>
      <c r="H52" s="13"/>
      <c r="I52" s="120"/>
      <c r="J52" s="120"/>
      <c r="K52" s="120"/>
    </row>
    <row r="54" spans="1:7" ht="12.75">
      <c r="A54" s="2"/>
      <c r="B54" s="190"/>
      <c r="C54" s="190"/>
      <c r="D54" s="190"/>
      <c r="E54" s="190"/>
      <c r="F54" s="190"/>
      <c r="G54" s="190"/>
    </row>
    <row r="55" spans="1:6" ht="12.75">
      <c r="A55"/>
      <c r="B55"/>
      <c r="C55"/>
      <c r="D55"/>
      <c r="E55"/>
      <c r="F55"/>
    </row>
    <row r="56" spans="1:6" ht="12.75">
      <c r="A56" s="5"/>
      <c r="B56"/>
      <c r="C56"/>
      <c r="D56"/>
      <c r="E56"/>
      <c r="F56"/>
    </row>
    <row r="57" spans="1:6" ht="12.75">
      <c r="A57" s="5"/>
      <c r="B57" s="5"/>
      <c r="C57" s="5"/>
      <c r="D57" s="5"/>
      <c r="E57" s="5"/>
      <c r="F57" s="5"/>
    </row>
    <row r="58" spans="1:6" ht="12.75">
      <c r="A58"/>
      <c r="B58" s="10"/>
      <c r="C58" s="10"/>
      <c r="D58" s="10"/>
      <c r="E58" s="10"/>
      <c r="F58" s="10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37.140625" style="7" customWidth="1"/>
    <col min="2" max="2" width="12.7109375" style="7" hidden="1" customWidth="1"/>
    <col min="3" max="3" width="11.7109375" style="7" customWidth="1"/>
    <col min="4" max="4" width="12.140625" style="7" customWidth="1"/>
    <col min="5" max="5" width="12.00390625" style="7" customWidth="1"/>
    <col min="6" max="6" width="12.140625" style="7" customWidth="1"/>
    <col min="7" max="7" width="11.8515625" style="7" customWidth="1"/>
    <col min="8" max="8" width="11.421875" style="121" customWidth="1"/>
    <col min="9" max="9" width="11.57421875" style="121" customWidth="1"/>
    <col min="10" max="10" width="12.00390625" style="7" customWidth="1"/>
    <col min="11" max="11" width="12.57421875" style="7" customWidth="1"/>
    <col min="12" max="12" width="12.421875" style="7" customWidth="1"/>
    <col min="13" max="13" width="12.8515625" style="7" customWidth="1"/>
    <col min="14" max="14" width="12.7109375" style="7" customWidth="1"/>
    <col min="15" max="15" width="11.8515625" style="7" customWidth="1"/>
    <col min="16" max="16" width="12.7109375" style="7" customWidth="1"/>
    <col min="17" max="17" width="12.57421875" style="7" customWidth="1"/>
    <col min="18" max="16384" width="9.140625" style="7" customWidth="1"/>
  </cols>
  <sheetData>
    <row r="1" spans="1:11" s="87" customFormat="1" ht="18">
      <c r="A1" s="86" t="s">
        <v>46</v>
      </c>
      <c r="I1" s="86"/>
      <c r="J1" s="86"/>
      <c r="K1" s="86"/>
    </row>
    <row r="2" ht="12.75">
      <c r="A2" s="124"/>
    </row>
    <row r="3" spans="1:11" s="89" customFormat="1" ht="15.75">
      <c r="A3" s="88" t="s">
        <v>97</v>
      </c>
      <c r="I3" s="88"/>
      <c r="J3" s="88"/>
      <c r="K3" s="88"/>
    </row>
    <row r="4" ht="14.25">
      <c r="Q4" s="161" t="s">
        <v>2</v>
      </c>
    </row>
    <row r="5" ht="13.5" thickBot="1">
      <c r="A5" s="124"/>
    </row>
    <row r="6" spans="1:17" ht="15">
      <c r="A6" s="125"/>
      <c r="B6" s="126"/>
      <c r="C6" s="139" t="s">
        <v>98</v>
      </c>
      <c r="D6" s="139" t="s">
        <v>98</v>
      </c>
      <c r="E6" s="139" t="s">
        <v>98</v>
      </c>
      <c r="F6" s="139" t="s">
        <v>98</v>
      </c>
      <c r="G6" s="139" t="s">
        <v>98</v>
      </c>
      <c r="H6" s="139" t="s">
        <v>98</v>
      </c>
      <c r="I6" s="139" t="s">
        <v>98</v>
      </c>
      <c r="J6" s="139" t="s">
        <v>98</v>
      </c>
      <c r="K6" s="139" t="s">
        <v>107</v>
      </c>
      <c r="L6" s="139" t="s">
        <v>107</v>
      </c>
      <c r="M6" s="139" t="s">
        <v>107</v>
      </c>
      <c r="N6" s="139" t="s">
        <v>107</v>
      </c>
      <c r="O6" s="139" t="s">
        <v>107</v>
      </c>
      <c r="P6" s="139" t="s">
        <v>107</v>
      </c>
      <c r="Q6" s="139" t="s">
        <v>112</v>
      </c>
    </row>
    <row r="7" spans="1:17" ht="15.75" thickBot="1">
      <c r="A7" s="127" t="s">
        <v>3</v>
      </c>
      <c r="B7" s="128" t="s">
        <v>92</v>
      </c>
      <c r="C7" s="140" t="s">
        <v>99</v>
      </c>
      <c r="D7" s="140" t="s">
        <v>100</v>
      </c>
      <c r="E7" s="140" t="s">
        <v>101</v>
      </c>
      <c r="F7" s="140" t="s">
        <v>102</v>
      </c>
      <c r="G7" s="140" t="s">
        <v>103</v>
      </c>
      <c r="H7" s="140" t="s">
        <v>104</v>
      </c>
      <c r="I7" s="140" t="s">
        <v>105</v>
      </c>
      <c r="J7" s="140" t="s">
        <v>106</v>
      </c>
      <c r="K7" s="140" t="s">
        <v>108</v>
      </c>
      <c r="L7" s="140" t="s">
        <v>109</v>
      </c>
      <c r="M7" s="140" t="s">
        <v>110</v>
      </c>
      <c r="N7" s="140" t="s">
        <v>102</v>
      </c>
      <c r="O7" s="140" t="s">
        <v>103</v>
      </c>
      <c r="P7" s="140" t="s">
        <v>111</v>
      </c>
      <c r="Q7" s="140"/>
    </row>
    <row r="8" spans="1:17" s="143" customFormat="1" ht="14.25">
      <c r="A8" s="141" t="s">
        <v>55</v>
      </c>
      <c r="B8" s="142"/>
      <c r="C8" s="129">
        <v>7</v>
      </c>
      <c r="D8" s="129">
        <v>9</v>
      </c>
      <c r="E8" s="129">
        <v>7</v>
      </c>
      <c r="F8" s="129">
        <v>12</v>
      </c>
      <c r="G8" s="129">
        <v>6</v>
      </c>
      <c r="H8" s="129">
        <v>12</v>
      </c>
      <c r="I8" s="129">
        <v>10</v>
      </c>
      <c r="J8" s="129">
        <v>6</v>
      </c>
      <c r="K8" s="129">
        <v>32</v>
      </c>
      <c r="L8" s="129">
        <v>30</v>
      </c>
      <c r="M8" s="129">
        <v>65</v>
      </c>
      <c r="N8" s="129">
        <v>32</v>
      </c>
      <c r="O8" s="129">
        <v>89</v>
      </c>
      <c r="P8" s="129">
        <v>19</v>
      </c>
      <c r="Q8" s="129">
        <v>35</v>
      </c>
    </row>
    <row r="9" spans="1:17" s="143" customFormat="1" ht="15" thickBot="1">
      <c r="A9" s="144" t="s">
        <v>56</v>
      </c>
      <c r="B9" s="145"/>
      <c r="C9" s="130">
        <v>6</v>
      </c>
      <c r="D9" s="130">
        <v>9.8</v>
      </c>
      <c r="E9" s="130">
        <v>6.3</v>
      </c>
      <c r="F9" s="130">
        <v>11</v>
      </c>
      <c r="G9" s="130">
        <v>6</v>
      </c>
      <c r="H9" s="130">
        <v>12</v>
      </c>
      <c r="I9" s="130">
        <v>9</v>
      </c>
      <c r="J9" s="130">
        <v>6</v>
      </c>
      <c r="K9" s="130">
        <v>31.8</v>
      </c>
      <c r="L9" s="130">
        <v>29.8</v>
      </c>
      <c r="M9" s="130">
        <v>59.3</v>
      </c>
      <c r="N9" s="130">
        <v>32</v>
      </c>
      <c r="O9" s="130">
        <v>65</v>
      </c>
      <c r="P9" s="130">
        <v>15</v>
      </c>
      <c r="Q9" s="130">
        <v>28.3</v>
      </c>
    </row>
    <row r="10" spans="1:17" s="143" customFormat="1" ht="14.25">
      <c r="A10" s="146" t="s">
        <v>57</v>
      </c>
      <c r="B10" s="147">
        <v>26</v>
      </c>
      <c r="C10" s="131">
        <v>1297</v>
      </c>
      <c r="D10" s="131">
        <v>1593</v>
      </c>
      <c r="E10" s="131">
        <v>1459</v>
      </c>
      <c r="F10" s="131">
        <v>2245</v>
      </c>
      <c r="G10" s="131">
        <v>1342</v>
      </c>
      <c r="H10" s="131">
        <v>2579</v>
      </c>
      <c r="I10" s="131">
        <v>2420</v>
      </c>
      <c r="J10" s="131">
        <v>1246</v>
      </c>
      <c r="K10" s="131">
        <v>8232</v>
      </c>
      <c r="L10" s="131">
        <v>6544</v>
      </c>
      <c r="M10" s="131">
        <v>13716.38</v>
      </c>
      <c r="N10" s="131">
        <v>10246</v>
      </c>
      <c r="O10" s="131">
        <v>19883</v>
      </c>
      <c r="P10" s="131">
        <v>4874</v>
      </c>
      <c r="Q10" s="131">
        <v>4022</v>
      </c>
    </row>
    <row r="11" spans="1:17" s="143" customFormat="1" ht="14.25">
      <c r="A11" s="146" t="s">
        <v>58</v>
      </c>
      <c r="B11" s="147">
        <v>33</v>
      </c>
      <c r="C11" s="131">
        <v>-1297</v>
      </c>
      <c r="D11" s="131">
        <v>-1473</v>
      </c>
      <c r="E11" s="131">
        <v>-1459</v>
      </c>
      <c r="F11" s="131">
        <v>-2155</v>
      </c>
      <c r="G11" s="131">
        <v>-1256</v>
      </c>
      <c r="H11" s="131">
        <v>-2354</v>
      </c>
      <c r="I11" s="131">
        <v>-2281</v>
      </c>
      <c r="J11" s="131">
        <v>-1246</v>
      </c>
      <c r="K11" s="131">
        <v>-7731</v>
      </c>
      <c r="L11" s="131">
        <v>-6014</v>
      </c>
      <c r="M11" s="131">
        <v>-12960.8</v>
      </c>
      <c r="N11" s="131">
        <v>-9430</v>
      </c>
      <c r="O11" s="131">
        <v>-16622</v>
      </c>
      <c r="P11" s="131">
        <v>-4815</v>
      </c>
      <c r="Q11" s="131">
        <v>-3932</v>
      </c>
    </row>
    <row r="12" spans="1:17" s="143" customFormat="1" ht="14.25">
      <c r="A12" s="146" t="s">
        <v>59</v>
      </c>
      <c r="B12" s="147">
        <v>41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</row>
    <row r="13" spans="1:17" s="143" customFormat="1" ht="14.25">
      <c r="A13" s="146" t="s">
        <v>60</v>
      </c>
      <c r="B13" s="147">
        <v>51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27</v>
      </c>
      <c r="J13" s="131">
        <v>0</v>
      </c>
      <c r="K13" s="131">
        <v>363</v>
      </c>
      <c r="L13" s="131">
        <v>113</v>
      </c>
      <c r="M13" s="131">
        <v>491.49</v>
      </c>
      <c r="N13" s="131">
        <v>231</v>
      </c>
      <c r="O13" s="131">
        <v>413</v>
      </c>
      <c r="P13" s="131">
        <v>28</v>
      </c>
      <c r="Q13" s="131">
        <v>0</v>
      </c>
    </row>
    <row r="14" spans="1:17" s="143" customFormat="1" ht="14.25">
      <c r="A14" s="146" t="s">
        <v>17</v>
      </c>
      <c r="B14" s="147">
        <v>75</v>
      </c>
      <c r="C14" s="131">
        <v>160</v>
      </c>
      <c r="D14" s="131">
        <v>32</v>
      </c>
      <c r="E14" s="131">
        <v>62</v>
      </c>
      <c r="F14" s="131">
        <v>679</v>
      </c>
      <c r="G14" s="131">
        <v>65</v>
      </c>
      <c r="H14" s="131">
        <v>58.91</v>
      </c>
      <c r="I14" s="131">
        <v>434</v>
      </c>
      <c r="J14" s="131">
        <v>208</v>
      </c>
      <c r="K14" s="131">
        <v>858</v>
      </c>
      <c r="L14" s="131">
        <v>719</v>
      </c>
      <c r="M14" s="131">
        <v>3229.34</v>
      </c>
      <c r="N14" s="131">
        <v>1677</v>
      </c>
      <c r="O14" s="131">
        <v>751</v>
      </c>
      <c r="P14" s="131">
        <v>337</v>
      </c>
      <c r="Q14" s="131">
        <v>360</v>
      </c>
    </row>
    <row r="15" spans="1:17" s="143" customFormat="1" ht="15" thickBot="1">
      <c r="A15" s="141" t="s">
        <v>61</v>
      </c>
      <c r="B15" s="142">
        <v>89</v>
      </c>
      <c r="C15" s="133">
        <v>388</v>
      </c>
      <c r="D15" s="133">
        <v>711</v>
      </c>
      <c r="E15" s="133">
        <v>447</v>
      </c>
      <c r="F15" s="133">
        <v>702</v>
      </c>
      <c r="G15" s="133">
        <v>349</v>
      </c>
      <c r="H15" s="133">
        <v>1050</v>
      </c>
      <c r="I15" s="133">
        <v>658</v>
      </c>
      <c r="J15" s="133">
        <v>673</v>
      </c>
      <c r="K15" s="133">
        <v>1181</v>
      </c>
      <c r="L15" s="133">
        <v>976</v>
      </c>
      <c r="M15" s="133">
        <v>4203.18</v>
      </c>
      <c r="N15" s="133">
        <v>1411</v>
      </c>
      <c r="O15" s="133">
        <v>5607</v>
      </c>
      <c r="P15" s="133">
        <v>970</v>
      </c>
      <c r="Q15" s="133">
        <v>2545</v>
      </c>
    </row>
    <row r="16" spans="1:17" s="143" customFormat="1" ht="15" thickBot="1">
      <c r="A16" s="148" t="s">
        <v>62</v>
      </c>
      <c r="B16" s="149">
        <v>125</v>
      </c>
      <c r="C16" s="150">
        <v>561</v>
      </c>
      <c r="D16" s="150">
        <v>874</v>
      </c>
      <c r="E16" s="150">
        <v>514</v>
      </c>
      <c r="F16" s="150">
        <v>1491</v>
      </c>
      <c r="G16" s="150">
        <v>506</v>
      </c>
      <c r="H16" s="150">
        <v>1342</v>
      </c>
      <c r="I16" s="150">
        <v>1280</v>
      </c>
      <c r="J16" s="150">
        <v>897</v>
      </c>
      <c r="K16" s="150">
        <v>2909</v>
      </c>
      <c r="L16" s="150">
        <v>2340</v>
      </c>
      <c r="M16" s="150">
        <v>8679.59</v>
      </c>
      <c r="N16" s="150">
        <v>4157</v>
      </c>
      <c r="O16" s="150">
        <v>10110</v>
      </c>
      <c r="P16" s="150">
        <v>1438</v>
      </c>
      <c r="Q16" s="150">
        <v>3039</v>
      </c>
    </row>
    <row r="17" spans="1:17" s="143" customFormat="1" ht="14.25">
      <c r="A17" s="141" t="s">
        <v>63</v>
      </c>
      <c r="B17" s="142">
        <v>131</v>
      </c>
      <c r="C17" s="133">
        <v>0</v>
      </c>
      <c r="D17" s="133">
        <v>119</v>
      </c>
      <c r="E17" s="133">
        <v>0</v>
      </c>
      <c r="F17" s="133">
        <v>90</v>
      </c>
      <c r="G17" s="133">
        <v>85</v>
      </c>
      <c r="H17" s="133">
        <v>225</v>
      </c>
      <c r="I17" s="133">
        <v>154</v>
      </c>
      <c r="J17" s="133">
        <v>0</v>
      </c>
      <c r="K17" s="133">
        <v>582</v>
      </c>
      <c r="L17" s="133">
        <v>530</v>
      </c>
      <c r="M17" s="133">
        <v>771.49</v>
      </c>
      <c r="N17" s="133">
        <v>861</v>
      </c>
      <c r="O17" s="133">
        <v>3261</v>
      </c>
      <c r="P17" s="133">
        <v>68</v>
      </c>
      <c r="Q17" s="133">
        <v>90</v>
      </c>
    </row>
    <row r="18" spans="1:17" s="143" customFormat="1" ht="14.25">
      <c r="A18" s="146" t="s">
        <v>18</v>
      </c>
      <c r="B18" s="147">
        <v>138</v>
      </c>
      <c r="C18" s="131">
        <v>113</v>
      </c>
      <c r="D18" s="131">
        <v>147</v>
      </c>
      <c r="E18" s="131">
        <v>168</v>
      </c>
      <c r="F18" s="131">
        <v>296</v>
      </c>
      <c r="G18" s="131">
        <v>176</v>
      </c>
      <c r="H18" s="131">
        <v>468</v>
      </c>
      <c r="I18" s="131">
        <v>308</v>
      </c>
      <c r="J18" s="131">
        <v>239</v>
      </c>
      <c r="K18" s="131">
        <v>443</v>
      </c>
      <c r="L18" s="131">
        <v>160</v>
      </c>
      <c r="M18" s="131">
        <v>1913.28</v>
      </c>
      <c r="N18" s="131">
        <v>383</v>
      </c>
      <c r="O18" s="131">
        <v>1723</v>
      </c>
      <c r="P18" s="131">
        <v>253</v>
      </c>
      <c r="Q18" s="131">
        <v>248</v>
      </c>
    </row>
    <row r="19" spans="1:17" s="143" customFormat="1" ht="14.25">
      <c r="A19" s="146" t="s">
        <v>64</v>
      </c>
      <c r="B19" s="147">
        <v>166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</row>
    <row r="20" spans="1:17" s="143" customFormat="1" ht="14.25">
      <c r="A20" s="146" t="s">
        <v>65</v>
      </c>
      <c r="B20" s="147">
        <v>189</v>
      </c>
      <c r="C20" s="131">
        <v>186</v>
      </c>
      <c r="D20" s="131">
        <v>285</v>
      </c>
      <c r="E20" s="131">
        <v>177</v>
      </c>
      <c r="F20" s="131">
        <v>326</v>
      </c>
      <c r="G20" s="131">
        <v>168</v>
      </c>
      <c r="H20" s="131">
        <v>311</v>
      </c>
      <c r="I20" s="131">
        <v>345</v>
      </c>
      <c r="J20" s="131">
        <v>226</v>
      </c>
      <c r="K20" s="131">
        <v>1202</v>
      </c>
      <c r="L20" s="131">
        <v>1069</v>
      </c>
      <c r="M20" s="131">
        <v>2885.52</v>
      </c>
      <c r="N20" s="131">
        <v>1314</v>
      </c>
      <c r="O20" s="131">
        <v>4335</v>
      </c>
      <c r="P20" s="131">
        <v>705</v>
      </c>
      <c r="Q20" s="131">
        <v>2065</v>
      </c>
    </row>
    <row r="21" spans="1:17" s="143" customFormat="1" ht="15" thickBot="1">
      <c r="A21" s="146" t="s">
        <v>66</v>
      </c>
      <c r="B21" s="151">
        <v>196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</row>
    <row r="22" spans="1:17" s="143" customFormat="1" ht="14.25">
      <c r="A22" s="152" t="s">
        <v>67</v>
      </c>
      <c r="B22" s="153"/>
      <c r="C22" s="134">
        <v>2431</v>
      </c>
      <c r="D22" s="134">
        <v>4021</v>
      </c>
      <c r="E22" s="134">
        <v>2407</v>
      </c>
      <c r="F22" s="134">
        <v>4124</v>
      </c>
      <c r="G22" s="134">
        <v>2766</v>
      </c>
      <c r="H22" s="134">
        <v>4692</v>
      </c>
      <c r="I22" s="134">
        <v>4091</v>
      </c>
      <c r="J22" s="134">
        <v>3668</v>
      </c>
      <c r="K22" s="134">
        <v>14135</v>
      </c>
      <c r="L22" s="134">
        <v>13364</v>
      </c>
      <c r="M22" s="134">
        <v>29382.9</v>
      </c>
      <c r="N22" s="134">
        <v>15723</v>
      </c>
      <c r="O22" s="134">
        <v>34304</v>
      </c>
      <c r="P22" s="134">
        <v>6752</v>
      </c>
      <c r="Q22" s="134">
        <v>10890</v>
      </c>
    </row>
    <row r="23" spans="1:17" s="143" customFormat="1" ht="14.25">
      <c r="A23" s="146" t="s">
        <v>93</v>
      </c>
      <c r="B23" s="147">
        <v>9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</row>
    <row r="24" spans="1:17" s="143" customFormat="1" ht="15" thickBot="1">
      <c r="A24" s="154" t="s">
        <v>70</v>
      </c>
      <c r="B24" s="155">
        <v>19</v>
      </c>
      <c r="C24" s="135">
        <v>638</v>
      </c>
      <c r="D24" s="135">
        <v>1271</v>
      </c>
      <c r="E24" s="135">
        <v>555</v>
      </c>
      <c r="F24" s="135">
        <v>1520</v>
      </c>
      <c r="G24" s="135">
        <v>966</v>
      </c>
      <c r="H24" s="135">
        <v>1268</v>
      </c>
      <c r="I24" s="135">
        <v>1198</v>
      </c>
      <c r="J24" s="135">
        <v>1346</v>
      </c>
      <c r="K24" s="135">
        <v>3095</v>
      </c>
      <c r="L24" s="135">
        <v>3417</v>
      </c>
      <c r="M24" s="135">
        <v>9546</v>
      </c>
      <c r="N24" s="135">
        <v>4983</v>
      </c>
      <c r="O24" s="135">
        <v>8793</v>
      </c>
      <c r="P24" s="135">
        <v>1300</v>
      </c>
      <c r="Q24" s="135">
        <v>625</v>
      </c>
    </row>
    <row r="25" spans="1:17" s="143" customFormat="1" ht="14.25">
      <c r="A25" s="146" t="s">
        <v>71</v>
      </c>
      <c r="B25" s="156">
        <v>1</v>
      </c>
      <c r="C25" s="131">
        <v>197</v>
      </c>
      <c r="D25" s="131">
        <v>444</v>
      </c>
      <c r="E25" s="131">
        <v>424</v>
      </c>
      <c r="F25" s="131">
        <v>508</v>
      </c>
      <c r="G25" s="131">
        <v>182</v>
      </c>
      <c r="H25" s="131">
        <v>556</v>
      </c>
      <c r="I25" s="131">
        <v>589</v>
      </c>
      <c r="J25" s="131">
        <v>388</v>
      </c>
      <c r="K25" s="131">
        <v>2744</v>
      </c>
      <c r="L25" s="131">
        <v>1939</v>
      </c>
      <c r="M25" s="131">
        <v>5650</v>
      </c>
      <c r="N25" s="131">
        <v>2518</v>
      </c>
      <c r="O25" s="131">
        <v>5008</v>
      </c>
      <c r="P25" s="131">
        <v>873</v>
      </c>
      <c r="Q25" s="131">
        <v>365</v>
      </c>
    </row>
    <row r="26" spans="1:17" s="143" customFormat="1" ht="14.25">
      <c r="A26" s="146" t="s">
        <v>23</v>
      </c>
      <c r="B26" s="147">
        <v>2</v>
      </c>
      <c r="C26" s="131">
        <v>234</v>
      </c>
      <c r="D26" s="131">
        <v>457</v>
      </c>
      <c r="E26" s="131">
        <v>27</v>
      </c>
      <c r="F26" s="131">
        <v>677</v>
      </c>
      <c r="G26" s="131">
        <v>481</v>
      </c>
      <c r="H26" s="131">
        <v>419</v>
      </c>
      <c r="I26" s="131">
        <v>408</v>
      </c>
      <c r="J26" s="131">
        <v>372</v>
      </c>
      <c r="K26" s="131">
        <v>1360</v>
      </c>
      <c r="L26" s="131">
        <v>1072</v>
      </c>
      <c r="M26" s="131">
        <v>3345</v>
      </c>
      <c r="N26" s="131">
        <v>1847</v>
      </c>
      <c r="O26" s="131">
        <v>2824</v>
      </c>
      <c r="P26" s="131">
        <v>410</v>
      </c>
      <c r="Q26" s="131">
        <v>594</v>
      </c>
    </row>
    <row r="27" spans="1:17" s="143" customFormat="1" ht="14.25">
      <c r="A27" s="146" t="s">
        <v>72</v>
      </c>
      <c r="B27" s="147">
        <v>4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8</v>
      </c>
      <c r="L27" s="131">
        <v>0</v>
      </c>
      <c r="M27" s="131">
        <v>184</v>
      </c>
      <c r="N27" s="131">
        <v>109</v>
      </c>
      <c r="O27" s="131">
        <v>656</v>
      </c>
      <c r="P27" s="131">
        <v>0</v>
      </c>
      <c r="Q27" s="131">
        <v>0</v>
      </c>
    </row>
    <row r="28" spans="1:17" s="143" customFormat="1" ht="14.25">
      <c r="A28" s="146" t="s">
        <v>22</v>
      </c>
      <c r="B28" s="147">
        <v>5</v>
      </c>
      <c r="C28" s="131">
        <v>59</v>
      </c>
      <c r="D28" s="131">
        <v>162</v>
      </c>
      <c r="E28" s="131">
        <v>60</v>
      </c>
      <c r="F28" s="131">
        <v>5</v>
      </c>
      <c r="G28" s="131">
        <v>219</v>
      </c>
      <c r="H28" s="131">
        <v>32</v>
      </c>
      <c r="I28" s="131">
        <v>351</v>
      </c>
      <c r="J28" s="131">
        <v>249</v>
      </c>
      <c r="K28" s="131">
        <v>260</v>
      </c>
      <c r="L28" s="131">
        <v>851</v>
      </c>
      <c r="M28" s="131">
        <v>406</v>
      </c>
      <c r="N28" s="131">
        <v>2056</v>
      </c>
      <c r="O28" s="131">
        <v>1724</v>
      </c>
      <c r="P28" s="131">
        <v>662</v>
      </c>
      <c r="Q28" s="131">
        <v>293</v>
      </c>
    </row>
    <row r="29" spans="1:17" s="143" customFormat="1" ht="14.25">
      <c r="A29" s="146" t="s">
        <v>73</v>
      </c>
      <c r="B29" s="147">
        <v>8</v>
      </c>
      <c r="C29" s="131">
        <v>177</v>
      </c>
      <c r="D29" s="131">
        <v>211</v>
      </c>
      <c r="E29" s="131">
        <v>214</v>
      </c>
      <c r="F29" s="131">
        <v>260</v>
      </c>
      <c r="G29" s="131">
        <v>244</v>
      </c>
      <c r="H29" s="131">
        <v>200</v>
      </c>
      <c r="I29" s="131">
        <v>311</v>
      </c>
      <c r="J29" s="131">
        <v>287</v>
      </c>
      <c r="K29" s="131">
        <v>757</v>
      </c>
      <c r="L29" s="131">
        <v>799</v>
      </c>
      <c r="M29" s="131">
        <v>3337</v>
      </c>
      <c r="N29" s="131">
        <v>566</v>
      </c>
      <c r="O29" s="131">
        <v>2068</v>
      </c>
      <c r="P29" s="131">
        <v>342</v>
      </c>
      <c r="Q29" s="131">
        <v>322</v>
      </c>
    </row>
    <row r="30" spans="1:17" s="143" customFormat="1" ht="14.25">
      <c r="A30" s="146" t="s">
        <v>74</v>
      </c>
      <c r="B30" s="136">
        <v>9</v>
      </c>
      <c r="C30" s="131">
        <v>1312</v>
      </c>
      <c r="D30" s="131">
        <v>2047</v>
      </c>
      <c r="E30" s="131">
        <v>1362</v>
      </c>
      <c r="F30" s="131">
        <v>2137</v>
      </c>
      <c r="G30" s="131">
        <v>1333</v>
      </c>
      <c r="H30" s="131">
        <v>2549</v>
      </c>
      <c r="I30" s="131">
        <v>2175</v>
      </c>
      <c r="J30" s="131">
        <v>1779</v>
      </c>
      <c r="K30" s="131">
        <v>8138</v>
      </c>
      <c r="L30" s="131">
        <v>7396</v>
      </c>
      <c r="M30" s="131">
        <v>14666</v>
      </c>
      <c r="N30" s="131">
        <v>7842</v>
      </c>
      <c r="O30" s="131">
        <v>18411</v>
      </c>
      <c r="P30" s="131">
        <v>3902</v>
      </c>
      <c r="Q30" s="131">
        <v>7549</v>
      </c>
    </row>
    <row r="31" spans="1:17" s="143" customFormat="1" ht="14.25">
      <c r="A31" s="146" t="s">
        <v>75</v>
      </c>
      <c r="B31" s="137" t="s">
        <v>94</v>
      </c>
      <c r="C31" s="131">
        <v>471</v>
      </c>
      <c r="D31" s="131">
        <v>725</v>
      </c>
      <c r="E31" s="131">
        <v>495</v>
      </c>
      <c r="F31" s="131">
        <v>725</v>
      </c>
      <c r="G31" s="131">
        <v>476</v>
      </c>
      <c r="H31" s="131">
        <v>924</v>
      </c>
      <c r="I31" s="131">
        <v>731</v>
      </c>
      <c r="J31" s="131">
        <v>616</v>
      </c>
      <c r="K31" s="131">
        <v>2855</v>
      </c>
      <c r="L31" s="131">
        <v>2738</v>
      </c>
      <c r="M31" s="131">
        <v>5052</v>
      </c>
      <c r="N31" s="131">
        <v>2737</v>
      </c>
      <c r="O31" s="131">
        <v>6549</v>
      </c>
      <c r="P31" s="131">
        <v>1341</v>
      </c>
      <c r="Q31" s="131">
        <v>2709</v>
      </c>
    </row>
    <row r="32" spans="1:17" s="143" customFormat="1" ht="14.25">
      <c r="A32" s="146" t="s">
        <v>76</v>
      </c>
      <c r="B32" s="147">
        <v>19</v>
      </c>
      <c r="C32" s="131">
        <v>0</v>
      </c>
      <c r="D32" s="131">
        <v>7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5</v>
      </c>
      <c r="L32" s="131">
        <v>0</v>
      </c>
      <c r="M32" s="131">
        <v>0</v>
      </c>
      <c r="N32" s="131">
        <v>0</v>
      </c>
      <c r="O32" s="131">
        <v>26</v>
      </c>
      <c r="P32" s="131">
        <v>0</v>
      </c>
      <c r="Q32" s="131">
        <v>0</v>
      </c>
    </row>
    <row r="33" spans="1:17" s="143" customFormat="1" ht="14.25">
      <c r="A33" s="146" t="s">
        <v>77</v>
      </c>
      <c r="B33" s="147">
        <v>25</v>
      </c>
      <c r="C33" s="131">
        <v>0</v>
      </c>
      <c r="D33" s="131">
        <v>13</v>
      </c>
      <c r="E33" s="131">
        <v>0</v>
      </c>
      <c r="F33" s="131">
        <v>0</v>
      </c>
      <c r="G33" s="131">
        <v>10</v>
      </c>
      <c r="H33" s="131">
        <v>59</v>
      </c>
      <c r="I33" s="131">
        <v>0</v>
      </c>
      <c r="J33" s="131">
        <v>0</v>
      </c>
      <c r="K33" s="131">
        <v>103</v>
      </c>
      <c r="L33" s="131">
        <v>48</v>
      </c>
      <c r="M33" s="131">
        <v>428</v>
      </c>
      <c r="N33" s="131">
        <v>95</v>
      </c>
      <c r="O33" s="131">
        <v>307</v>
      </c>
      <c r="P33" s="131">
        <v>84</v>
      </c>
      <c r="Q33" s="131">
        <v>33</v>
      </c>
    </row>
    <row r="34" spans="1:17" s="143" customFormat="1" ht="15" thickBot="1">
      <c r="A34" s="141" t="s">
        <v>95</v>
      </c>
      <c r="B34" s="142"/>
      <c r="C34" s="133">
        <v>27</v>
      </c>
      <c r="D34" s="133">
        <v>40</v>
      </c>
      <c r="E34" s="133">
        <v>16</v>
      </c>
      <c r="F34" s="133">
        <v>21</v>
      </c>
      <c r="G34" s="133">
        <v>19.32</v>
      </c>
      <c r="H34" s="133">
        <v>24</v>
      </c>
      <c r="I34" s="133">
        <v>22</v>
      </c>
      <c r="J34" s="133">
        <v>14</v>
      </c>
      <c r="K34" s="133">
        <v>210</v>
      </c>
      <c r="L34" s="133">
        <v>65</v>
      </c>
      <c r="M34" s="133">
        <v>269</v>
      </c>
      <c r="N34" s="133">
        <v>106</v>
      </c>
      <c r="O34" s="133">
        <v>598</v>
      </c>
      <c r="P34" s="133">
        <v>26</v>
      </c>
      <c r="Q34" s="133">
        <v>77</v>
      </c>
    </row>
    <row r="35" spans="1:17" s="143" customFormat="1" ht="15" thickBot="1">
      <c r="A35" s="148" t="s">
        <v>79</v>
      </c>
      <c r="B35" s="150">
        <v>31</v>
      </c>
      <c r="C35" s="184">
        <v>2477</v>
      </c>
      <c r="D35" s="157">
        <v>4106</v>
      </c>
      <c r="E35" s="157">
        <v>2598</v>
      </c>
      <c r="F35" s="157">
        <v>4333</v>
      </c>
      <c r="G35" s="157">
        <v>2964.32</v>
      </c>
      <c r="H35" s="157">
        <v>4763</v>
      </c>
      <c r="I35" s="157">
        <v>4587</v>
      </c>
      <c r="J35" s="157">
        <v>3705</v>
      </c>
      <c r="K35" s="157">
        <v>16440</v>
      </c>
      <c r="L35" s="157">
        <v>14908</v>
      </c>
      <c r="M35" s="157">
        <v>33337</v>
      </c>
      <c r="N35" s="157">
        <v>17876</v>
      </c>
      <c r="O35" s="157">
        <v>38171</v>
      </c>
      <c r="P35" s="157">
        <v>7640</v>
      </c>
      <c r="Q35" s="157">
        <v>11942</v>
      </c>
    </row>
    <row r="36" spans="1:17" s="143" customFormat="1" ht="14.25">
      <c r="A36" s="146" t="s">
        <v>80</v>
      </c>
      <c r="B36" s="147">
        <v>32</v>
      </c>
      <c r="C36" s="138">
        <v>0</v>
      </c>
      <c r="D36" s="138">
        <v>4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2038</v>
      </c>
      <c r="L36" s="138">
        <v>857</v>
      </c>
      <c r="M36" s="138">
        <v>3101</v>
      </c>
      <c r="N36" s="138">
        <v>0</v>
      </c>
      <c r="O36" s="138">
        <v>2334</v>
      </c>
      <c r="P36" s="138">
        <v>0</v>
      </c>
      <c r="Q36" s="138">
        <v>0</v>
      </c>
    </row>
    <row r="37" spans="1:17" s="143" customFormat="1" ht="14.25">
      <c r="A37" s="146" t="s">
        <v>81</v>
      </c>
      <c r="B37" s="147">
        <v>33</v>
      </c>
      <c r="C37" s="131">
        <v>131</v>
      </c>
      <c r="D37" s="131">
        <v>367</v>
      </c>
      <c r="E37" s="131">
        <v>190</v>
      </c>
      <c r="F37" s="131">
        <v>240</v>
      </c>
      <c r="G37" s="131">
        <v>195</v>
      </c>
      <c r="H37" s="131">
        <v>248</v>
      </c>
      <c r="I37" s="131">
        <v>495</v>
      </c>
      <c r="J37" s="131">
        <v>189</v>
      </c>
      <c r="K37" s="131">
        <v>64</v>
      </c>
      <c r="L37" s="131">
        <v>309</v>
      </c>
      <c r="M37" s="131">
        <v>320</v>
      </c>
      <c r="N37" s="131">
        <v>1604</v>
      </c>
      <c r="O37" s="131">
        <v>359</v>
      </c>
      <c r="P37" s="131">
        <v>403</v>
      </c>
      <c r="Q37" s="131">
        <v>1395</v>
      </c>
    </row>
    <row r="38" spans="1:17" s="143" customFormat="1" ht="14.25">
      <c r="A38" s="146" t="s">
        <v>82</v>
      </c>
      <c r="B38" s="147">
        <v>34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8</v>
      </c>
      <c r="L38" s="131">
        <v>0</v>
      </c>
      <c r="M38" s="131">
        <v>251</v>
      </c>
      <c r="N38" s="131">
        <v>124</v>
      </c>
      <c r="O38" s="131">
        <v>658</v>
      </c>
      <c r="P38" s="131">
        <v>0</v>
      </c>
      <c r="Q38" s="131">
        <v>0</v>
      </c>
    </row>
    <row r="39" spans="1:17" s="143" customFormat="1" ht="14.25">
      <c r="A39" s="146" t="s">
        <v>83</v>
      </c>
      <c r="B39" s="147">
        <v>57</v>
      </c>
      <c r="C39" s="131">
        <v>2431</v>
      </c>
      <c r="D39" s="131">
        <v>4021</v>
      </c>
      <c r="E39" s="131">
        <v>2407</v>
      </c>
      <c r="F39" s="131">
        <v>4124</v>
      </c>
      <c r="G39" s="131">
        <v>2766</v>
      </c>
      <c r="H39" s="131">
        <v>4692</v>
      </c>
      <c r="I39" s="131">
        <v>4091</v>
      </c>
      <c r="J39" s="131">
        <v>3668</v>
      </c>
      <c r="K39" s="131">
        <v>14135</v>
      </c>
      <c r="L39" s="131">
        <v>13364</v>
      </c>
      <c r="M39" s="131">
        <v>29383</v>
      </c>
      <c r="N39" s="131">
        <v>15723</v>
      </c>
      <c r="O39" s="131">
        <v>34304</v>
      </c>
      <c r="P39" s="131">
        <v>6752</v>
      </c>
      <c r="Q39" s="131">
        <v>10890</v>
      </c>
    </row>
    <row r="40" spans="1:17" s="143" customFormat="1" ht="15" thickBot="1">
      <c r="A40" s="141" t="s">
        <v>84</v>
      </c>
      <c r="B40" s="142"/>
      <c r="C40" s="133">
        <v>16</v>
      </c>
      <c r="D40" s="133">
        <v>5</v>
      </c>
      <c r="E40" s="133">
        <v>91</v>
      </c>
      <c r="F40" s="133">
        <v>72</v>
      </c>
      <c r="G40" s="133">
        <v>21</v>
      </c>
      <c r="H40" s="133">
        <v>96</v>
      </c>
      <c r="I40" s="133">
        <v>56</v>
      </c>
      <c r="J40" s="133">
        <v>69</v>
      </c>
      <c r="K40" s="133">
        <v>205</v>
      </c>
      <c r="L40" s="133">
        <v>411</v>
      </c>
      <c r="M40" s="133">
        <v>308</v>
      </c>
      <c r="N40" s="133">
        <v>452</v>
      </c>
      <c r="O40" s="133">
        <v>689</v>
      </c>
      <c r="P40" s="133">
        <v>615</v>
      </c>
      <c r="Q40" s="133">
        <v>73</v>
      </c>
    </row>
    <row r="41" spans="1:17" s="143" customFormat="1" ht="15" thickBot="1">
      <c r="A41" s="148" t="s">
        <v>85</v>
      </c>
      <c r="B41" s="149">
        <v>58</v>
      </c>
      <c r="C41" s="150">
        <v>2578</v>
      </c>
      <c r="D41" s="150">
        <v>4397</v>
      </c>
      <c r="E41" s="150">
        <v>2688</v>
      </c>
      <c r="F41" s="150">
        <v>4436</v>
      </c>
      <c r="G41" s="150">
        <v>2982</v>
      </c>
      <c r="H41" s="150">
        <v>5036</v>
      </c>
      <c r="I41" s="150">
        <v>4642</v>
      </c>
      <c r="J41" s="150">
        <v>3926</v>
      </c>
      <c r="K41" s="150">
        <v>16450</v>
      </c>
      <c r="L41" s="150">
        <v>14941</v>
      </c>
      <c r="M41" s="150">
        <v>33363</v>
      </c>
      <c r="N41" s="150">
        <v>17903</v>
      </c>
      <c r="O41" s="150">
        <v>38344</v>
      </c>
      <c r="P41" s="150">
        <v>7770</v>
      </c>
      <c r="Q41" s="150">
        <v>12358</v>
      </c>
    </row>
    <row r="42" spans="1:17" s="143" customFormat="1" ht="1.5" customHeight="1" thickBot="1">
      <c r="A42" s="141"/>
      <c r="B42" s="14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s="143" customFormat="1" ht="15" thickBot="1">
      <c r="A43" s="148" t="s">
        <v>86</v>
      </c>
      <c r="B43" s="149"/>
      <c r="C43" s="150">
        <v>147</v>
      </c>
      <c r="D43" s="150">
        <v>376</v>
      </c>
      <c r="E43" s="150">
        <v>281</v>
      </c>
      <c r="F43" s="150">
        <v>312</v>
      </c>
      <c r="G43" s="150">
        <v>216</v>
      </c>
      <c r="H43" s="150">
        <v>344</v>
      </c>
      <c r="I43" s="150">
        <v>551</v>
      </c>
      <c r="J43" s="150">
        <v>258</v>
      </c>
      <c r="K43" s="150">
        <v>2315</v>
      </c>
      <c r="L43" s="150">
        <v>1577</v>
      </c>
      <c r="M43" s="150">
        <v>3980</v>
      </c>
      <c r="N43" s="150">
        <v>2180</v>
      </c>
      <c r="O43" s="150">
        <v>4040</v>
      </c>
      <c r="P43" s="150">
        <v>1018</v>
      </c>
      <c r="Q43" s="150">
        <v>1468</v>
      </c>
    </row>
    <row r="44" spans="1:17" s="143" customFormat="1" ht="15" thickBot="1">
      <c r="A44" s="148" t="s">
        <v>24</v>
      </c>
      <c r="B44" s="149">
        <v>59</v>
      </c>
      <c r="C44" s="150">
        <v>101</v>
      </c>
      <c r="D44" s="150">
        <v>291</v>
      </c>
      <c r="E44" s="150">
        <v>90</v>
      </c>
      <c r="F44" s="150">
        <v>103</v>
      </c>
      <c r="G44" s="150">
        <v>17.679999999999836</v>
      </c>
      <c r="H44" s="150">
        <v>273</v>
      </c>
      <c r="I44" s="150">
        <v>55</v>
      </c>
      <c r="J44" s="150">
        <v>221</v>
      </c>
      <c r="K44" s="150">
        <v>10</v>
      </c>
      <c r="L44" s="150">
        <v>33</v>
      </c>
      <c r="M44" s="150">
        <v>26</v>
      </c>
      <c r="N44" s="150">
        <v>27</v>
      </c>
      <c r="O44" s="150">
        <v>173</v>
      </c>
      <c r="P44" s="150">
        <v>130</v>
      </c>
      <c r="Q44" s="150">
        <v>416</v>
      </c>
    </row>
    <row r="45" spans="1:17" s="143" customFormat="1" ht="15" thickBot="1">
      <c r="A45" s="148" t="s">
        <v>87</v>
      </c>
      <c r="B45" s="158" t="s">
        <v>96</v>
      </c>
      <c r="C45" s="150">
        <v>-2330</v>
      </c>
      <c r="D45" s="150">
        <v>-3730</v>
      </c>
      <c r="E45" s="150">
        <v>-2317</v>
      </c>
      <c r="F45" s="150">
        <v>-4021</v>
      </c>
      <c r="G45" s="150">
        <v>-2748.32</v>
      </c>
      <c r="H45" s="150">
        <v>-4419</v>
      </c>
      <c r="I45" s="150">
        <v>-4036</v>
      </c>
      <c r="J45" s="150">
        <v>-3447</v>
      </c>
      <c r="K45" s="150">
        <v>-14125</v>
      </c>
      <c r="L45" s="150">
        <v>-13331</v>
      </c>
      <c r="M45" s="150">
        <v>-29357</v>
      </c>
      <c r="N45" s="150">
        <v>-15696</v>
      </c>
      <c r="O45" s="150">
        <v>-34131</v>
      </c>
      <c r="P45" s="150">
        <v>-6622</v>
      </c>
      <c r="Q45" s="150">
        <v>-10474</v>
      </c>
    </row>
    <row r="46" spans="1:17" s="143" customFormat="1" ht="15" thickBot="1">
      <c r="A46" s="148" t="s">
        <v>91</v>
      </c>
      <c r="B46" s="158"/>
      <c r="C46" s="150">
        <v>18222.22222222222</v>
      </c>
      <c r="D46" s="159">
        <v>17406.46258503401</v>
      </c>
      <c r="E46" s="159">
        <v>18015.873015873018</v>
      </c>
      <c r="F46" s="159">
        <v>16189.39393939394</v>
      </c>
      <c r="G46" s="159">
        <v>18513.888888888887</v>
      </c>
      <c r="H46" s="159">
        <v>17701.388888888887</v>
      </c>
      <c r="I46" s="159">
        <v>20138.888888888887</v>
      </c>
      <c r="J46" s="159">
        <v>24708.333333333332</v>
      </c>
      <c r="K46" s="159">
        <v>21325.99580712788</v>
      </c>
      <c r="L46" s="159">
        <v>20682.326621923934</v>
      </c>
      <c r="M46" s="159">
        <v>20609.89319842608</v>
      </c>
      <c r="N46" s="159">
        <v>20421.875</v>
      </c>
      <c r="O46" s="159">
        <v>23603.846153846152</v>
      </c>
      <c r="P46" s="159">
        <v>21677.777777777777</v>
      </c>
      <c r="Q46" s="159">
        <v>22229.093050647818</v>
      </c>
    </row>
    <row r="47" ht="30.75" customHeight="1"/>
    <row r="48" spans="3:17" ht="12.75"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3:17" ht="12.75"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</row>
    <row r="50" spans="3:17" ht="12.75"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</row>
  </sheetData>
  <sheetProtection/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4">
      <selection activeCell="L29" sqref="L29"/>
    </sheetView>
  </sheetViews>
  <sheetFormatPr defaultColWidth="9.140625" defaultRowHeight="12.75"/>
  <cols>
    <col min="1" max="1" width="27.140625" style="234" customWidth="1"/>
    <col min="2" max="2" width="12.140625" style="234" customWidth="1"/>
    <col min="3" max="3" width="11.421875" style="234" customWidth="1"/>
    <col min="4" max="5" width="11.7109375" style="234" customWidth="1"/>
    <col min="6" max="6" width="12.421875" style="234" customWidth="1"/>
    <col min="7" max="7" width="11.8515625" style="234" customWidth="1"/>
    <col min="8" max="8" width="12.140625" style="234" customWidth="1"/>
    <col min="9" max="9" width="12.00390625" style="234" customWidth="1"/>
    <col min="10" max="11" width="11.7109375" style="234" customWidth="1"/>
    <col min="12" max="12" width="11.8515625" style="234" customWidth="1"/>
    <col min="13" max="16384" width="9.140625" style="234" customWidth="1"/>
  </cols>
  <sheetData>
    <row r="1" ht="12.75">
      <c r="K1" s="235"/>
    </row>
    <row r="3" ht="12.75">
      <c r="K3" s="236"/>
    </row>
    <row r="4" spans="1:12" ht="15.75">
      <c r="A4" s="237" t="s">
        <v>209</v>
      </c>
      <c r="B4" s="237"/>
      <c r="C4" s="237"/>
      <c r="D4" s="237"/>
      <c r="E4" s="237"/>
      <c r="F4" s="237"/>
      <c r="G4" s="237"/>
      <c r="H4" s="237"/>
      <c r="L4" s="270" t="s">
        <v>255</v>
      </c>
    </row>
    <row r="5" ht="13.5" thickBot="1">
      <c r="K5" s="238" t="s">
        <v>2</v>
      </c>
    </row>
    <row r="6" spans="1:12" ht="12" customHeight="1">
      <c r="A6" s="239" t="s">
        <v>210</v>
      </c>
      <c r="B6" s="240"/>
      <c r="C6" s="240"/>
      <c r="D6" s="240"/>
      <c r="E6" s="240"/>
      <c r="F6" s="240"/>
      <c r="G6" s="241"/>
      <c r="H6" s="241"/>
      <c r="I6" s="241"/>
      <c r="J6" s="241"/>
      <c r="K6" s="241"/>
      <c r="L6" s="241"/>
    </row>
    <row r="7" spans="1:12" ht="15.75" customHeight="1" thickBot="1">
      <c r="A7" s="242"/>
      <c r="B7" s="243" t="s">
        <v>211</v>
      </c>
      <c r="C7" s="243" t="s">
        <v>212</v>
      </c>
      <c r="D7" s="243" t="s">
        <v>213</v>
      </c>
      <c r="E7" s="243" t="s">
        <v>214</v>
      </c>
      <c r="F7" s="243" t="s">
        <v>215</v>
      </c>
      <c r="G7" s="244" t="s">
        <v>216</v>
      </c>
      <c r="H7" s="244" t="s">
        <v>217</v>
      </c>
      <c r="I7" s="244" t="s">
        <v>218</v>
      </c>
      <c r="J7" s="244" t="s">
        <v>219</v>
      </c>
      <c r="K7" s="244" t="s">
        <v>220</v>
      </c>
      <c r="L7" s="244" t="s">
        <v>244</v>
      </c>
    </row>
    <row r="8" spans="1:12" ht="12.75">
      <c r="A8" s="245" t="s">
        <v>221</v>
      </c>
      <c r="B8" s="246">
        <v>6369</v>
      </c>
      <c r="C8" s="247">
        <v>6910</v>
      </c>
      <c r="D8" s="247">
        <v>7017</v>
      </c>
      <c r="E8" s="247">
        <v>7472</v>
      </c>
      <c r="F8" s="247">
        <v>7782</v>
      </c>
      <c r="G8" s="246">
        <v>8717</v>
      </c>
      <c r="H8" s="246">
        <v>7210</v>
      </c>
      <c r="I8" s="246">
        <v>7220</v>
      </c>
      <c r="J8" s="246">
        <v>7225</v>
      </c>
      <c r="K8" s="246">
        <v>7026</v>
      </c>
      <c r="L8" s="246">
        <v>6710</v>
      </c>
    </row>
    <row r="9" spans="1:12" ht="12.75">
      <c r="A9" s="248" t="s">
        <v>222</v>
      </c>
      <c r="B9" s="249">
        <v>2773</v>
      </c>
      <c r="C9" s="250">
        <v>3551</v>
      </c>
      <c r="D9" s="250">
        <v>3386</v>
      </c>
      <c r="E9" s="250">
        <v>3589</v>
      </c>
      <c r="F9" s="250">
        <v>3870</v>
      </c>
      <c r="G9" s="249">
        <v>4352.8</v>
      </c>
      <c r="H9" s="249">
        <v>6480</v>
      </c>
      <c r="I9" s="249">
        <v>6427</v>
      </c>
      <c r="J9" s="249">
        <v>9399</v>
      </c>
      <c r="K9" s="249">
        <v>21010</v>
      </c>
      <c r="L9" s="249">
        <v>6000</v>
      </c>
    </row>
    <row r="10" spans="1:12" ht="12.75">
      <c r="A10" s="248" t="s">
        <v>0</v>
      </c>
      <c r="B10" s="249">
        <v>14780</v>
      </c>
      <c r="C10" s="250">
        <v>16002</v>
      </c>
      <c r="D10" s="250">
        <v>16839</v>
      </c>
      <c r="E10" s="250">
        <v>8317</v>
      </c>
      <c r="F10" s="250">
        <v>6500</v>
      </c>
      <c r="G10" s="249">
        <v>7680</v>
      </c>
      <c r="H10" s="249">
        <v>8932</v>
      </c>
      <c r="I10" s="249">
        <v>7938</v>
      </c>
      <c r="J10" s="249">
        <v>8283</v>
      </c>
      <c r="K10" s="249">
        <v>15503</v>
      </c>
      <c r="L10" s="249">
        <v>8000</v>
      </c>
    </row>
    <row r="11" spans="1:12" ht="12.75">
      <c r="A11" s="251" t="s">
        <v>223</v>
      </c>
      <c r="B11" s="252">
        <v>1215</v>
      </c>
      <c r="C11" s="250">
        <v>3534</v>
      </c>
      <c r="D11" s="250">
        <v>2808</v>
      </c>
      <c r="E11" s="250">
        <v>3951</v>
      </c>
      <c r="F11" s="250">
        <v>5645</v>
      </c>
      <c r="G11" s="249">
        <v>6776</v>
      </c>
      <c r="H11" s="249">
        <v>8515</v>
      </c>
      <c r="I11" s="249">
        <v>6500</v>
      </c>
      <c r="J11" s="249">
        <v>7300</v>
      </c>
      <c r="K11" s="249">
        <v>8200</v>
      </c>
      <c r="L11" s="249">
        <v>8200</v>
      </c>
    </row>
    <row r="12" spans="1:12" ht="13.5" thickBot="1">
      <c r="A12" s="253" t="s">
        <v>224</v>
      </c>
      <c r="B12" s="254">
        <v>0</v>
      </c>
      <c r="C12" s="255">
        <v>0</v>
      </c>
      <c r="D12" s="255">
        <v>23715</v>
      </c>
      <c r="E12" s="255">
        <v>19605</v>
      </c>
      <c r="F12" s="255">
        <v>19950</v>
      </c>
      <c r="G12" s="254">
        <v>23920</v>
      </c>
      <c r="H12" s="254">
        <v>26020</v>
      </c>
      <c r="I12" s="254">
        <v>24200</v>
      </c>
      <c r="J12" s="254">
        <v>24500</v>
      </c>
      <c r="K12" s="254">
        <v>8700</v>
      </c>
      <c r="L12" s="254">
        <v>0</v>
      </c>
    </row>
    <row r="13" spans="1:12" ht="20.25" customHeight="1" thickBot="1">
      <c r="A13" s="256" t="s">
        <v>225</v>
      </c>
      <c r="B13" s="257">
        <f>SUM(B8:B12)</f>
        <v>25137</v>
      </c>
      <c r="C13" s="257">
        <f>SUM(C8:C12)</f>
        <v>29997</v>
      </c>
      <c r="D13" s="257">
        <f aca="true" t="shared" si="0" ref="D13:K13">SUM(D8:D12)</f>
        <v>53765</v>
      </c>
      <c r="E13" s="257">
        <f t="shared" si="0"/>
        <v>42934</v>
      </c>
      <c r="F13" s="257">
        <f t="shared" si="0"/>
        <v>43747</v>
      </c>
      <c r="G13" s="257">
        <f t="shared" si="0"/>
        <v>51445.8</v>
      </c>
      <c r="H13" s="257">
        <f t="shared" si="0"/>
        <v>57157</v>
      </c>
      <c r="I13" s="257">
        <f t="shared" si="0"/>
        <v>52285</v>
      </c>
      <c r="J13" s="257">
        <f t="shared" si="0"/>
        <v>56707</v>
      </c>
      <c r="K13" s="257">
        <f t="shared" si="0"/>
        <v>60439</v>
      </c>
      <c r="L13" s="257">
        <f>SUM(L8:L12)</f>
        <v>28910</v>
      </c>
    </row>
    <row r="14" spans="1:12" ht="12.75">
      <c r="A14" s="258" t="s">
        <v>226</v>
      </c>
      <c r="B14" s="259">
        <v>480</v>
      </c>
      <c r="C14" s="260">
        <v>454</v>
      </c>
      <c r="D14" s="260">
        <v>513</v>
      </c>
      <c r="E14" s="260">
        <v>588</v>
      </c>
      <c r="F14" s="260">
        <v>789</v>
      </c>
      <c r="G14" s="259">
        <v>587</v>
      </c>
      <c r="H14" s="259">
        <v>660</v>
      </c>
      <c r="I14" s="259">
        <v>670</v>
      </c>
      <c r="J14" s="259">
        <v>638</v>
      </c>
      <c r="K14" s="259">
        <v>700</v>
      </c>
      <c r="L14" s="259">
        <v>650</v>
      </c>
    </row>
    <row r="15" spans="1:12" ht="12.75">
      <c r="A15" s="248" t="s">
        <v>227</v>
      </c>
      <c r="B15" s="249">
        <v>708</v>
      </c>
      <c r="C15" s="250">
        <v>657</v>
      </c>
      <c r="D15" s="250">
        <v>693</v>
      </c>
      <c r="E15" s="250">
        <v>705</v>
      </c>
      <c r="F15" s="250">
        <v>998</v>
      </c>
      <c r="G15" s="249">
        <v>932</v>
      </c>
      <c r="H15" s="249">
        <v>1001</v>
      </c>
      <c r="I15" s="249">
        <v>1018</v>
      </c>
      <c r="J15" s="249">
        <v>1271</v>
      </c>
      <c r="K15" s="249">
        <v>0</v>
      </c>
      <c r="L15" s="249">
        <v>0</v>
      </c>
    </row>
    <row r="16" spans="1:12" ht="12.75">
      <c r="A16" s="248" t="s">
        <v>228</v>
      </c>
      <c r="B16" s="249">
        <v>510</v>
      </c>
      <c r="C16" s="250">
        <v>510</v>
      </c>
      <c r="D16" s="250">
        <v>453</v>
      </c>
      <c r="E16" s="250">
        <v>586</v>
      </c>
      <c r="F16" s="250">
        <v>739</v>
      </c>
      <c r="G16" s="249">
        <v>685</v>
      </c>
      <c r="H16" s="249">
        <v>890</v>
      </c>
      <c r="I16" s="249">
        <v>696</v>
      </c>
      <c r="J16" s="249">
        <v>555</v>
      </c>
      <c r="K16" s="249">
        <v>700</v>
      </c>
      <c r="L16" s="249">
        <v>650</v>
      </c>
    </row>
    <row r="17" spans="1:12" ht="12.75">
      <c r="A17" s="248" t="s">
        <v>229</v>
      </c>
      <c r="B17" s="249">
        <v>765</v>
      </c>
      <c r="C17" s="250">
        <v>575</v>
      </c>
      <c r="D17" s="250">
        <v>869</v>
      </c>
      <c r="E17" s="250">
        <v>919</v>
      </c>
      <c r="F17" s="250">
        <v>1215</v>
      </c>
      <c r="G17" s="249">
        <v>1510</v>
      </c>
      <c r="H17" s="249">
        <v>1679</v>
      </c>
      <c r="I17" s="249">
        <v>1844.7</v>
      </c>
      <c r="J17" s="249">
        <v>1520</v>
      </c>
      <c r="K17" s="249">
        <v>1300</v>
      </c>
      <c r="L17" s="249">
        <v>1300</v>
      </c>
    </row>
    <row r="18" spans="1:12" ht="12.75">
      <c r="A18" s="248" t="s">
        <v>230</v>
      </c>
      <c r="B18" s="249">
        <v>849</v>
      </c>
      <c r="C18" s="250">
        <v>774</v>
      </c>
      <c r="D18" s="250">
        <v>703</v>
      </c>
      <c r="E18" s="250">
        <v>697</v>
      </c>
      <c r="F18" s="250">
        <v>1163</v>
      </c>
      <c r="G18" s="249">
        <v>978</v>
      </c>
      <c r="H18" s="249">
        <v>960</v>
      </c>
      <c r="I18" s="249">
        <v>1192</v>
      </c>
      <c r="J18" s="249">
        <v>966</v>
      </c>
      <c r="K18" s="249">
        <v>1150</v>
      </c>
      <c r="L18" s="249">
        <v>1100</v>
      </c>
    </row>
    <row r="19" spans="1:12" ht="12.75">
      <c r="A19" s="248" t="s">
        <v>231</v>
      </c>
      <c r="B19" s="249">
        <v>615</v>
      </c>
      <c r="C19" s="250">
        <v>660</v>
      </c>
      <c r="D19" s="250">
        <v>848</v>
      </c>
      <c r="E19" s="250">
        <v>1186</v>
      </c>
      <c r="F19" s="250">
        <v>808</v>
      </c>
      <c r="G19" s="249">
        <v>1434</v>
      </c>
      <c r="H19" s="249">
        <v>1445</v>
      </c>
      <c r="I19" s="249">
        <v>1422</v>
      </c>
      <c r="J19" s="249">
        <v>1268</v>
      </c>
      <c r="K19" s="249">
        <v>1150</v>
      </c>
      <c r="L19" s="249">
        <v>1100</v>
      </c>
    </row>
    <row r="20" spans="1:12" ht="12.75">
      <c r="A20" s="248" t="s">
        <v>232</v>
      </c>
      <c r="B20" s="249">
        <v>680</v>
      </c>
      <c r="C20" s="250">
        <v>620</v>
      </c>
      <c r="D20" s="250">
        <v>628</v>
      </c>
      <c r="E20" s="250">
        <v>795</v>
      </c>
      <c r="F20" s="250">
        <v>920</v>
      </c>
      <c r="G20" s="249">
        <v>1142</v>
      </c>
      <c r="H20" s="249">
        <v>0</v>
      </c>
      <c r="I20" s="249">
        <v>0</v>
      </c>
      <c r="J20" s="249">
        <v>0</v>
      </c>
      <c r="K20" s="249">
        <v>0</v>
      </c>
      <c r="L20" s="249">
        <v>0</v>
      </c>
    </row>
    <row r="21" spans="1:12" ht="12.75">
      <c r="A21" s="248" t="s">
        <v>233</v>
      </c>
      <c r="B21" s="249">
        <v>730</v>
      </c>
      <c r="C21" s="250">
        <v>775</v>
      </c>
      <c r="D21" s="250">
        <v>758</v>
      </c>
      <c r="E21" s="250">
        <v>790</v>
      </c>
      <c r="F21" s="250">
        <v>1040</v>
      </c>
      <c r="G21" s="249">
        <v>1130</v>
      </c>
      <c r="H21" s="249">
        <v>1145</v>
      </c>
      <c r="I21" s="249">
        <v>1349.5</v>
      </c>
      <c r="J21" s="249">
        <v>1198</v>
      </c>
      <c r="K21" s="249">
        <v>1190</v>
      </c>
      <c r="L21" s="249">
        <v>1100</v>
      </c>
    </row>
    <row r="22" spans="1:12" ht="12.75">
      <c r="A22" s="248" t="s">
        <v>234</v>
      </c>
      <c r="B22" s="249">
        <v>605</v>
      </c>
      <c r="C22" s="250">
        <v>685</v>
      </c>
      <c r="D22" s="250">
        <v>618</v>
      </c>
      <c r="E22" s="250">
        <v>660</v>
      </c>
      <c r="F22" s="250">
        <v>797</v>
      </c>
      <c r="G22" s="249">
        <v>853</v>
      </c>
      <c r="H22" s="249">
        <v>846</v>
      </c>
      <c r="I22" s="249">
        <v>922</v>
      </c>
      <c r="J22" s="249">
        <v>1346</v>
      </c>
      <c r="K22" s="249">
        <v>1090</v>
      </c>
      <c r="L22" s="249">
        <v>1100</v>
      </c>
    </row>
    <row r="23" spans="1:12" ht="12.75">
      <c r="A23" s="248" t="s">
        <v>235</v>
      </c>
      <c r="B23" s="249">
        <v>1454</v>
      </c>
      <c r="C23" s="250">
        <v>1657</v>
      </c>
      <c r="D23" s="250">
        <v>1561</v>
      </c>
      <c r="E23" s="250">
        <v>2554</v>
      </c>
      <c r="F23" s="250">
        <v>2489</v>
      </c>
      <c r="G23" s="249">
        <v>3162</v>
      </c>
      <c r="H23" s="249">
        <v>2805</v>
      </c>
      <c r="I23" s="249">
        <v>3030</v>
      </c>
      <c r="J23" s="249">
        <v>3095</v>
      </c>
      <c r="K23" s="249">
        <v>3000</v>
      </c>
      <c r="L23" s="249">
        <v>3400</v>
      </c>
    </row>
    <row r="24" spans="1:12" ht="12.75">
      <c r="A24" s="248" t="s">
        <v>236</v>
      </c>
      <c r="B24" s="249">
        <v>2042</v>
      </c>
      <c r="C24" s="250">
        <v>1611</v>
      </c>
      <c r="D24" s="250">
        <v>1745</v>
      </c>
      <c r="E24" s="250">
        <v>2594</v>
      </c>
      <c r="F24" s="250">
        <v>2578</v>
      </c>
      <c r="G24" s="249">
        <v>2934</v>
      </c>
      <c r="H24" s="249">
        <v>2955</v>
      </c>
      <c r="I24" s="249">
        <v>2972.5</v>
      </c>
      <c r="J24" s="249">
        <v>3417</v>
      </c>
      <c r="K24" s="249">
        <v>3050</v>
      </c>
      <c r="L24" s="249">
        <v>2800</v>
      </c>
    </row>
    <row r="25" spans="1:12" ht="12.75">
      <c r="A25" s="251" t="s">
        <v>245</v>
      </c>
      <c r="B25" s="252">
        <v>2471</v>
      </c>
      <c r="C25" s="250">
        <v>2670</v>
      </c>
      <c r="D25" s="250">
        <v>2173</v>
      </c>
      <c r="E25" s="250">
        <v>3334</v>
      </c>
      <c r="F25" s="250">
        <v>6700</v>
      </c>
      <c r="G25" s="249">
        <v>8905</v>
      </c>
      <c r="H25" s="249">
        <v>9494</v>
      </c>
      <c r="I25" s="249">
        <v>10158</v>
      </c>
      <c r="J25" s="249">
        <v>9546</v>
      </c>
      <c r="K25" s="249">
        <v>10900</v>
      </c>
      <c r="L25" s="249">
        <v>9700</v>
      </c>
    </row>
    <row r="26" spans="1:12" ht="12.75">
      <c r="A26" s="248" t="s">
        <v>237</v>
      </c>
      <c r="B26" s="249">
        <v>3451</v>
      </c>
      <c r="C26" s="250">
        <v>3444</v>
      </c>
      <c r="D26" s="250">
        <v>3584</v>
      </c>
      <c r="E26" s="250">
        <v>3703</v>
      </c>
      <c r="F26" s="250">
        <v>3537</v>
      </c>
      <c r="G26" s="249">
        <v>4158</v>
      </c>
      <c r="H26" s="249">
        <v>4494</v>
      </c>
      <c r="I26" s="249">
        <v>5315</v>
      </c>
      <c r="J26" s="249">
        <v>4983</v>
      </c>
      <c r="K26" s="249">
        <v>4700</v>
      </c>
      <c r="L26" s="249">
        <v>4400</v>
      </c>
    </row>
    <row r="27" spans="1:12" ht="12.75">
      <c r="A27" s="251" t="s">
        <v>238</v>
      </c>
      <c r="B27" s="252">
        <v>3553</v>
      </c>
      <c r="C27" s="250">
        <v>3765</v>
      </c>
      <c r="D27" s="250">
        <v>6262</v>
      </c>
      <c r="E27" s="250">
        <v>4716</v>
      </c>
      <c r="F27" s="250">
        <v>5474</v>
      </c>
      <c r="G27" s="249">
        <v>5849</v>
      </c>
      <c r="H27" s="249">
        <v>6343</v>
      </c>
      <c r="I27" s="249">
        <v>7266.4</v>
      </c>
      <c r="J27" s="249">
        <v>8793</v>
      </c>
      <c r="K27" s="249">
        <v>8520</v>
      </c>
      <c r="L27" s="249">
        <v>8500</v>
      </c>
    </row>
    <row r="28" spans="1:12" ht="12.75">
      <c r="A28" s="248" t="s">
        <v>239</v>
      </c>
      <c r="B28" s="249">
        <v>1577</v>
      </c>
      <c r="C28" s="250">
        <v>1174</v>
      </c>
      <c r="D28" s="250">
        <v>1134</v>
      </c>
      <c r="E28" s="250">
        <v>966</v>
      </c>
      <c r="F28" s="250">
        <v>1665</v>
      </c>
      <c r="G28" s="249">
        <v>1171</v>
      </c>
      <c r="H28" s="249">
        <v>1249</v>
      </c>
      <c r="I28" s="249">
        <v>1196</v>
      </c>
      <c r="J28" s="249">
        <v>1300</v>
      </c>
      <c r="K28" s="249">
        <v>1350</v>
      </c>
      <c r="L28" s="249">
        <v>1700</v>
      </c>
    </row>
    <row r="29" spans="1:12" ht="13.5" thickBot="1">
      <c r="A29" s="245" t="s">
        <v>240</v>
      </c>
      <c r="B29" s="246">
        <v>640</v>
      </c>
      <c r="C29" s="247">
        <v>756</v>
      </c>
      <c r="D29" s="247">
        <v>200</v>
      </c>
      <c r="E29" s="247">
        <v>350</v>
      </c>
      <c r="F29" s="247">
        <v>550</v>
      </c>
      <c r="G29" s="246">
        <v>560</v>
      </c>
      <c r="H29" s="246">
        <v>570</v>
      </c>
      <c r="I29" s="246">
        <v>625</v>
      </c>
      <c r="J29" s="246">
        <v>625</v>
      </c>
      <c r="K29" s="246">
        <v>625</v>
      </c>
      <c r="L29" s="246">
        <v>650</v>
      </c>
    </row>
    <row r="30" spans="1:12" ht="20.25" customHeight="1" thickBot="1">
      <c r="A30" s="256" t="s">
        <v>241</v>
      </c>
      <c r="B30" s="257">
        <f>SUM(B14:B29)</f>
        <v>21130</v>
      </c>
      <c r="C30" s="257">
        <f>SUM(C14:C29)</f>
        <v>20787</v>
      </c>
      <c r="D30" s="257">
        <f aca="true" t="shared" si="1" ref="D30:I30">SUM(D14:D29)</f>
        <v>22742</v>
      </c>
      <c r="E30" s="257">
        <f t="shared" si="1"/>
        <v>25143</v>
      </c>
      <c r="F30" s="257">
        <f t="shared" si="1"/>
        <v>31462</v>
      </c>
      <c r="G30" s="257">
        <f t="shared" si="1"/>
        <v>35990</v>
      </c>
      <c r="H30" s="257">
        <f t="shared" si="1"/>
        <v>36536</v>
      </c>
      <c r="I30" s="257">
        <f t="shared" si="1"/>
        <v>39677.1</v>
      </c>
      <c r="J30" s="257">
        <v>41005</v>
      </c>
      <c r="K30" s="257">
        <f>SUM(K14:K29)</f>
        <v>39425</v>
      </c>
      <c r="L30" s="257">
        <f>SUM(L14:L29)</f>
        <v>38150</v>
      </c>
    </row>
    <row r="31" spans="1:12" s="263" customFormat="1" ht="32.25" customHeight="1" thickBot="1">
      <c r="A31" s="261" t="s">
        <v>242</v>
      </c>
      <c r="B31" s="262">
        <f>SUM(B30,B13)</f>
        <v>46267</v>
      </c>
      <c r="C31" s="262">
        <f>SUM(C30,C13)</f>
        <v>50784</v>
      </c>
      <c r="D31" s="262">
        <f aca="true" t="shared" si="2" ref="D31:K31">SUM(D30,D13)</f>
        <v>76507</v>
      </c>
      <c r="E31" s="262">
        <f t="shared" si="2"/>
        <v>68077</v>
      </c>
      <c r="F31" s="262">
        <f t="shared" si="2"/>
        <v>75209</v>
      </c>
      <c r="G31" s="262">
        <f t="shared" si="2"/>
        <v>87435.8</v>
      </c>
      <c r="H31" s="262">
        <f t="shared" si="2"/>
        <v>93693</v>
      </c>
      <c r="I31" s="262">
        <f t="shared" si="2"/>
        <v>91962.1</v>
      </c>
      <c r="J31" s="262">
        <f t="shared" si="2"/>
        <v>97712</v>
      </c>
      <c r="K31" s="262">
        <f t="shared" si="2"/>
        <v>99864</v>
      </c>
      <c r="L31" s="262">
        <f>SUM(L30,L13)</f>
        <v>67060</v>
      </c>
    </row>
    <row r="32" spans="1:9" s="263" customFormat="1" ht="20.25" customHeight="1">
      <c r="A32" s="264"/>
      <c r="B32" s="264"/>
      <c r="C32" s="264"/>
      <c r="D32" s="264"/>
      <c r="E32" s="264"/>
      <c r="F32" s="264"/>
      <c r="G32" s="264"/>
      <c r="H32" s="264"/>
      <c r="I32" s="265"/>
    </row>
    <row r="33" spans="1:9" ht="18.75" customHeight="1">
      <c r="A33" s="266" t="s">
        <v>243</v>
      </c>
      <c r="B33" s="267"/>
      <c r="C33" s="267"/>
      <c r="D33" s="267"/>
      <c r="E33" s="267"/>
      <c r="F33" s="267"/>
      <c r="G33" s="267"/>
      <c r="H33" s="267"/>
      <c r="I33" s="268"/>
    </row>
    <row r="34" ht="12.75">
      <c r="A34" s="269" t="s">
        <v>250</v>
      </c>
    </row>
    <row r="37" spans="1:2" ht="12.75">
      <c r="A37" s="234" t="s">
        <v>222</v>
      </c>
      <c r="B37" s="234" t="s">
        <v>246</v>
      </c>
    </row>
    <row r="38" ht="12.75">
      <c r="B38" s="234" t="s">
        <v>247</v>
      </c>
    </row>
    <row r="39" ht="12.75">
      <c r="B39" s="234" t="s">
        <v>248</v>
      </c>
    </row>
    <row r="41" spans="1:2" ht="12.75">
      <c r="A41" s="234" t="s">
        <v>0</v>
      </c>
      <c r="B41" s="234" t="s">
        <v>249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16"/>
  <sheetViews>
    <sheetView zoomScalePageLayoutView="0" workbookViewId="0" topLeftCell="A1">
      <pane xSplit="1" ySplit="6" topLeftCell="F1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70" sqref="M170"/>
    </sheetView>
  </sheetViews>
  <sheetFormatPr defaultColWidth="9.140625" defaultRowHeight="12.75"/>
  <cols>
    <col min="1" max="1" width="45.140625" style="7" customWidth="1"/>
    <col min="2" max="2" width="11.7109375" style="7" customWidth="1"/>
    <col min="3" max="3" width="15.57421875" style="7" customWidth="1"/>
    <col min="4" max="4" width="16.140625" style="7" customWidth="1"/>
    <col min="5" max="5" width="16.00390625" style="7" customWidth="1"/>
    <col min="6" max="6" width="15.57421875" style="7" customWidth="1"/>
    <col min="7" max="7" width="15.7109375" style="7" customWidth="1"/>
    <col min="8" max="8" width="15.57421875" style="7" customWidth="1"/>
    <col min="9" max="9" width="15.00390625" style="7" customWidth="1"/>
    <col min="10" max="10" width="14.57421875" style="7" customWidth="1"/>
    <col min="11" max="11" width="14.7109375" style="7" customWidth="1"/>
    <col min="12" max="12" width="12.7109375" style="7" customWidth="1"/>
    <col min="13" max="13" width="11.421875" style="7" customWidth="1"/>
    <col min="14" max="16384" width="9.140625" style="7" customWidth="1"/>
  </cols>
  <sheetData>
    <row r="1" ht="4.5" customHeight="1"/>
    <row r="2" spans="1:12" ht="15.75">
      <c r="A2" s="9" t="s">
        <v>1</v>
      </c>
      <c r="G2" s="34"/>
      <c r="H2" s="35"/>
      <c r="I2" s="36"/>
      <c r="J2" s="37"/>
      <c r="K2" s="162"/>
      <c r="L2" s="270" t="s">
        <v>252</v>
      </c>
    </row>
    <row r="3" spans="1:7" ht="3.75" customHeight="1">
      <c r="A3" s="38"/>
      <c r="G3" s="39"/>
    </row>
    <row r="4" ht="15.75">
      <c r="A4" s="9" t="s">
        <v>113</v>
      </c>
    </row>
    <row r="5" spans="9:12" ht="12.75" hidden="1">
      <c r="I5" s="69"/>
      <c r="J5" s="40"/>
      <c r="L5" s="69" t="s">
        <v>2</v>
      </c>
    </row>
    <row r="6" ht="9.75" customHeight="1">
      <c r="L6" s="69" t="s">
        <v>2</v>
      </c>
    </row>
    <row r="7" spans="1:13" ht="15">
      <c r="A7" s="41" t="s">
        <v>114</v>
      </c>
      <c r="B7" s="42"/>
      <c r="C7" s="42" t="s">
        <v>5</v>
      </c>
      <c r="D7" s="42" t="s">
        <v>5</v>
      </c>
      <c r="E7" s="42" t="s">
        <v>5</v>
      </c>
      <c r="F7" s="42" t="s">
        <v>5</v>
      </c>
      <c r="G7" s="42" t="s">
        <v>5</v>
      </c>
      <c r="H7" s="42" t="s">
        <v>5</v>
      </c>
      <c r="I7" s="42" t="s">
        <v>5</v>
      </c>
      <c r="J7" s="42" t="s">
        <v>202</v>
      </c>
      <c r="K7" s="42" t="s">
        <v>47</v>
      </c>
      <c r="L7" s="42" t="s">
        <v>47</v>
      </c>
      <c r="M7" s="42" t="s">
        <v>47</v>
      </c>
    </row>
    <row r="8" spans="1:13" ht="12.75">
      <c r="A8" s="43"/>
      <c r="B8" s="44"/>
      <c r="C8" s="44">
        <v>2003</v>
      </c>
      <c r="D8" s="44">
        <v>2004</v>
      </c>
      <c r="E8" s="44">
        <v>2005</v>
      </c>
      <c r="F8" s="44">
        <v>2006</v>
      </c>
      <c r="G8" s="44">
        <v>2007</v>
      </c>
      <c r="H8" s="44">
        <v>2008</v>
      </c>
      <c r="I8" s="44">
        <v>2009</v>
      </c>
      <c r="J8" s="44">
        <v>2010</v>
      </c>
      <c r="K8" s="44">
        <v>2011</v>
      </c>
      <c r="L8" s="44">
        <v>2012</v>
      </c>
      <c r="M8" s="44">
        <v>2013</v>
      </c>
    </row>
    <row r="9" spans="1:13" ht="14.25" hidden="1">
      <c r="A9" s="56" t="s">
        <v>116</v>
      </c>
      <c r="B9" s="198" t="s">
        <v>4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3" ht="3.75" customHeight="1">
      <c r="A10" s="56"/>
      <c r="B10" s="198"/>
      <c r="C10" s="199"/>
      <c r="D10" s="199"/>
      <c r="E10" s="199"/>
      <c r="F10" s="199"/>
      <c r="G10" s="200"/>
      <c r="H10" s="200"/>
      <c r="I10" s="200"/>
      <c r="J10" s="200"/>
      <c r="K10" s="200"/>
      <c r="L10" s="200"/>
      <c r="M10" s="200"/>
    </row>
    <row r="11" spans="1:13" ht="14.25">
      <c r="A11" s="201" t="s">
        <v>199</v>
      </c>
      <c r="B11" s="198">
        <v>10</v>
      </c>
      <c r="C11" s="202">
        <v>3428</v>
      </c>
      <c r="D11" s="202">
        <v>106460</v>
      </c>
      <c r="E11" s="202">
        <v>4070</v>
      </c>
      <c r="F11" s="202">
        <v>4271.7</v>
      </c>
      <c r="G11" s="62">
        <v>3399</v>
      </c>
      <c r="H11" s="62">
        <v>5271.4</v>
      </c>
      <c r="I11" s="62">
        <v>5115.3</v>
      </c>
      <c r="J11" s="62">
        <v>4451</v>
      </c>
      <c r="K11" s="62">
        <v>4100</v>
      </c>
      <c r="L11" s="62">
        <v>4085</v>
      </c>
      <c r="M11" s="62">
        <v>4085</v>
      </c>
    </row>
    <row r="12" spans="1:13" ht="14.25">
      <c r="A12" s="201" t="s">
        <v>117</v>
      </c>
      <c r="B12" s="198">
        <v>20</v>
      </c>
      <c r="C12" s="202">
        <v>11140</v>
      </c>
      <c r="D12" s="202">
        <v>36624</v>
      </c>
      <c r="E12" s="202">
        <v>56726</v>
      </c>
      <c r="F12" s="202">
        <v>78314.8</v>
      </c>
      <c r="G12" s="62">
        <v>19964</v>
      </c>
      <c r="H12" s="62">
        <v>7850.1</v>
      </c>
      <c r="I12" s="62">
        <v>33123.4</v>
      </c>
      <c r="J12" s="62">
        <v>47517.94</v>
      </c>
      <c r="K12" s="62">
        <v>19799.581</v>
      </c>
      <c r="L12" s="62">
        <v>0</v>
      </c>
      <c r="M12" s="62">
        <v>0</v>
      </c>
    </row>
    <row r="13" spans="1:13" ht="14.25">
      <c r="A13" s="201" t="s">
        <v>118</v>
      </c>
      <c r="B13" s="198">
        <v>30</v>
      </c>
      <c r="C13" s="202">
        <v>13630</v>
      </c>
      <c r="D13" s="202">
        <v>9559</v>
      </c>
      <c r="E13" s="202">
        <v>10414</v>
      </c>
      <c r="F13" s="202">
        <v>12558.8</v>
      </c>
      <c r="G13" s="62">
        <v>16414</v>
      </c>
      <c r="H13" s="62">
        <v>17531.3</v>
      </c>
      <c r="I13" s="62">
        <v>19408</v>
      </c>
      <c r="J13" s="62">
        <v>17605.9</v>
      </c>
      <c r="K13" s="62">
        <v>8560</v>
      </c>
      <c r="L13" s="62">
        <v>8560</v>
      </c>
      <c r="M13" s="62">
        <v>8560</v>
      </c>
    </row>
    <row r="14" spans="1:13" ht="14.25">
      <c r="A14" s="201" t="s">
        <v>119</v>
      </c>
      <c r="B14" s="198">
        <v>50</v>
      </c>
      <c r="C14" s="202">
        <v>1818</v>
      </c>
      <c r="D14" s="202">
        <v>3447</v>
      </c>
      <c r="E14" s="202">
        <v>2571</v>
      </c>
      <c r="F14" s="202">
        <v>4108.4</v>
      </c>
      <c r="G14" s="62">
        <v>126487</v>
      </c>
      <c r="H14" s="62">
        <v>117179.3</v>
      </c>
      <c r="I14" s="62">
        <v>126782.4</v>
      </c>
      <c r="J14" s="62">
        <v>138524.7</v>
      </c>
      <c r="K14" s="62">
        <v>139108</v>
      </c>
      <c r="L14" s="62">
        <v>139108</v>
      </c>
      <c r="M14" s="62">
        <v>139108</v>
      </c>
    </row>
    <row r="15" spans="1:13" ht="14.25">
      <c r="A15" s="201" t="s">
        <v>120</v>
      </c>
      <c r="B15" s="198">
        <v>60</v>
      </c>
      <c r="C15" s="202">
        <v>1638</v>
      </c>
      <c r="D15" s="202">
        <v>1425</v>
      </c>
      <c r="E15" s="202">
        <v>4560</v>
      </c>
      <c r="F15" s="202">
        <v>7771.7</v>
      </c>
      <c r="G15" s="62">
        <v>6902</v>
      </c>
      <c r="H15" s="62">
        <v>13819.2</v>
      </c>
      <c r="I15" s="62">
        <v>11048.4</v>
      </c>
      <c r="J15" s="62">
        <v>8224.4</v>
      </c>
      <c r="K15" s="62">
        <v>12195</v>
      </c>
      <c r="L15" s="62">
        <v>13745</v>
      </c>
      <c r="M15" s="62">
        <v>15695</v>
      </c>
    </row>
    <row r="16" spans="1:13" ht="14.25">
      <c r="A16" s="201" t="s">
        <v>121</v>
      </c>
      <c r="B16" s="198">
        <v>70</v>
      </c>
      <c r="C16" s="202">
        <v>1953</v>
      </c>
      <c r="D16" s="202">
        <v>1955</v>
      </c>
      <c r="E16" s="202">
        <v>1606</v>
      </c>
      <c r="F16" s="202">
        <v>1792.4</v>
      </c>
      <c r="G16" s="62">
        <v>1936</v>
      </c>
      <c r="H16" s="62">
        <v>1515.3</v>
      </c>
      <c r="I16" s="62">
        <v>1235.7</v>
      </c>
      <c r="J16" s="62">
        <v>1058</v>
      </c>
      <c r="K16" s="62">
        <v>950</v>
      </c>
      <c r="L16" s="62">
        <v>950</v>
      </c>
      <c r="M16" s="62">
        <v>950</v>
      </c>
    </row>
    <row r="17" spans="1:13" ht="14.25">
      <c r="A17" s="201" t="s">
        <v>122</v>
      </c>
      <c r="B17" s="198">
        <v>80</v>
      </c>
      <c r="C17" s="202">
        <v>5834</v>
      </c>
      <c r="D17" s="202">
        <v>6577</v>
      </c>
      <c r="E17" s="202">
        <v>9131</v>
      </c>
      <c r="F17" s="202">
        <v>10332.1</v>
      </c>
      <c r="G17" s="62">
        <v>12598</v>
      </c>
      <c r="H17" s="62">
        <v>13772</v>
      </c>
      <c r="I17" s="62">
        <v>10528.7</v>
      </c>
      <c r="J17" s="62">
        <v>10315</v>
      </c>
      <c r="K17" s="62">
        <v>10300</v>
      </c>
      <c r="L17" s="62">
        <v>10300</v>
      </c>
      <c r="M17" s="62">
        <v>10300</v>
      </c>
    </row>
    <row r="18" spans="1:13" ht="14.25">
      <c r="A18" s="201" t="s">
        <v>123</v>
      </c>
      <c r="B18" s="198">
        <v>90</v>
      </c>
      <c r="C18" s="202">
        <v>1646</v>
      </c>
      <c r="D18" s="202">
        <v>2599</v>
      </c>
      <c r="E18" s="202">
        <v>2767</v>
      </c>
      <c r="F18" s="202">
        <v>2269.7</v>
      </c>
      <c r="G18" s="62">
        <v>2672</v>
      </c>
      <c r="H18" s="62">
        <v>2590.9</v>
      </c>
      <c r="I18" s="62">
        <v>2791.9</v>
      </c>
      <c r="J18" s="62">
        <v>2250</v>
      </c>
      <c r="K18" s="62">
        <v>2150</v>
      </c>
      <c r="L18" s="62">
        <v>2150</v>
      </c>
      <c r="M18" s="62">
        <v>2200</v>
      </c>
    </row>
    <row r="19" spans="1:13" ht="14.25">
      <c r="A19" s="201" t="s">
        <v>124</v>
      </c>
      <c r="B19" s="198">
        <v>100</v>
      </c>
      <c r="C19" s="202">
        <v>819</v>
      </c>
      <c r="D19" s="202">
        <v>1019</v>
      </c>
      <c r="E19" s="202">
        <v>1707</v>
      </c>
      <c r="F19" s="202">
        <v>943.6</v>
      </c>
      <c r="G19" s="62">
        <v>681</v>
      </c>
      <c r="H19" s="62">
        <v>1028.9</v>
      </c>
      <c r="I19" s="62">
        <v>2528.2</v>
      </c>
      <c r="J19" s="62">
        <v>810.3</v>
      </c>
      <c r="K19" s="62">
        <v>600</v>
      </c>
      <c r="L19" s="62">
        <v>600</v>
      </c>
      <c r="M19" s="62">
        <v>600</v>
      </c>
    </row>
    <row r="20" spans="1:13" ht="14.25">
      <c r="A20" s="201" t="s">
        <v>125</v>
      </c>
      <c r="B20" s="198">
        <v>110</v>
      </c>
      <c r="C20" s="202">
        <v>479174</v>
      </c>
      <c r="D20" s="202">
        <v>370460</v>
      </c>
      <c r="E20" s="202">
        <v>401196</v>
      </c>
      <c r="F20" s="202">
        <v>407459.7</v>
      </c>
      <c r="G20" s="62">
        <v>305938</v>
      </c>
      <c r="H20" s="62">
        <v>334130.9</v>
      </c>
      <c r="I20" s="62">
        <v>288962.8</v>
      </c>
      <c r="J20" s="62">
        <v>360967</v>
      </c>
      <c r="K20" s="62">
        <v>298446</v>
      </c>
      <c r="L20" s="62">
        <v>298256</v>
      </c>
      <c r="M20" s="62">
        <v>304536</v>
      </c>
    </row>
    <row r="21" spans="1:13" ht="14.25">
      <c r="A21" s="201" t="s">
        <v>200</v>
      </c>
      <c r="B21" s="198">
        <v>120</v>
      </c>
      <c r="C21" s="202">
        <v>45181</v>
      </c>
      <c r="D21" s="202">
        <v>75707</v>
      </c>
      <c r="E21" s="202">
        <v>83066</v>
      </c>
      <c r="F21" s="202">
        <v>69056.4</v>
      </c>
      <c r="G21" s="62">
        <v>39703</v>
      </c>
      <c r="H21" s="62">
        <v>71707</v>
      </c>
      <c r="I21" s="62">
        <v>365411.6</v>
      </c>
      <c r="J21" s="62">
        <v>53860.6</v>
      </c>
      <c r="K21" s="62">
        <v>20555</v>
      </c>
      <c r="L21" s="62">
        <v>9022</v>
      </c>
      <c r="M21" s="62">
        <v>9022</v>
      </c>
    </row>
    <row r="22" spans="1:13" ht="15.75" customHeight="1">
      <c r="A22" s="233" t="s">
        <v>201</v>
      </c>
      <c r="B22" s="198">
        <v>130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9040</v>
      </c>
      <c r="K22" s="205">
        <v>27419.2204</v>
      </c>
      <c r="L22" s="205">
        <v>24345</v>
      </c>
      <c r="M22" s="205">
        <v>24345</v>
      </c>
    </row>
    <row r="23" spans="1:13" ht="19.5" customHeight="1">
      <c r="A23" s="221" t="s">
        <v>126</v>
      </c>
      <c r="B23" s="222"/>
      <c r="C23" s="223">
        <f aca="true" t="shared" si="0" ref="C23:L23">SUM(C11:C22)</f>
        <v>566261</v>
      </c>
      <c r="D23" s="223">
        <f t="shared" si="0"/>
        <v>615832</v>
      </c>
      <c r="E23" s="223">
        <f t="shared" si="0"/>
        <v>577814</v>
      </c>
      <c r="F23" s="223">
        <f t="shared" si="0"/>
        <v>598879.3</v>
      </c>
      <c r="G23" s="223">
        <f t="shared" si="0"/>
        <v>536694</v>
      </c>
      <c r="H23" s="223">
        <f t="shared" si="0"/>
        <v>586396.3</v>
      </c>
      <c r="I23" s="223">
        <f t="shared" si="0"/>
        <v>866936.4</v>
      </c>
      <c r="J23" s="223">
        <f t="shared" si="0"/>
        <v>654624.84</v>
      </c>
      <c r="K23" s="223">
        <f t="shared" si="0"/>
        <v>544182.8014</v>
      </c>
      <c r="L23" s="223">
        <f t="shared" si="0"/>
        <v>511121</v>
      </c>
      <c r="M23" s="223">
        <f>SUM(M11:M22)</f>
        <v>519401</v>
      </c>
    </row>
    <row r="24" spans="1:13" ht="4.5" customHeight="1">
      <c r="A24" s="43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7.5" customHeight="1">
      <c r="A25" s="43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">
      <c r="A26" s="41" t="s">
        <v>127</v>
      </c>
      <c r="B26" s="42"/>
      <c r="C26" s="42" t="s">
        <v>5</v>
      </c>
      <c r="D26" s="42" t="s">
        <v>5</v>
      </c>
      <c r="E26" s="42" t="s">
        <v>5</v>
      </c>
      <c r="F26" s="42" t="s">
        <v>5</v>
      </c>
      <c r="G26" s="42" t="s">
        <v>5</v>
      </c>
      <c r="H26" s="42" t="s">
        <v>5</v>
      </c>
      <c r="I26" s="42" t="s">
        <v>5</v>
      </c>
      <c r="J26" s="42" t="s">
        <v>202</v>
      </c>
      <c r="K26" s="42" t="s">
        <v>47</v>
      </c>
      <c r="L26" s="42" t="s">
        <v>47</v>
      </c>
      <c r="M26" s="42" t="s">
        <v>47</v>
      </c>
    </row>
    <row r="27" spans="1:13" ht="12.75">
      <c r="A27" s="43"/>
      <c r="B27" s="44"/>
      <c r="C27" s="44">
        <v>2003</v>
      </c>
      <c r="D27" s="44">
        <v>2004</v>
      </c>
      <c r="E27" s="44">
        <v>2005</v>
      </c>
      <c r="F27" s="44">
        <v>2006</v>
      </c>
      <c r="G27" s="44">
        <v>2007</v>
      </c>
      <c r="H27" s="44">
        <v>2008</v>
      </c>
      <c r="I27" s="44">
        <v>2009</v>
      </c>
      <c r="J27" s="44">
        <v>2010</v>
      </c>
      <c r="K27" s="44">
        <v>2011</v>
      </c>
      <c r="L27" s="44">
        <v>2012</v>
      </c>
      <c r="M27" s="44">
        <v>2012</v>
      </c>
    </row>
    <row r="28" spans="1:13" ht="14.25" hidden="1">
      <c r="A28" s="56" t="s">
        <v>116</v>
      </c>
      <c r="B28" s="198" t="s">
        <v>4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</row>
    <row r="29" spans="1:13" ht="6" customHeight="1">
      <c r="A29" s="56"/>
      <c r="B29" s="198"/>
      <c r="C29" s="199"/>
      <c r="D29" s="199"/>
      <c r="E29" s="199"/>
      <c r="F29" s="200"/>
      <c r="G29" s="200"/>
      <c r="H29" s="200"/>
      <c r="I29" s="200"/>
      <c r="J29" s="200"/>
      <c r="K29" s="200"/>
      <c r="L29" s="200"/>
      <c r="M29" s="200"/>
    </row>
    <row r="30" spans="1:13" ht="14.25">
      <c r="A30" s="201" t="s">
        <v>199</v>
      </c>
      <c r="B30" s="198">
        <v>10</v>
      </c>
      <c r="C30" s="202">
        <v>164172</v>
      </c>
      <c r="D30" s="202">
        <v>169512</v>
      </c>
      <c r="E30" s="202">
        <v>69632</v>
      </c>
      <c r="F30" s="62">
        <v>77892.7</v>
      </c>
      <c r="G30" s="62">
        <v>84793</v>
      </c>
      <c r="H30" s="62">
        <v>101819.8</v>
      </c>
      <c r="I30" s="203">
        <v>107833.5</v>
      </c>
      <c r="J30" s="203">
        <v>142474</v>
      </c>
      <c r="K30" s="203">
        <v>87511</v>
      </c>
      <c r="L30" s="203">
        <v>88978</v>
      </c>
      <c r="M30" s="203">
        <v>88978</v>
      </c>
    </row>
    <row r="31" spans="1:13" ht="14.25">
      <c r="A31" s="201" t="s">
        <v>117</v>
      </c>
      <c r="B31" s="198">
        <v>20</v>
      </c>
      <c r="C31" s="202">
        <v>70247</v>
      </c>
      <c r="D31" s="202">
        <v>61698</v>
      </c>
      <c r="E31" s="202">
        <v>116031</v>
      </c>
      <c r="F31" s="62">
        <v>155741.7</v>
      </c>
      <c r="G31" s="62">
        <v>53047</v>
      </c>
      <c r="H31" s="62">
        <v>109592.4</v>
      </c>
      <c r="I31" s="203">
        <v>172224.3</v>
      </c>
      <c r="J31" s="203">
        <v>160574.46</v>
      </c>
      <c r="K31" s="203">
        <v>61582.3</v>
      </c>
      <c r="L31" s="203">
        <v>4200</v>
      </c>
      <c r="M31" s="203">
        <v>4200</v>
      </c>
    </row>
    <row r="32" spans="1:13" ht="14.25">
      <c r="A32" s="201" t="s">
        <v>118</v>
      </c>
      <c r="B32" s="198">
        <v>30</v>
      </c>
      <c r="C32" s="202">
        <v>126883</v>
      </c>
      <c r="D32" s="202">
        <v>128102</v>
      </c>
      <c r="E32" s="202">
        <v>132666</v>
      </c>
      <c r="F32" s="62">
        <v>143026.3</v>
      </c>
      <c r="G32" s="62">
        <v>144495</v>
      </c>
      <c r="H32" s="62">
        <v>155787.6</v>
      </c>
      <c r="I32" s="166">
        <v>167299.4</v>
      </c>
      <c r="J32" s="166">
        <v>198456.8</v>
      </c>
      <c r="K32" s="166">
        <v>169132.137</v>
      </c>
      <c r="L32" s="166">
        <v>167012</v>
      </c>
      <c r="M32" s="166">
        <v>167345</v>
      </c>
    </row>
    <row r="33" spans="1:13" ht="14.25">
      <c r="A33" s="201" t="s">
        <v>119</v>
      </c>
      <c r="B33" s="198">
        <v>50</v>
      </c>
      <c r="C33" s="202">
        <v>102999</v>
      </c>
      <c r="D33" s="202">
        <v>109429</v>
      </c>
      <c r="E33" s="202">
        <v>112979</v>
      </c>
      <c r="F33" s="62">
        <v>114858.3</v>
      </c>
      <c r="G33" s="62">
        <v>128362</v>
      </c>
      <c r="H33" s="62">
        <v>126870.8</v>
      </c>
      <c r="I33" s="166">
        <v>134205</v>
      </c>
      <c r="J33" s="166">
        <v>151080</v>
      </c>
      <c r="K33" s="166">
        <v>152408</v>
      </c>
      <c r="L33" s="166">
        <v>152928</v>
      </c>
      <c r="M33" s="166">
        <v>152928</v>
      </c>
    </row>
    <row r="34" spans="1:13" ht="14.25">
      <c r="A34" s="201" t="s">
        <v>120</v>
      </c>
      <c r="B34" s="198">
        <v>60</v>
      </c>
      <c r="C34" s="204">
        <v>810</v>
      </c>
      <c r="D34" s="204">
        <v>901</v>
      </c>
      <c r="E34" s="204">
        <v>1157</v>
      </c>
      <c r="F34" s="62">
        <v>1049.7</v>
      </c>
      <c r="G34" s="62">
        <v>997</v>
      </c>
      <c r="H34" s="62">
        <v>1805.3</v>
      </c>
      <c r="I34" s="166">
        <v>931.1</v>
      </c>
      <c r="J34" s="166">
        <v>974.4</v>
      </c>
      <c r="K34" s="166">
        <v>1775</v>
      </c>
      <c r="L34" s="166">
        <v>775</v>
      </c>
      <c r="M34" s="166">
        <v>775</v>
      </c>
    </row>
    <row r="35" spans="1:13" ht="14.25">
      <c r="A35" s="201" t="s">
        <v>121</v>
      </c>
      <c r="B35" s="198">
        <v>70</v>
      </c>
      <c r="C35" s="204">
        <v>0</v>
      </c>
      <c r="D35" s="204">
        <v>0</v>
      </c>
      <c r="E35" s="204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ht="14.25">
      <c r="A36" s="201" t="s">
        <v>122</v>
      </c>
      <c r="B36" s="198">
        <v>80</v>
      </c>
      <c r="C36" s="202">
        <v>11547</v>
      </c>
      <c r="D36" s="202">
        <v>11734</v>
      </c>
      <c r="E36" s="202">
        <v>12211</v>
      </c>
      <c r="F36" s="62">
        <v>14380.7</v>
      </c>
      <c r="G36" s="62">
        <v>12456</v>
      </c>
      <c r="H36" s="62">
        <v>16292.5</v>
      </c>
      <c r="I36" s="166">
        <v>22546.4</v>
      </c>
      <c r="J36" s="166">
        <v>21370</v>
      </c>
      <c r="K36" s="166">
        <v>15650</v>
      </c>
      <c r="L36" s="166">
        <v>15650</v>
      </c>
      <c r="M36" s="166">
        <v>15650</v>
      </c>
    </row>
    <row r="37" spans="1:13" ht="14.25">
      <c r="A37" s="201" t="s">
        <v>123</v>
      </c>
      <c r="B37" s="198">
        <v>90</v>
      </c>
      <c r="C37" s="202">
        <v>10662</v>
      </c>
      <c r="D37" s="202">
        <v>13632</v>
      </c>
      <c r="E37" s="202">
        <v>14257</v>
      </c>
      <c r="F37" s="62">
        <v>15717.7</v>
      </c>
      <c r="G37" s="62">
        <v>11141</v>
      </c>
      <c r="H37" s="62">
        <v>12350.7</v>
      </c>
      <c r="I37" s="166">
        <v>11771.6</v>
      </c>
      <c r="J37" s="166">
        <v>12363</v>
      </c>
      <c r="K37" s="166">
        <v>13595</v>
      </c>
      <c r="L37" s="166">
        <v>13713</v>
      </c>
      <c r="M37" s="166">
        <v>13132</v>
      </c>
    </row>
    <row r="38" spans="1:13" ht="14.25">
      <c r="A38" s="201" t="s">
        <v>124</v>
      </c>
      <c r="B38" s="198">
        <v>100</v>
      </c>
      <c r="C38" s="204">
        <v>0</v>
      </c>
      <c r="D38" s="204">
        <v>0</v>
      </c>
      <c r="E38" s="204">
        <v>0</v>
      </c>
      <c r="F38" s="62">
        <v>0</v>
      </c>
      <c r="G38" s="62">
        <v>496</v>
      </c>
      <c r="H38" s="62">
        <v>1244.3</v>
      </c>
      <c r="I38" s="166">
        <v>1248.4</v>
      </c>
      <c r="J38" s="166">
        <v>1548.2</v>
      </c>
      <c r="K38" s="166">
        <v>5300</v>
      </c>
      <c r="L38" s="166">
        <v>1800</v>
      </c>
      <c r="M38" s="166">
        <v>1500</v>
      </c>
    </row>
    <row r="39" spans="1:13" ht="14.25">
      <c r="A39" s="201" t="s">
        <v>125</v>
      </c>
      <c r="B39" s="198">
        <v>110</v>
      </c>
      <c r="C39" s="202">
        <v>20639</v>
      </c>
      <c r="D39" s="202">
        <v>33065</v>
      </c>
      <c r="E39" s="202">
        <v>39041</v>
      </c>
      <c r="F39" s="62">
        <v>40377.2</v>
      </c>
      <c r="G39" s="62">
        <v>33910</v>
      </c>
      <c r="H39" s="62">
        <v>42720.3</v>
      </c>
      <c r="I39" s="166">
        <v>30026.6</v>
      </c>
      <c r="J39" s="166">
        <v>87055</v>
      </c>
      <c r="K39" s="166">
        <v>18716</v>
      </c>
      <c r="L39" s="166">
        <v>32040</v>
      </c>
      <c r="M39" s="166">
        <v>40750</v>
      </c>
    </row>
    <row r="40" spans="1:13" ht="14.25">
      <c r="A40" s="201" t="s">
        <v>200</v>
      </c>
      <c r="B40" s="198">
        <v>120</v>
      </c>
      <c r="C40" s="202">
        <v>25468</v>
      </c>
      <c r="D40" s="202">
        <v>28376</v>
      </c>
      <c r="E40" s="202">
        <v>44347</v>
      </c>
      <c r="F40" s="62">
        <v>63467.9</v>
      </c>
      <c r="G40" s="62">
        <v>29183</v>
      </c>
      <c r="H40" s="62">
        <v>32991</v>
      </c>
      <c r="I40" s="166">
        <v>53949.4</v>
      </c>
      <c r="J40" s="166">
        <v>15301</v>
      </c>
      <c r="K40" s="166">
        <v>4668.8</v>
      </c>
      <c r="L40" s="166">
        <v>2511</v>
      </c>
      <c r="M40" s="166">
        <v>2511</v>
      </c>
    </row>
    <row r="41" spans="1:13" ht="15.75" customHeight="1">
      <c r="A41" s="233" t="s">
        <v>201</v>
      </c>
      <c r="B41" s="198">
        <v>130</v>
      </c>
      <c r="C41" s="199">
        <v>0</v>
      </c>
      <c r="D41" s="199">
        <v>0</v>
      </c>
      <c r="E41" s="199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9610</v>
      </c>
      <c r="K41" s="205">
        <v>13845</v>
      </c>
      <c r="L41" s="205">
        <v>13600</v>
      </c>
      <c r="M41" s="205">
        <v>13600</v>
      </c>
    </row>
    <row r="42" spans="1:13" ht="19.5" customHeight="1">
      <c r="A42" s="221" t="s">
        <v>128</v>
      </c>
      <c r="B42" s="222"/>
      <c r="C42" s="223">
        <f aca="true" t="shared" si="1" ref="C42:L42">SUM(C30:C41)</f>
        <v>533427</v>
      </c>
      <c r="D42" s="223">
        <f t="shared" si="1"/>
        <v>556449</v>
      </c>
      <c r="E42" s="223">
        <f t="shared" si="1"/>
        <v>542321</v>
      </c>
      <c r="F42" s="223">
        <f t="shared" si="1"/>
        <v>626512.2000000001</v>
      </c>
      <c r="G42" s="223">
        <f t="shared" si="1"/>
        <v>498880</v>
      </c>
      <c r="H42" s="223">
        <f t="shared" si="1"/>
        <v>601474.7000000001</v>
      </c>
      <c r="I42" s="223">
        <f t="shared" si="1"/>
        <v>702035.7</v>
      </c>
      <c r="J42" s="223">
        <f t="shared" si="1"/>
        <v>800806.86</v>
      </c>
      <c r="K42" s="223">
        <f t="shared" si="1"/>
        <v>544183.237</v>
      </c>
      <c r="L42" s="223">
        <f t="shared" si="1"/>
        <v>493207</v>
      </c>
      <c r="M42" s="223">
        <f>SUM(M30:M41)</f>
        <v>501369</v>
      </c>
    </row>
    <row r="43" spans="1:13" ht="3.75" customHeight="1">
      <c r="A43" s="56"/>
      <c r="B43" s="198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</row>
    <row r="44" spans="1:13" ht="18" customHeight="1">
      <c r="A44" s="218" t="s">
        <v>251</v>
      </c>
      <c r="B44" s="219"/>
      <c r="C44" s="220">
        <f aca="true" t="shared" si="2" ref="C44:M44">+C23-C42</f>
        <v>32834</v>
      </c>
      <c r="D44" s="220">
        <f t="shared" si="2"/>
        <v>59383</v>
      </c>
      <c r="E44" s="220">
        <f t="shared" si="2"/>
        <v>35493</v>
      </c>
      <c r="F44" s="220">
        <f t="shared" si="2"/>
        <v>-27632.900000000023</v>
      </c>
      <c r="G44" s="220">
        <f t="shared" si="2"/>
        <v>37814</v>
      </c>
      <c r="H44" s="220">
        <f t="shared" si="2"/>
        <v>-15078.400000000023</v>
      </c>
      <c r="I44" s="220">
        <f t="shared" si="2"/>
        <v>164900.70000000007</v>
      </c>
      <c r="J44" s="220">
        <f t="shared" si="2"/>
        <v>-146182.02000000002</v>
      </c>
      <c r="K44" s="220">
        <f t="shared" si="2"/>
        <v>-0.4355999999679625</v>
      </c>
      <c r="L44" s="220">
        <f t="shared" si="2"/>
        <v>17914</v>
      </c>
      <c r="M44" s="220">
        <f t="shared" si="2"/>
        <v>18032</v>
      </c>
    </row>
    <row r="45" spans="1:13" ht="23.25" customHeight="1" hidden="1">
      <c r="A45" s="47" t="s">
        <v>133</v>
      </c>
      <c r="B45" s="48"/>
      <c r="C45" s="49">
        <v>23820</v>
      </c>
      <c r="D45" s="49">
        <v>26185</v>
      </c>
      <c r="E45" s="49">
        <v>15422</v>
      </c>
      <c r="F45" s="49">
        <v>-8590</v>
      </c>
      <c r="G45" s="49">
        <f aca="true" t="shared" si="3" ref="G45:L45">+G44</f>
        <v>37814</v>
      </c>
      <c r="H45" s="49">
        <f t="shared" si="3"/>
        <v>-15078.400000000023</v>
      </c>
      <c r="I45" s="49">
        <f t="shared" si="3"/>
        <v>164900.70000000007</v>
      </c>
      <c r="J45" s="49">
        <f t="shared" si="3"/>
        <v>-146182.02000000002</v>
      </c>
      <c r="K45" s="49">
        <f t="shared" si="3"/>
        <v>-0.4355999999679625</v>
      </c>
      <c r="L45" s="49">
        <f t="shared" si="3"/>
        <v>17914</v>
      </c>
      <c r="M45" s="49">
        <f>+M44</f>
        <v>18032</v>
      </c>
    </row>
    <row r="46" spans="1:13" ht="18" customHeight="1">
      <c r="A46" s="218" t="s">
        <v>203</v>
      </c>
      <c r="B46" s="219"/>
      <c r="C46" s="220">
        <v>-18957</v>
      </c>
      <c r="D46" s="220">
        <v>-21370</v>
      </c>
      <c r="E46" s="220">
        <v>-11769</v>
      </c>
      <c r="F46" s="220">
        <v>-17778</v>
      </c>
      <c r="G46" s="220">
        <v>-16901</v>
      </c>
      <c r="H46" s="220">
        <v>-14986</v>
      </c>
      <c r="I46" s="220">
        <v>-18280</v>
      </c>
      <c r="J46" s="220">
        <v>-18378</v>
      </c>
      <c r="K46" s="220">
        <v>-17805</v>
      </c>
      <c r="L46" s="220">
        <f>+L25-L44</f>
        <v>-17914</v>
      </c>
      <c r="M46" s="220">
        <f>+M25-M44</f>
        <v>-18032</v>
      </c>
    </row>
    <row r="47" spans="1:13" ht="18" customHeight="1">
      <c r="A47" s="218" t="s">
        <v>204</v>
      </c>
      <c r="B47" s="219"/>
      <c r="C47" s="220">
        <f>+C44+C46</f>
        <v>13877</v>
      </c>
      <c r="D47" s="220">
        <f aca="true" t="shared" si="4" ref="D47:M47">+D44+D46</f>
        <v>38013</v>
      </c>
      <c r="E47" s="220">
        <f t="shared" si="4"/>
        <v>23724</v>
      </c>
      <c r="F47" s="220">
        <f t="shared" si="4"/>
        <v>-45410.90000000002</v>
      </c>
      <c r="G47" s="220">
        <f t="shared" si="4"/>
        <v>20913</v>
      </c>
      <c r="H47" s="220">
        <f t="shared" si="4"/>
        <v>-30064.400000000023</v>
      </c>
      <c r="I47" s="220">
        <f t="shared" si="4"/>
        <v>146620.70000000007</v>
      </c>
      <c r="J47" s="220">
        <f t="shared" si="4"/>
        <v>-164560.02000000002</v>
      </c>
      <c r="K47" s="220">
        <f t="shared" si="4"/>
        <v>-17805.435599999968</v>
      </c>
      <c r="L47" s="220">
        <f t="shared" si="4"/>
        <v>0</v>
      </c>
      <c r="M47" s="220">
        <f t="shared" si="4"/>
        <v>0</v>
      </c>
    </row>
    <row r="48" spans="1:13" ht="12.75" customHeight="1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ht="15.75" hidden="1">
      <c r="A49" s="6" t="s">
        <v>134</v>
      </c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ht="18" hidden="1">
      <c r="A50" s="54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ht="15" hidden="1">
      <c r="A51" s="41" t="s">
        <v>114</v>
      </c>
      <c r="B51" s="33"/>
      <c r="C51" s="33" t="s">
        <v>115</v>
      </c>
      <c r="D51" s="33" t="s">
        <v>115</v>
      </c>
      <c r="E51" s="33" t="s">
        <v>115</v>
      </c>
      <c r="F51" s="33" t="s">
        <v>115</v>
      </c>
      <c r="G51" s="33" t="s">
        <v>115</v>
      </c>
      <c r="H51" s="33" t="s">
        <v>115</v>
      </c>
      <c r="I51" s="33" t="s">
        <v>115</v>
      </c>
      <c r="J51" s="33" t="s">
        <v>115</v>
      </c>
      <c r="K51" s="33" t="s">
        <v>115</v>
      </c>
      <c r="L51" s="33" t="s">
        <v>115</v>
      </c>
      <c r="M51" s="33" t="s">
        <v>115</v>
      </c>
    </row>
    <row r="52" spans="1:13" ht="12.75" hidden="1">
      <c r="A52" s="43"/>
      <c r="B52" s="55"/>
      <c r="C52" s="55">
        <v>2003</v>
      </c>
      <c r="D52" s="55">
        <v>2004</v>
      </c>
      <c r="E52" s="55">
        <v>2005</v>
      </c>
      <c r="F52" s="55">
        <v>2006</v>
      </c>
      <c r="G52" s="55">
        <v>2007</v>
      </c>
      <c r="H52" s="55">
        <v>2008</v>
      </c>
      <c r="I52" s="55">
        <v>2009</v>
      </c>
      <c r="J52" s="55">
        <v>2010</v>
      </c>
      <c r="K52" s="55">
        <v>2010</v>
      </c>
      <c r="L52" s="55">
        <v>2010</v>
      </c>
      <c r="M52" s="55">
        <v>2010</v>
      </c>
    </row>
    <row r="53" spans="1:13" ht="20.25" customHeight="1" hidden="1">
      <c r="A53" s="56" t="s">
        <v>8</v>
      </c>
      <c r="B53" s="57"/>
      <c r="C53" s="58">
        <v>207876</v>
      </c>
      <c r="D53" s="58">
        <v>235232</v>
      </c>
      <c r="E53" s="58">
        <v>265081</v>
      </c>
      <c r="F53" s="58">
        <v>267477.3</v>
      </c>
      <c r="G53" s="58">
        <v>274850</v>
      </c>
      <c r="H53" s="59">
        <v>284782</v>
      </c>
      <c r="I53" s="59">
        <v>271903</v>
      </c>
      <c r="J53" s="59">
        <v>277903</v>
      </c>
      <c r="K53" s="59">
        <v>277903</v>
      </c>
      <c r="L53" s="59">
        <v>277903</v>
      </c>
      <c r="M53" s="59">
        <v>277903</v>
      </c>
    </row>
    <row r="54" spans="1:13" ht="18" customHeight="1" hidden="1">
      <c r="A54" s="60" t="s">
        <v>135</v>
      </c>
      <c r="B54" s="60"/>
      <c r="C54" s="61">
        <v>49553</v>
      </c>
      <c r="D54" s="61">
        <v>62443</v>
      </c>
      <c r="E54" s="62">
        <v>70020</v>
      </c>
      <c r="F54" s="62">
        <v>65413</v>
      </c>
      <c r="G54" s="62">
        <v>60495</v>
      </c>
      <c r="H54" s="62">
        <v>66325</v>
      </c>
      <c r="I54" s="62">
        <v>58487</v>
      </c>
      <c r="J54" s="62">
        <v>58525</v>
      </c>
      <c r="K54" s="62">
        <v>58525</v>
      </c>
      <c r="L54" s="62">
        <v>58525</v>
      </c>
      <c r="M54" s="62">
        <v>58525</v>
      </c>
    </row>
    <row r="55" spans="1:13" ht="17.25" customHeight="1" hidden="1">
      <c r="A55" s="60" t="s">
        <v>136</v>
      </c>
      <c r="B55" s="60"/>
      <c r="C55" s="61">
        <v>15914</v>
      </c>
      <c r="D55" s="61">
        <v>39409</v>
      </c>
      <c r="E55" s="62">
        <v>37208</v>
      </c>
      <c r="F55" s="62">
        <v>29802.2</v>
      </c>
      <c r="G55" s="62">
        <v>4316</v>
      </c>
      <c r="H55" s="62">
        <v>41250</v>
      </c>
      <c r="I55" s="62">
        <v>53500</v>
      </c>
      <c r="J55" s="62">
        <v>47700</v>
      </c>
      <c r="K55" s="62">
        <v>47700</v>
      </c>
      <c r="L55" s="62">
        <v>47700</v>
      </c>
      <c r="M55" s="62">
        <v>47700</v>
      </c>
    </row>
    <row r="56" spans="1:13" ht="17.25" customHeight="1" hidden="1">
      <c r="A56" s="60" t="s">
        <v>9</v>
      </c>
      <c r="B56" s="60"/>
      <c r="C56" s="61">
        <v>292918</v>
      </c>
      <c r="D56" s="61">
        <v>278748</v>
      </c>
      <c r="E56" s="62">
        <v>205505</v>
      </c>
      <c r="F56" s="62">
        <v>236186.7</v>
      </c>
      <c r="G56" s="62">
        <v>197033</v>
      </c>
      <c r="H56" s="62">
        <v>217442.4</v>
      </c>
      <c r="I56" s="62">
        <v>216371.4</v>
      </c>
      <c r="J56" s="62">
        <v>216321.4</v>
      </c>
      <c r="K56" s="62">
        <v>216321.4</v>
      </c>
      <c r="L56" s="62">
        <v>216321.4</v>
      </c>
      <c r="M56" s="62">
        <v>216321.4</v>
      </c>
    </row>
    <row r="57" spans="1:13" ht="21.75" customHeight="1" hidden="1">
      <c r="A57" s="63" t="s">
        <v>137</v>
      </c>
      <c r="B57" s="60"/>
      <c r="C57" s="64">
        <f aca="true" t="shared" si="5" ref="C57:L57">SUM(C53:C56)</f>
        <v>566261</v>
      </c>
      <c r="D57" s="64">
        <f t="shared" si="5"/>
        <v>615832</v>
      </c>
      <c r="E57" s="64">
        <f t="shared" si="5"/>
        <v>577814</v>
      </c>
      <c r="F57" s="64">
        <f t="shared" si="5"/>
        <v>598879.2</v>
      </c>
      <c r="G57" s="64">
        <f t="shared" si="5"/>
        <v>536694</v>
      </c>
      <c r="H57" s="64">
        <f t="shared" si="5"/>
        <v>609799.4</v>
      </c>
      <c r="I57" s="64">
        <f t="shared" si="5"/>
        <v>600261.4</v>
      </c>
      <c r="J57" s="64">
        <f t="shared" si="5"/>
        <v>600449.4</v>
      </c>
      <c r="K57" s="64">
        <f t="shared" si="5"/>
        <v>600449.4</v>
      </c>
      <c r="L57" s="64">
        <f t="shared" si="5"/>
        <v>600449.4</v>
      </c>
      <c r="M57" s="64">
        <f>SUM(M53:M56)</f>
        <v>600449.4</v>
      </c>
    </row>
    <row r="58" ht="12.75" hidden="1"/>
    <row r="59" spans="1:13" ht="15.75" hidden="1">
      <c r="A59" s="6" t="s">
        <v>138</v>
      </c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2" customHeight="1" hidden="1">
      <c r="A60" s="54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5" hidden="1">
      <c r="A61" s="41" t="s">
        <v>127</v>
      </c>
      <c r="B61" s="33"/>
      <c r="C61" s="33" t="s">
        <v>115</v>
      </c>
      <c r="D61" s="33" t="s">
        <v>115</v>
      </c>
      <c r="E61" s="33" t="s">
        <v>115</v>
      </c>
      <c r="F61" s="33" t="s">
        <v>115</v>
      </c>
      <c r="G61" s="33" t="s">
        <v>115</v>
      </c>
      <c r="H61" s="33" t="s">
        <v>115</v>
      </c>
      <c r="I61" s="33" t="s">
        <v>115</v>
      </c>
      <c r="J61" s="33" t="s">
        <v>115</v>
      </c>
      <c r="K61" s="33" t="s">
        <v>115</v>
      </c>
      <c r="L61" s="33" t="s">
        <v>115</v>
      </c>
      <c r="M61" s="33" t="s">
        <v>115</v>
      </c>
    </row>
    <row r="62" spans="1:13" ht="12.75" hidden="1">
      <c r="A62" s="43"/>
      <c r="B62" s="55"/>
      <c r="C62" s="55">
        <v>2003</v>
      </c>
      <c r="D62" s="55">
        <v>2004</v>
      </c>
      <c r="E62" s="55">
        <v>2005</v>
      </c>
      <c r="F62" s="55">
        <v>2006</v>
      </c>
      <c r="G62" s="55">
        <v>2007</v>
      </c>
      <c r="H62" s="55">
        <v>2008</v>
      </c>
      <c r="I62" s="55">
        <v>2009</v>
      </c>
      <c r="J62" s="55">
        <v>2010</v>
      </c>
      <c r="K62" s="55">
        <v>2010</v>
      </c>
      <c r="L62" s="55">
        <v>2010</v>
      </c>
      <c r="M62" s="55">
        <v>2010</v>
      </c>
    </row>
    <row r="63" spans="1:13" ht="20.25" customHeight="1" hidden="1">
      <c r="A63" s="56" t="s">
        <v>139</v>
      </c>
      <c r="B63" s="57"/>
      <c r="C63" s="58">
        <v>456422</v>
      </c>
      <c r="D63" s="58">
        <v>485623</v>
      </c>
      <c r="E63" s="58">
        <v>421504</v>
      </c>
      <c r="F63" s="58">
        <v>445699</v>
      </c>
      <c r="G63" s="58">
        <v>449027</v>
      </c>
      <c r="H63" s="58">
        <v>508437</v>
      </c>
      <c r="I63" s="58">
        <v>502563</v>
      </c>
      <c r="J63" s="58">
        <v>512780</v>
      </c>
      <c r="K63" s="58">
        <v>512780</v>
      </c>
      <c r="L63" s="58">
        <v>512780</v>
      </c>
      <c r="M63" s="58">
        <v>512780</v>
      </c>
    </row>
    <row r="64" spans="1:13" ht="17.25" customHeight="1" hidden="1">
      <c r="A64" s="60" t="s">
        <v>25</v>
      </c>
      <c r="B64" s="60"/>
      <c r="C64" s="61">
        <v>77005</v>
      </c>
      <c r="D64" s="61">
        <v>70826</v>
      </c>
      <c r="E64" s="62">
        <v>120817</v>
      </c>
      <c r="F64" s="62">
        <v>180812</v>
      </c>
      <c r="G64" s="62">
        <v>49853</v>
      </c>
      <c r="H64" s="62">
        <v>86376</v>
      </c>
      <c r="I64" s="62">
        <v>79418</v>
      </c>
      <c r="J64" s="62">
        <v>69291</v>
      </c>
      <c r="K64" s="62">
        <v>69291</v>
      </c>
      <c r="L64" s="62">
        <v>69291</v>
      </c>
      <c r="M64" s="62">
        <v>69291</v>
      </c>
    </row>
    <row r="65" spans="1:13" ht="21.75" customHeight="1" hidden="1">
      <c r="A65" s="63" t="s">
        <v>140</v>
      </c>
      <c r="B65" s="60"/>
      <c r="C65" s="64">
        <f aca="true" t="shared" si="6" ref="C65:L65">SUM(C63:C64)</f>
        <v>533427</v>
      </c>
      <c r="D65" s="64">
        <f t="shared" si="6"/>
        <v>556449</v>
      </c>
      <c r="E65" s="64">
        <f t="shared" si="6"/>
        <v>542321</v>
      </c>
      <c r="F65" s="64">
        <f t="shared" si="6"/>
        <v>626511</v>
      </c>
      <c r="G65" s="64">
        <f t="shared" si="6"/>
        <v>498880</v>
      </c>
      <c r="H65" s="64">
        <f t="shared" si="6"/>
        <v>594813</v>
      </c>
      <c r="I65" s="64">
        <f t="shared" si="6"/>
        <v>581981</v>
      </c>
      <c r="J65" s="64">
        <f t="shared" si="6"/>
        <v>582071</v>
      </c>
      <c r="K65" s="64">
        <f t="shared" si="6"/>
        <v>582071</v>
      </c>
      <c r="L65" s="64">
        <f t="shared" si="6"/>
        <v>582071</v>
      </c>
      <c r="M65" s="64">
        <f>SUM(M63:M64)</f>
        <v>582071</v>
      </c>
    </row>
    <row r="66" ht="19.5" customHeight="1" hidden="1"/>
    <row r="67" ht="24" customHeight="1" hidden="1">
      <c r="A67" s="9" t="s">
        <v>141</v>
      </c>
    </row>
    <row r="68" spans="1:13" ht="15.75" customHeight="1" hidden="1">
      <c r="A68" s="41"/>
      <c r="B68" s="33"/>
      <c r="C68" s="33" t="s">
        <v>115</v>
      </c>
      <c r="D68" s="33" t="s">
        <v>115</v>
      </c>
      <c r="E68" s="33" t="s">
        <v>115</v>
      </c>
      <c r="F68" s="33" t="s">
        <v>115</v>
      </c>
      <c r="G68" s="33" t="s">
        <v>115</v>
      </c>
      <c r="H68" s="33" t="s">
        <v>115</v>
      </c>
      <c r="I68" s="33" t="s">
        <v>115</v>
      </c>
      <c r="J68" s="33" t="s">
        <v>115</v>
      </c>
      <c r="K68" s="33" t="s">
        <v>115</v>
      </c>
      <c r="L68" s="33" t="s">
        <v>115</v>
      </c>
      <c r="M68" s="33" t="s">
        <v>115</v>
      </c>
    </row>
    <row r="69" spans="1:13" ht="12" customHeight="1" hidden="1">
      <c r="A69" s="43"/>
      <c r="B69" s="55"/>
      <c r="C69" s="55">
        <v>2003</v>
      </c>
      <c r="D69" s="55">
        <v>2004</v>
      </c>
      <c r="E69" s="55">
        <v>2005</v>
      </c>
      <c r="F69" s="55">
        <v>2006</v>
      </c>
      <c r="G69" s="55">
        <v>2007</v>
      </c>
      <c r="H69" s="55">
        <v>2008</v>
      </c>
      <c r="I69" s="55">
        <v>2009</v>
      </c>
      <c r="J69" s="55">
        <v>2010</v>
      </c>
      <c r="K69" s="55">
        <v>2010</v>
      </c>
      <c r="L69" s="55">
        <v>2010</v>
      </c>
      <c r="M69" s="55">
        <v>2010</v>
      </c>
    </row>
    <row r="70" spans="1:13" ht="16.5" customHeight="1" hidden="1">
      <c r="A70" s="43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1:13" ht="20.25" customHeight="1" hidden="1">
      <c r="A71" s="60" t="s">
        <v>142</v>
      </c>
      <c r="B71" s="65"/>
      <c r="C71" s="61">
        <v>53758</v>
      </c>
      <c r="D71" s="61">
        <v>65409</v>
      </c>
      <c r="E71" s="61">
        <v>97437</v>
      </c>
      <c r="F71" s="61">
        <v>131563</v>
      </c>
      <c r="G71" s="61">
        <v>12316</v>
      </c>
      <c r="H71" s="61">
        <v>41250</v>
      </c>
      <c r="I71" s="61">
        <v>53500</v>
      </c>
      <c r="J71" s="61">
        <v>47700</v>
      </c>
      <c r="K71" s="61">
        <v>47700</v>
      </c>
      <c r="L71" s="61">
        <v>47700</v>
      </c>
      <c r="M71" s="61">
        <v>47700</v>
      </c>
    </row>
    <row r="72" spans="1:13" ht="18.75" customHeight="1" hidden="1">
      <c r="A72" s="60" t="s">
        <v>143</v>
      </c>
      <c r="B72" s="65"/>
      <c r="C72" s="61">
        <v>37844</v>
      </c>
      <c r="D72" s="61">
        <v>26000</v>
      </c>
      <c r="E72" s="61">
        <v>56850</v>
      </c>
      <c r="F72" s="61">
        <v>71561</v>
      </c>
      <c r="G72" s="61">
        <v>8000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</row>
    <row r="73" spans="1:13" ht="18.75" customHeight="1" hidden="1">
      <c r="A73" s="60" t="s">
        <v>144</v>
      </c>
      <c r="B73" s="65"/>
      <c r="C73" s="61">
        <v>0</v>
      </c>
      <c r="D73" s="61">
        <v>0</v>
      </c>
      <c r="E73" s="61">
        <v>3379</v>
      </c>
      <c r="F73" s="61">
        <v>30200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</row>
    <row r="74" spans="1:13" ht="22.5" customHeight="1" hidden="1">
      <c r="A74" s="60" t="s">
        <v>145</v>
      </c>
      <c r="B74" s="60"/>
      <c r="C74" s="61">
        <v>95962</v>
      </c>
      <c r="D74" s="61">
        <v>92195</v>
      </c>
      <c r="E74" s="62">
        <v>132585</v>
      </c>
      <c r="F74" s="62">
        <v>198590</v>
      </c>
      <c r="G74" s="62">
        <v>66677</v>
      </c>
      <c r="H74" s="62">
        <v>101362</v>
      </c>
      <c r="I74" s="62">
        <v>97698</v>
      </c>
      <c r="J74" s="62">
        <v>87669</v>
      </c>
      <c r="K74" s="62">
        <v>87669</v>
      </c>
      <c r="L74" s="62">
        <v>87669</v>
      </c>
      <c r="M74" s="62">
        <v>87669</v>
      </c>
    </row>
    <row r="75" spans="1:13" ht="18.75" customHeight="1" hidden="1">
      <c r="A75" s="60" t="s">
        <v>146</v>
      </c>
      <c r="B75" s="65"/>
      <c r="C75" s="61">
        <v>18957</v>
      </c>
      <c r="D75" s="61">
        <v>21369</v>
      </c>
      <c r="E75" s="61">
        <v>11768</v>
      </c>
      <c r="F75" s="66">
        <v>17778</v>
      </c>
      <c r="G75" s="67">
        <v>16824</v>
      </c>
      <c r="H75" s="62">
        <v>14986</v>
      </c>
      <c r="I75" s="62">
        <v>18280</v>
      </c>
      <c r="J75" s="62">
        <v>18378</v>
      </c>
      <c r="K75" s="62">
        <v>18378</v>
      </c>
      <c r="L75" s="62">
        <v>18378</v>
      </c>
      <c r="M75" s="62">
        <v>18378</v>
      </c>
    </row>
    <row r="76" ht="12.75" hidden="1"/>
    <row r="77" ht="14.25" hidden="1">
      <c r="A77" s="68" t="s">
        <v>147</v>
      </c>
    </row>
    <row r="78" ht="12.75" hidden="1">
      <c r="A78" s="7" t="s">
        <v>29</v>
      </c>
    </row>
    <row r="79" ht="12.75" hidden="1">
      <c r="B79" s="7" t="s">
        <v>30</v>
      </c>
    </row>
    <row r="80" spans="1:13" ht="15.75">
      <c r="A80" s="6" t="s">
        <v>134</v>
      </c>
      <c r="B80" s="52"/>
      <c r="C80" s="53"/>
      <c r="D80" s="53"/>
      <c r="E80" s="53"/>
      <c r="F80" s="53"/>
      <c r="G80" s="53"/>
      <c r="H80" s="53"/>
      <c r="I80" s="53"/>
      <c r="J80" s="53"/>
      <c r="L80" s="69"/>
      <c r="M80" s="69" t="s">
        <v>2</v>
      </c>
    </row>
    <row r="81" spans="1:10" ht="4.5" customHeight="1">
      <c r="A81" s="54"/>
      <c r="B81" s="52"/>
      <c r="C81" s="53"/>
      <c r="D81" s="53"/>
      <c r="E81" s="53"/>
      <c r="F81" s="53"/>
      <c r="G81" s="53"/>
      <c r="H81" s="53"/>
      <c r="I81" s="53"/>
      <c r="J81" s="53"/>
    </row>
    <row r="82" spans="1:13" ht="15">
      <c r="A82" s="41" t="s">
        <v>114</v>
      </c>
      <c r="B82" s="33"/>
      <c r="C82" s="42" t="s">
        <v>5</v>
      </c>
      <c r="D82" s="42" t="s">
        <v>5</v>
      </c>
      <c r="E82" s="42" t="s">
        <v>5</v>
      </c>
      <c r="F82" s="42" t="s">
        <v>5</v>
      </c>
      <c r="G82" s="42" t="s">
        <v>5</v>
      </c>
      <c r="H82" s="42" t="s">
        <v>5</v>
      </c>
      <c r="I82" s="42" t="s">
        <v>5</v>
      </c>
      <c r="J82" s="42" t="s">
        <v>202</v>
      </c>
      <c r="K82" s="42" t="s">
        <v>47</v>
      </c>
      <c r="L82" s="42" t="s">
        <v>47</v>
      </c>
      <c r="M82" s="42" t="s">
        <v>47</v>
      </c>
    </row>
    <row r="83" spans="1:13" ht="12.75">
      <c r="A83" s="43"/>
      <c r="B83" s="55"/>
      <c r="C83" s="44">
        <v>2003</v>
      </c>
      <c r="D83" s="44">
        <v>2004</v>
      </c>
      <c r="E83" s="44">
        <v>2005</v>
      </c>
      <c r="F83" s="44">
        <v>2006</v>
      </c>
      <c r="G83" s="44">
        <v>2007</v>
      </c>
      <c r="H83" s="44">
        <v>2008</v>
      </c>
      <c r="I83" s="55">
        <v>2009</v>
      </c>
      <c r="J83" s="44">
        <v>2010</v>
      </c>
      <c r="K83" s="44">
        <v>2011</v>
      </c>
      <c r="L83" s="44">
        <v>2012</v>
      </c>
      <c r="M83" s="44">
        <v>2013</v>
      </c>
    </row>
    <row r="84" spans="1:13" ht="15">
      <c r="A84" s="230" t="s">
        <v>8</v>
      </c>
      <c r="B84" s="57"/>
      <c r="C84" s="163">
        <v>207876</v>
      </c>
      <c r="D84" s="163">
        <v>235232</v>
      </c>
      <c r="E84" s="163">
        <v>265081</v>
      </c>
      <c r="F84" s="163">
        <v>267477.3</v>
      </c>
      <c r="G84" s="163">
        <v>274850</v>
      </c>
      <c r="H84" s="164">
        <v>302258.3</v>
      </c>
      <c r="I84" s="164">
        <v>253056.6</v>
      </c>
      <c r="J84" s="164">
        <v>324786.1</v>
      </c>
      <c r="K84" s="164">
        <v>270963</v>
      </c>
      <c r="L84" s="164">
        <v>270308</v>
      </c>
      <c r="M84" s="164">
        <v>276538</v>
      </c>
    </row>
    <row r="85" spans="1:13" ht="18.75" customHeight="1">
      <c r="A85" s="213" t="s">
        <v>31</v>
      </c>
      <c r="B85" s="214"/>
      <c r="C85" s="215">
        <v>163003</v>
      </c>
      <c r="D85" s="215">
        <v>175917</v>
      </c>
      <c r="E85" s="215">
        <v>195069</v>
      </c>
      <c r="F85" s="215">
        <v>192662</v>
      </c>
      <c r="G85" s="215">
        <v>200988</v>
      </c>
      <c r="H85" s="216">
        <v>221226</v>
      </c>
      <c r="I85" s="217">
        <v>189625</v>
      </c>
      <c r="J85" s="217">
        <v>199620</v>
      </c>
      <c r="K85" s="217">
        <v>206090</v>
      </c>
      <c r="L85" s="217">
        <v>211200</v>
      </c>
      <c r="M85" s="217">
        <v>217480</v>
      </c>
    </row>
    <row r="86" spans="1:13" ht="14.25">
      <c r="A86" s="56" t="s">
        <v>32</v>
      </c>
      <c r="B86" s="57"/>
      <c r="C86" s="58">
        <v>13885</v>
      </c>
      <c r="D86" s="58">
        <v>15707</v>
      </c>
      <c r="E86" s="58">
        <v>15391</v>
      </c>
      <c r="F86" s="58">
        <v>16283</v>
      </c>
      <c r="G86" s="58">
        <v>18125</v>
      </c>
      <c r="H86" s="62">
        <v>17596</v>
      </c>
      <c r="I86" s="62">
        <v>17896</v>
      </c>
      <c r="J86" s="62">
        <v>15450</v>
      </c>
      <c r="K86" s="62">
        <v>18350</v>
      </c>
      <c r="L86" s="62">
        <v>13950</v>
      </c>
      <c r="M86" s="62">
        <v>13950</v>
      </c>
    </row>
    <row r="87" spans="1:13" ht="14.25">
      <c r="A87" s="56" t="s">
        <v>33</v>
      </c>
      <c r="B87" s="57"/>
      <c r="C87" s="58">
        <v>9082</v>
      </c>
      <c r="D87" s="58">
        <v>10434</v>
      </c>
      <c r="E87" s="58">
        <v>12743</v>
      </c>
      <c r="F87" s="58">
        <v>15348</v>
      </c>
      <c r="G87" s="58">
        <v>16172</v>
      </c>
      <c r="H87" s="62">
        <v>16462</v>
      </c>
      <c r="I87" s="62">
        <v>11372</v>
      </c>
      <c r="J87" s="62">
        <v>10174.1</v>
      </c>
      <c r="K87" s="62">
        <v>9333</v>
      </c>
      <c r="L87" s="62">
        <v>9118</v>
      </c>
      <c r="M87" s="62">
        <v>9068</v>
      </c>
    </row>
    <row r="88" spans="1:13" ht="14.25">
      <c r="A88" s="56" t="s">
        <v>34</v>
      </c>
      <c r="B88" s="57"/>
      <c r="C88" s="58">
        <v>14720</v>
      </c>
      <c r="D88" s="58">
        <v>15344</v>
      </c>
      <c r="E88" s="58">
        <v>14437</v>
      </c>
      <c r="F88" s="58">
        <v>14928</v>
      </c>
      <c r="G88" s="58">
        <v>14674</v>
      </c>
      <c r="H88" s="59">
        <v>14805</v>
      </c>
      <c r="I88" s="62">
        <v>15149</v>
      </c>
      <c r="J88" s="62">
        <v>24200</v>
      </c>
      <c r="K88" s="62">
        <v>24200</v>
      </c>
      <c r="L88" s="62">
        <v>24200</v>
      </c>
      <c r="M88" s="62">
        <v>24200</v>
      </c>
    </row>
    <row r="89" spans="1:13" ht="16.5" customHeight="1">
      <c r="A89" s="231" t="s">
        <v>135</v>
      </c>
      <c r="B89" s="60"/>
      <c r="C89" s="64">
        <v>49553</v>
      </c>
      <c r="D89" s="64">
        <v>62443</v>
      </c>
      <c r="E89" s="164">
        <v>70020</v>
      </c>
      <c r="F89" s="164">
        <v>65413</v>
      </c>
      <c r="G89" s="164">
        <v>60495</v>
      </c>
      <c r="H89" s="164">
        <v>72911</v>
      </c>
      <c r="I89" s="164">
        <v>84241</v>
      </c>
      <c r="J89" s="164">
        <f>+J23-J84-J92-J93</f>
        <v>57165.34</v>
      </c>
      <c r="K89" s="164">
        <f>+K23-K84-K92-K93</f>
        <v>56599.22039999999</v>
      </c>
      <c r="L89" s="164">
        <f>+L23-L84-L92-L93</f>
        <v>55092</v>
      </c>
      <c r="M89" s="164">
        <f>+M23-M84-M92-M93</f>
        <v>57142</v>
      </c>
    </row>
    <row r="90" spans="1:13" ht="14.25">
      <c r="A90" s="60" t="s">
        <v>35</v>
      </c>
      <c r="B90" s="60"/>
      <c r="C90" s="61">
        <f>2664+29598</f>
        <v>32262</v>
      </c>
      <c r="D90" s="61">
        <f>3848+33641+376</f>
        <v>37865</v>
      </c>
      <c r="E90" s="62">
        <f>5280+44203+332</f>
        <v>49815</v>
      </c>
      <c r="F90" s="62">
        <f>5584+34115+518</f>
        <v>40217</v>
      </c>
      <c r="G90" s="62">
        <f>6405+34402+557</f>
        <v>41364</v>
      </c>
      <c r="H90" s="62">
        <f>7252+39542+743</f>
        <v>47537</v>
      </c>
      <c r="I90" s="62">
        <v>43573</v>
      </c>
      <c r="J90" s="62">
        <v>26243.7</v>
      </c>
      <c r="K90" s="62">
        <v>23879.2204</v>
      </c>
      <c r="L90" s="62">
        <v>20705</v>
      </c>
      <c r="M90" s="62">
        <v>20705</v>
      </c>
    </row>
    <row r="91" spans="1:13" ht="14.25">
      <c r="A91" s="60" t="s">
        <v>36</v>
      </c>
      <c r="B91" s="60"/>
      <c r="C91" s="61">
        <v>3685</v>
      </c>
      <c r="D91" s="61">
        <v>4535</v>
      </c>
      <c r="E91" s="62">
        <v>5291</v>
      </c>
      <c r="F91" s="62">
        <v>3822</v>
      </c>
      <c r="G91" s="62">
        <v>4462</v>
      </c>
      <c r="H91" s="62">
        <v>4730</v>
      </c>
      <c r="I91" s="62">
        <v>5109</v>
      </c>
      <c r="J91" s="62">
        <v>4138.4</v>
      </c>
      <c r="K91" s="62">
        <v>3980</v>
      </c>
      <c r="L91" s="62">
        <v>3980</v>
      </c>
      <c r="M91" s="62">
        <v>4030</v>
      </c>
    </row>
    <row r="92" spans="1:13" ht="18" customHeight="1">
      <c r="A92" s="231" t="s">
        <v>194</v>
      </c>
      <c r="B92" s="62"/>
      <c r="C92" s="229">
        <v>15914</v>
      </c>
      <c r="D92" s="229">
        <v>39409</v>
      </c>
      <c r="E92" s="228">
        <v>37208</v>
      </c>
      <c r="F92" s="228">
        <v>29802.2</v>
      </c>
      <c r="G92" s="228">
        <v>4316</v>
      </c>
      <c r="H92" s="228">
        <v>31614.3</v>
      </c>
      <c r="I92" s="228">
        <v>312898.2</v>
      </c>
      <c r="J92" s="228">
        <v>32369.3</v>
      </c>
      <c r="K92" s="228">
        <v>18700</v>
      </c>
      <c r="L92" s="228">
        <v>7600</v>
      </c>
      <c r="M92" s="228">
        <v>7600</v>
      </c>
    </row>
    <row r="93" spans="1:13" ht="18.75" customHeight="1">
      <c r="A93" s="231" t="s">
        <v>9</v>
      </c>
      <c r="B93" s="60"/>
      <c r="C93" s="229">
        <v>292918</v>
      </c>
      <c r="D93" s="229">
        <v>278748</v>
      </c>
      <c r="E93" s="228">
        <v>205505</v>
      </c>
      <c r="F93" s="228">
        <v>236186.7</v>
      </c>
      <c r="G93" s="228">
        <v>197033</v>
      </c>
      <c r="H93" s="228">
        <v>179612</v>
      </c>
      <c r="I93" s="228">
        <v>216740.6</v>
      </c>
      <c r="J93" s="228">
        <v>240304.1</v>
      </c>
      <c r="K93" s="228">
        <v>197920.581</v>
      </c>
      <c r="L93" s="228">
        <v>178121</v>
      </c>
      <c r="M93" s="228">
        <v>178121</v>
      </c>
    </row>
    <row r="94" spans="1:13" s="224" customFormat="1" ht="15" hidden="1">
      <c r="A94" s="225" t="s">
        <v>195</v>
      </c>
      <c r="B94" s="225"/>
      <c r="C94" s="226">
        <v>96989</v>
      </c>
      <c r="D94" s="226">
        <v>74426</v>
      </c>
      <c r="E94" s="217">
        <v>97063</v>
      </c>
      <c r="F94" s="217">
        <v>122792</v>
      </c>
      <c r="G94" s="217">
        <v>64180</v>
      </c>
      <c r="H94" s="217">
        <v>60609</v>
      </c>
      <c r="I94" s="217">
        <v>90053</v>
      </c>
      <c r="J94" s="217">
        <v>99104</v>
      </c>
      <c r="K94" s="217">
        <v>77075</v>
      </c>
      <c r="L94" s="217">
        <v>46500</v>
      </c>
      <c r="M94" s="217">
        <v>46500</v>
      </c>
    </row>
    <row r="95" spans="1:13" ht="24" customHeight="1">
      <c r="A95" s="63" t="s">
        <v>137</v>
      </c>
      <c r="B95" s="60"/>
      <c r="C95" s="64">
        <f>SUM(C84,C89,C92,C93)</f>
        <v>566261</v>
      </c>
      <c r="D95" s="64">
        <f aca="true" t="shared" si="7" ref="D95:L95">SUM(D84,D89,D92,D93)</f>
        <v>615832</v>
      </c>
      <c r="E95" s="64">
        <f t="shared" si="7"/>
        <v>577814</v>
      </c>
      <c r="F95" s="64">
        <f t="shared" si="7"/>
        <v>598879.2</v>
      </c>
      <c r="G95" s="64">
        <f t="shared" si="7"/>
        <v>536694</v>
      </c>
      <c r="H95" s="64">
        <f t="shared" si="7"/>
        <v>586395.6</v>
      </c>
      <c r="I95" s="64">
        <f t="shared" si="7"/>
        <v>866936.4</v>
      </c>
      <c r="J95" s="64">
        <f t="shared" si="7"/>
        <v>654624.84</v>
      </c>
      <c r="K95" s="64">
        <f t="shared" si="7"/>
        <v>544182.8014</v>
      </c>
      <c r="L95" s="64">
        <f t="shared" si="7"/>
        <v>511121</v>
      </c>
      <c r="M95" s="64">
        <f>SUM(M84,M89,M92,M93)</f>
        <v>519401</v>
      </c>
    </row>
    <row r="96" spans="1:13" ht="14.25" customHeight="1">
      <c r="A96" s="51"/>
      <c r="B96" s="165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15.75">
      <c r="A97" s="6" t="s">
        <v>138</v>
      </c>
      <c r="B97" s="52"/>
      <c r="C97" s="53"/>
      <c r="D97" s="53"/>
      <c r="E97" s="53"/>
      <c r="F97" s="53"/>
      <c r="G97" s="53"/>
      <c r="H97" s="53"/>
      <c r="I97" s="53"/>
      <c r="J97" s="53"/>
      <c r="L97" s="69"/>
      <c r="M97" s="69" t="s">
        <v>2</v>
      </c>
    </row>
    <row r="98" spans="1:10" ht="3.75" customHeight="1">
      <c r="A98" s="54"/>
      <c r="B98" s="52"/>
      <c r="C98" s="53"/>
      <c r="D98" s="53"/>
      <c r="E98" s="53"/>
      <c r="F98" s="53"/>
      <c r="G98" s="53"/>
      <c r="H98" s="53"/>
      <c r="I98" s="53"/>
      <c r="J98" s="53"/>
    </row>
    <row r="99" spans="1:13" ht="15">
      <c r="A99" s="41" t="s">
        <v>127</v>
      </c>
      <c r="B99" s="33"/>
      <c r="C99" s="42" t="s">
        <v>5</v>
      </c>
      <c r="D99" s="42" t="s">
        <v>5</v>
      </c>
      <c r="E99" s="42" t="s">
        <v>5</v>
      </c>
      <c r="F99" s="42" t="s">
        <v>5</v>
      </c>
      <c r="G99" s="42" t="s">
        <v>5</v>
      </c>
      <c r="H99" s="42" t="s">
        <v>5</v>
      </c>
      <c r="I99" s="42" t="s">
        <v>5</v>
      </c>
      <c r="J99" s="42" t="s">
        <v>202</v>
      </c>
      <c r="K99" s="42" t="s">
        <v>47</v>
      </c>
      <c r="L99" s="42" t="s">
        <v>47</v>
      </c>
      <c r="M99" s="42" t="s">
        <v>47</v>
      </c>
    </row>
    <row r="100" spans="1:13" ht="12.75">
      <c r="A100" s="43"/>
      <c r="B100" s="55"/>
      <c r="C100" s="44">
        <v>2003</v>
      </c>
      <c r="D100" s="44">
        <v>2004</v>
      </c>
      <c r="E100" s="44">
        <v>2005</v>
      </c>
      <c r="F100" s="44">
        <v>2006</v>
      </c>
      <c r="G100" s="44">
        <v>2007</v>
      </c>
      <c r="H100" s="44">
        <v>2008</v>
      </c>
      <c r="I100" s="55">
        <v>2009</v>
      </c>
      <c r="J100" s="44">
        <v>2010</v>
      </c>
      <c r="K100" s="44">
        <v>2011</v>
      </c>
      <c r="L100" s="44">
        <v>2012</v>
      </c>
      <c r="M100" s="44">
        <v>2013</v>
      </c>
    </row>
    <row r="101" spans="1:13" ht="14.25">
      <c r="A101" s="56" t="s">
        <v>139</v>
      </c>
      <c r="B101" s="57"/>
      <c r="C101" s="58">
        <v>456422</v>
      </c>
      <c r="D101" s="58">
        <v>485623</v>
      </c>
      <c r="E101" s="58">
        <v>421504</v>
      </c>
      <c r="F101" s="58">
        <v>445699.2</v>
      </c>
      <c r="G101" s="58">
        <v>449027</v>
      </c>
      <c r="H101" s="58">
        <v>478925</v>
      </c>
      <c r="I101" s="166">
        <v>492574.2</v>
      </c>
      <c r="J101" s="166">
        <f>+J42-J102</f>
        <v>640232.2</v>
      </c>
      <c r="K101" s="166">
        <f>+K42-K102</f>
        <v>481201.23699999996</v>
      </c>
      <c r="L101" s="166">
        <f>+L42-L102</f>
        <v>490107</v>
      </c>
      <c r="M101" s="166">
        <f>+M42-M102</f>
        <v>498269</v>
      </c>
    </row>
    <row r="102" spans="1:13" ht="14.25">
      <c r="A102" s="60" t="s">
        <v>25</v>
      </c>
      <c r="B102" s="60"/>
      <c r="C102" s="61">
        <v>77005</v>
      </c>
      <c r="D102" s="61">
        <v>70826</v>
      </c>
      <c r="E102" s="62">
        <v>120817</v>
      </c>
      <c r="F102" s="62">
        <v>180812.3</v>
      </c>
      <c r="G102" s="62">
        <v>49853</v>
      </c>
      <c r="H102" s="62">
        <v>122549.9</v>
      </c>
      <c r="I102" s="166">
        <v>209461.5</v>
      </c>
      <c r="J102" s="62">
        <v>160574.66</v>
      </c>
      <c r="K102" s="62">
        <v>62982</v>
      </c>
      <c r="L102" s="62">
        <v>3100</v>
      </c>
      <c r="M102" s="62">
        <v>3100</v>
      </c>
    </row>
    <row r="103" spans="1:13" ht="22.5" customHeight="1">
      <c r="A103" s="63" t="s">
        <v>140</v>
      </c>
      <c r="B103" s="60"/>
      <c r="C103" s="64">
        <f aca="true" t="shared" si="8" ref="C103:L103">SUM(C101,C102)</f>
        <v>533427</v>
      </c>
      <c r="D103" s="64">
        <f t="shared" si="8"/>
        <v>556449</v>
      </c>
      <c r="E103" s="64">
        <f t="shared" si="8"/>
        <v>542321</v>
      </c>
      <c r="F103" s="64">
        <f t="shared" si="8"/>
        <v>626511.5</v>
      </c>
      <c r="G103" s="64">
        <f t="shared" si="8"/>
        <v>498880</v>
      </c>
      <c r="H103" s="64">
        <f t="shared" si="8"/>
        <v>601474.9</v>
      </c>
      <c r="I103" s="64">
        <f t="shared" si="8"/>
        <v>702035.7</v>
      </c>
      <c r="J103" s="64">
        <f t="shared" si="8"/>
        <v>800806.86</v>
      </c>
      <c r="K103" s="64">
        <f t="shared" si="8"/>
        <v>544183.237</v>
      </c>
      <c r="L103" s="64">
        <f t="shared" si="8"/>
        <v>493207</v>
      </c>
      <c r="M103" s="64">
        <f>SUM(M101,M102)</f>
        <v>501369</v>
      </c>
    </row>
    <row r="104" spans="1:11" ht="20.25" customHeight="1">
      <c r="A104" s="189" t="s">
        <v>205</v>
      </c>
      <c r="B104" s="165"/>
      <c r="C104" s="53"/>
      <c r="D104" s="53"/>
      <c r="E104" s="53"/>
      <c r="F104" s="53"/>
      <c r="G104" s="53"/>
      <c r="H104" s="53"/>
      <c r="I104" s="53"/>
      <c r="J104" s="53"/>
      <c r="K104" s="162"/>
    </row>
    <row r="105" spans="1:13" ht="20.25" customHeight="1" hidden="1">
      <c r="A105" s="51"/>
      <c r="B105" s="165"/>
      <c r="C105" s="53"/>
      <c r="D105" s="53"/>
      <c r="E105" s="53"/>
      <c r="F105" s="53"/>
      <c r="G105" s="53"/>
      <c r="H105" s="53"/>
      <c r="I105" s="53"/>
      <c r="J105" s="53"/>
      <c r="K105" s="53"/>
      <c r="L105" s="162"/>
      <c r="M105" s="162"/>
    </row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spans="1:13" ht="15" hidden="1">
      <c r="A113" s="51"/>
      <c r="B113" s="165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1:13" ht="15" hidden="1">
      <c r="A114" s="51"/>
      <c r="B114" s="165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1:13" ht="15">
      <c r="A115" s="51"/>
      <c r="B115" s="165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1:13" ht="15">
      <c r="A116" s="51"/>
      <c r="B116" s="165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1:13" ht="15">
      <c r="A117" s="51"/>
      <c r="B117" s="165"/>
      <c r="C117" s="53"/>
      <c r="D117" s="53"/>
      <c r="E117" s="53"/>
      <c r="F117" s="53"/>
      <c r="G117" s="53"/>
      <c r="H117" s="53"/>
      <c r="I117" s="53"/>
      <c r="J117" s="53"/>
      <c r="K117" s="53"/>
      <c r="L117" s="270" t="s">
        <v>253</v>
      </c>
      <c r="M117" s="53"/>
    </row>
    <row r="118" spans="1:13" ht="15">
      <c r="A118" s="51"/>
      <c r="B118" s="165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1:13" ht="15.75">
      <c r="A119" s="6" t="s">
        <v>160</v>
      </c>
      <c r="B119" s="165"/>
      <c r="C119" s="53"/>
      <c r="D119" s="53"/>
      <c r="E119" s="53"/>
      <c r="F119" s="53"/>
      <c r="G119" s="53"/>
      <c r="H119" s="53"/>
      <c r="I119" s="53"/>
      <c r="J119" s="53"/>
      <c r="K119" s="53"/>
      <c r="L119" s="69"/>
      <c r="M119" s="69" t="s">
        <v>2</v>
      </c>
    </row>
    <row r="120" spans="1:13" ht="4.5" customHeight="1">
      <c r="A120" s="51"/>
      <c r="B120" s="165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1:13" ht="15">
      <c r="A121" s="41"/>
      <c r="B121" s="33"/>
      <c r="C121" s="42" t="s">
        <v>5</v>
      </c>
      <c r="D121" s="42" t="s">
        <v>5</v>
      </c>
      <c r="E121" s="42" t="s">
        <v>5</v>
      </c>
      <c r="F121" s="42" t="s">
        <v>5</v>
      </c>
      <c r="G121" s="42" t="s">
        <v>5</v>
      </c>
      <c r="H121" s="42" t="s">
        <v>5</v>
      </c>
      <c r="I121" s="42" t="s">
        <v>5</v>
      </c>
      <c r="J121" s="42" t="s">
        <v>202</v>
      </c>
      <c r="K121" s="42" t="s">
        <v>47</v>
      </c>
      <c r="L121" s="42" t="s">
        <v>47</v>
      </c>
      <c r="M121" s="42" t="s">
        <v>47</v>
      </c>
    </row>
    <row r="122" spans="1:13" ht="12.75">
      <c r="A122" s="43"/>
      <c r="B122" s="55"/>
      <c r="C122" s="44">
        <v>2003</v>
      </c>
      <c r="D122" s="44">
        <v>2004</v>
      </c>
      <c r="E122" s="44">
        <v>2005</v>
      </c>
      <c r="F122" s="44">
        <v>2006</v>
      </c>
      <c r="G122" s="44">
        <v>2007</v>
      </c>
      <c r="H122" s="44">
        <v>2008</v>
      </c>
      <c r="I122" s="55">
        <v>2009</v>
      </c>
      <c r="J122" s="44">
        <v>2010</v>
      </c>
      <c r="K122" s="44">
        <v>2011</v>
      </c>
      <c r="L122" s="44">
        <v>2012</v>
      </c>
      <c r="M122" s="44">
        <v>2013</v>
      </c>
    </row>
    <row r="123" spans="1:13" ht="14.25">
      <c r="A123" s="56" t="s">
        <v>37</v>
      </c>
      <c r="B123" s="55"/>
      <c r="C123" s="58">
        <v>301496</v>
      </c>
      <c r="D123" s="58">
        <v>325417</v>
      </c>
      <c r="E123" s="58">
        <v>354579</v>
      </c>
      <c r="F123" s="58">
        <v>381325</v>
      </c>
      <c r="G123" s="58">
        <v>359815</v>
      </c>
      <c r="H123" s="58">
        <v>393778</v>
      </c>
      <c r="I123" s="167">
        <v>368555</v>
      </c>
      <c r="J123" s="167">
        <v>355812</v>
      </c>
      <c r="K123" s="167">
        <v>355568</v>
      </c>
      <c r="L123" s="167">
        <v>353906</v>
      </c>
      <c r="M123" s="167">
        <v>362186</v>
      </c>
    </row>
    <row r="124" spans="1:13" ht="14.25">
      <c r="A124" s="56" t="s">
        <v>38</v>
      </c>
      <c r="B124" s="57"/>
      <c r="C124" s="58">
        <v>235781</v>
      </c>
      <c r="D124" s="58">
        <v>248952</v>
      </c>
      <c r="E124" s="58">
        <v>282931</v>
      </c>
      <c r="F124" s="58">
        <v>296780</v>
      </c>
      <c r="G124" s="58">
        <v>289440</v>
      </c>
      <c r="H124" s="58">
        <v>343840</v>
      </c>
      <c r="I124" s="168">
        <v>332742</v>
      </c>
      <c r="J124" s="168">
        <v>411206</v>
      </c>
      <c r="K124" s="168">
        <v>313796</v>
      </c>
      <c r="L124" s="168">
        <v>323093</v>
      </c>
      <c r="M124" s="168">
        <v>331137</v>
      </c>
    </row>
    <row r="125" spans="1:13" ht="15.75">
      <c r="A125" s="210" t="s">
        <v>207</v>
      </c>
      <c r="B125" s="211"/>
      <c r="C125" s="209">
        <f>+C123-C124</f>
        <v>65715</v>
      </c>
      <c r="D125" s="209">
        <f aca="true" t="shared" si="9" ref="D125:L125">+D123-D124</f>
        <v>76465</v>
      </c>
      <c r="E125" s="209">
        <f t="shared" si="9"/>
        <v>71648</v>
      </c>
      <c r="F125" s="209">
        <f t="shared" si="9"/>
        <v>84545</v>
      </c>
      <c r="G125" s="209">
        <f t="shared" si="9"/>
        <v>70375</v>
      </c>
      <c r="H125" s="209">
        <f t="shared" si="9"/>
        <v>49938</v>
      </c>
      <c r="I125" s="209">
        <f t="shared" si="9"/>
        <v>35813</v>
      </c>
      <c r="J125" s="209">
        <f t="shared" si="9"/>
        <v>-55394</v>
      </c>
      <c r="K125" s="209">
        <f t="shared" si="9"/>
        <v>41772</v>
      </c>
      <c r="L125" s="209">
        <f t="shared" si="9"/>
        <v>30813</v>
      </c>
      <c r="M125" s="209">
        <f>+M123-M124</f>
        <v>31049</v>
      </c>
    </row>
    <row r="126" spans="1:13" ht="15.75">
      <c r="A126" s="210" t="s">
        <v>208</v>
      </c>
      <c r="B126" s="211"/>
      <c r="C126" s="209">
        <f>+C125+C46</f>
        <v>46758</v>
      </c>
      <c r="D126" s="209">
        <f aca="true" t="shared" si="10" ref="D126:M126">+D125+D46</f>
        <v>55095</v>
      </c>
      <c r="E126" s="209">
        <f t="shared" si="10"/>
        <v>59879</v>
      </c>
      <c r="F126" s="209">
        <f t="shared" si="10"/>
        <v>66767</v>
      </c>
      <c r="G126" s="209">
        <f t="shared" si="10"/>
        <v>53474</v>
      </c>
      <c r="H126" s="209">
        <f t="shared" si="10"/>
        <v>34952</v>
      </c>
      <c r="I126" s="209">
        <f t="shared" si="10"/>
        <v>17533</v>
      </c>
      <c r="J126" s="209">
        <f t="shared" si="10"/>
        <v>-73772</v>
      </c>
      <c r="K126" s="209">
        <f t="shared" si="10"/>
        <v>23967</v>
      </c>
      <c r="L126" s="209">
        <f t="shared" si="10"/>
        <v>12899</v>
      </c>
      <c r="M126" s="209">
        <f t="shared" si="10"/>
        <v>13017</v>
      </c>
    </row>
    <row r="127" spans="1:13" ht="15.75">
      <c r="A127" s="210" t="s">
        <v>130</v>
      </c>
      <c r="B127" s="211"/>
      <c r="C127" s="212">
        <f>+C123/C124</f>
        <v>1.278712025141975</v>
      </c>
      <c r="D127" s="212">
        <f aca="true" t="shared" si="11" ref="D127:L127">+D123/D124</f>
        <v>1.3071475625823452</v>
      </c>
      <c r="E127" s="212">
        <f t="shared" si="11"/>
        <v>1.2532348876581216</v>
      </c>
      <c r="F127" s="212">
        <f t="shared" si="11"/>
        <v>1.2848743176763933</v>
      </c>
      <c r="G127" s="212">
        <f t="shared" si="11"/>
        <v>1.2431419292426755</v>
      </c>
      <c r="H127" s="212">
        <f t="shared" si="11"/>
        <v>1.1452361563517914</v>
      </c>
      <c r="I127" s="212">
        <f t="shared" si="11"/>
        <v>1.107629935505587</v>
      </c>
      <c r="J127" s="212">
        <f t="shared" si="11"/>
        <v>0.8652889306089891</v>
      </c>
      <c r="K127" s="212">
        <f t="shared" si="11"/>
        <v>1.1331183316549605</v>
      </c>
      <c r="L127" s="212">
        <f t="shared" si="11"/>
        <v>1.09536882569415</v>
      </c>
      <c r="M127" s="212">
        <f>+M123/M124</f>
        <v>1.0937648163750955</v>
      </c>
    </row>
    <row r="128" spans="1:13" ht="15.75">
      <c r="A128" s="210" t="s">
        <v>197</v>
      </c>
      <c r="B128" s="211"/>
      <c r="C128" s="227">
        <f>+C125/C123*100</f>
        <v>21.796309072093827</v>
      </c>
      <c r="D128" s="227">
        <f aca="true" t="shared" si="12" ref="D128:L128">+D125/D123*100</f>
        <v>23.497543152324557</v>
      </c>
      <c r="E128" s="227">
        <f t="shared" si="12"/>
        <v>20.20649841079139</v>
      </c>
      <c r="F128" s="227">
        <f t="shared" si="12"/>
        <v>22.171376122729956</v>
      </c>
      <c r="G128" s="227">
        <f t="shared" si="12"/>
        <v>19.55866209024082</v>
      </c>
      <c r="H128" s="227">
        <f t="shared" si="12"/>
        <v>12.681764852277173</v>
      </c>
      <c r="I128" s="227">
        <f t="shared" si="12"/>
        <v>9.717138554625498</v>
      </c>
      <c r="J128" s="227">
        <f t="shared" si="12"/>
        <v>-15.568333839218464</v>
      </c>
      <c r="K128" s="227">
        <f t="shared" si="12"/>
        <v>11.747963821266255</v>
      </c>
      <c r="L128" s="227">
        <f t="shared" si="12"/>
        <v>8.706549196679344</v>
      </c>
      <c r="M128" s="227">
        <f>+M125/M123*100</f>
        <v>8.572667082659185</v>
      </c>
    </row>
    <row r="129" spans="1:13" ht="15" hidden="1">
      <c r="A129" s="51"/>
      <c r="B129" s="165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</row>
    <row r="130" spans="1:13" ht="15.75" hidden="1">
      <c r="A130" s="9" t="s">
        <v>39</v>
      </c>
      <c r="L130" s="69" t="s">
        <v>2</v>
      </c>
      <c r="M130" s="69" t="s">
        <v>2</v>
      </c>
    </row>
    <row r="131" spans="1:13" ht="15" hidden="1">
      <c r="A131" s="41"/>
      <c r="B131" s="33"/>
      <c r="C131" s="42" t="s">
        <v>5</v>
      </c>
      <c r="D131" s="42" t="s">
        <v>5</v>
      </c>
      <c r="E131" s="42" t="s">
        <v>5</v>
      </c>
      <c r="F131" s="42" t="s">
        <v>5</v>
      </c>
      <c r="G131" s="42" t="s">
        <v>5</v>
      </c>
      <c r="H131" s="42" t="s">
        <v>5</v>
      </c>
      <c r="I131" s="42" t="s">
        <v>5</v>
      </c>
      <c r="J131" s="42" t="s">
        <v>47</v>
      </c>
      <c r="K131" s="42" t="s">
        <v>47</v>
      </c>
      <c r="L131" s="42" t="s">
        <v>47</v>
      </c>
      <c r="M131" s="42" t="s">
        <v>47</v>
      </c>
    </row>
    <row r="132" spans="1:13" ht="12.75" hidden="1">
      <c r="A132" s="43"/>
      <c r="B132" s="55"/>
      <c r="C132" s="44">
        <v>2003</v>
      </c>
      <c r="D132" s="44">
        <v>2004</v>
      </c>
      <c r="E132" s="44">
        <v>2005</v>
      </c>
      <c r="F132" s="44">
        <v>2006</v>
      </c>
      <c r="G132" s="44">
        <v>2007</v>
      </c>
      <c r="H132" s="44">
        <v>2008</v>
      </c>
      <c r="I132" s="55">
        <v>2009</v>
      </c>
      <c r="J132" s="44">
        <v>2010</v>
      </c>
      <c r="K132" s="44">
        <v>2011</v>
      </c>
      <c r="L132" s="44">
        <v>2012</v>
      </c>
      <c r="M132" s="44">
        <v>2012</v>
      </c>
    </row>
    <row r="133" spans="1:13" ht="12.75" hidden="1">
      <c r="A133" s="43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ht="14.25" hidden="1">
      <c r="A134" s="60" t="s">
        <v>142</v>
      </c>
      <c r="B134" s="65"/>
      <c r="C134" s="61">
        <v>53758</v>
      </c>
      <c r="D134" s="61">
        <v>65409</v>
      </c>
      <c r="E134" s="61">
        <v>97437</v>
      </c>
      <c r="F134" s="61">
        <v>131563</v>
      </c>
      <c r="G134" s="61">
        <v>12316</v>
      </c>
      <c r="H134" s="61">
        <v>31614</v>
      </c>
      <c r="I134" s="61">
        <v>312898</v>
      </c>
      <c r="J134" s="61">
        <v>71579</v>
      </c>
      <c r="K134" s="61">
        <v>18200</v>
      </c>
      <c r="L134" s="61">
        <v>18200</v>
      </c>
      <c r="M134" s="61">
        <v>18200</v>
      </c>
    </row>
    <row r="135" spans="1:13" ht="14.25" hidden="1">
      <c r="A135" s="60" t="s">
        <v>143</v>
      </c>
      <c r="B135" s="65"/>
      <c r="C135" s="61">
        <v>37844</v>
      </c>
      <c r="D135" s="61">
        <v>26000</v>
      </c>
      <c r="E135" s="61">
        <v>56850</v>
      </c>
      <c r="F135" s="61">
        <v>71561</v>
      </c>
      <c r="G135" s="61">
        <v>8000</v>
      </c>
      <c r="H135" s="61">
        <v>7387</v>
      </c>
      <c r="I135" s="61">
        <v>28587</v>
      </c>
      <c r="J135" s="61">
        <v>35794</v>
      </c>
      <c r="K135" s="61">
        <v>0</v>
      </c>
      <c r="L135" s="61">
        <v>0</v>
      </c>
      <c r="M135" s="61">
        <v>0</v>
      </c>
    </row>
    <row r="136" spans="1:13" ht="14.25" hidden="1">
      <c r="A136" s="60" t="s">
        <v>144</v>
      </c>
      <c r="B136" s="65"/>
      <c r="C136" s="61">
        <v>0</v>
      </c>
      <c r="D136" s="61">
        <v>0</v>
      </c>
      <c r="E136" s="61">
        <v>3379</v>
      </c>
      <c r="F136" s="61">
        <v>30200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</row>
    <row r="137" spans="1:13" ht="14.25" hidden="1">
      <c r="A137" s="60" t="s">
        <v>145</v>
      </c>
      <c r="B137" s="60"/>
      <c r="C137" s="61">
        <v>95962</v>
      </c>
      <c r="D137" s="61">
        <v>92195</v>
      </c>
      <c r="E137" s="62">
        <v>132585</v>
      </c>
      <c r="F137" s="62">
        <v>198590</v>
      </c>
      <c r="G137" s="62">
        <v>66677</v>
      </c>
      <c r="H137" s="62">
        <v>137536</v>
      </c>
      <c r="I137" s="62">
        <v>227742</v>
      </c>
      <c r="J137" s="62">
        <v>106579</v>
      </c>
      <c r="K137" s="62">
        <v>20505</v>
      </c>
      <c r="L137" s="62">
        <v>19614</v>
      </c>
      <c r="M137" s="62">
        <v>19614</v>
      </c>
    </row>
    <row r="138" spans="1:13" ht="14.25" hidden="1">
      <c r="A138" s="60" t="s">
        <v>146</v>
      </c>
      <c r="B138" s="65"/>
      <c r="C138" s="61">
        <v>18957</v>
      </c>
      <c r="D138" s="61">
        <v>21369</v>
      </c>
      <c r="E138" s="61">
        <v>11768</v>
      </c>
      <c r="F138" s="169">
        <v>17778</v>
      </c>
      <c r="G138" s="62">
        <v>16824</v>
      </c>
      <c r="H138" s="62">
        <v>14986</v>
      </c>
      <c r="I138" s="62">
        <v>18280</v>
      </c>
      <c r="J138" s="62">
        <v>18378</v>
      </c>
      <c r="K138" s="62">
        <v>17805</v>
      </c>
      <c r="L138" s="62">
        <v>17914</v>
      </c>
      <c r="M138" s="62">
        <v>17914</v>
      </c>
    </row>
    <row r="139" spans="1:13" ht="15.75">
      <c r="A139" s="210" t="s">
        <v>206</v>
      </c>
      <c r="B139" s="211"/>
      <c r="C139" s="227">
        <v>16</v>
      </c>
      <c r="D139" s="227">
        <v>17</v>
      </c>
      <c r="E139" s="227">
        <v>24</v>
      </c>
      <c r="F139" s="227">
        <v>20</v>
      </c>
      <c r="G139" s="227">
        <v>23</v>
      </c>
      <c r="H139" s="227">
        <v>24</v>
      </c>
      <c r="I139" s="227">
        <v>17</v>
      </c>
      <c r="J139" s="232" t="s">
        <v>28</v>
      </c>
      <c r="K139" s="232" t="s">
        <v>28</v>
      </c>
      <c r="L139" s="232" t="s">
        <v>28</v>
      </c>
      <c r="M139" s="232" t="s">
        <v>28</v>
      </c>
    </row>
    <row r="140" spans="1:13" ht="11.25" customHeight="1">
      <c r="A140" s="165"/>
      <c r="B140" s="170"/>
      <c r="C140" s="171"/>
      <c r="D140" s="171"/>
      <c r="E140" s="171"/>
      <c r="F140" s="172"/>
      <c r="G140" s="173"/>
      <c r="H140" s="173"/>
      <c r="I140" s="173"/>
      <c r="J140" s="173"/>
      <c r="K140" s="173"/>
      <c r="L140" s="173"/>
      <c r="M140" s="173"/>
    </row>
    <row r="141" spans="1:13" ht="14.25" hidden="1">
      <c r="A141" s="165"/>
      <c r="B141" s="170"/>
      <c r="C141" s="171"/>
      <c r="D141" s="171"/>
      <c r="E141" s="171"/>
      <c r="F141" s="172"/>
      <c r="G141" s="173"/>
      <c r="H141" s="173"/>
      <c r="I141" s="173"/>
      <c r="J141" s="173"/>
      <c r="K141" s="173"/>
      <c r="L141" s="173"/>
      <c r="M141" s="173"/>
    </row>
    <row r="142" spans="1:13" ht="15.75">
      <c r="A142" s="6" t="s">
        <v>167</v>
      </c>
      <c r="B142" s="165"/>
      <c r="C142" s="53"/>
      <c r="D142" s="53"/>
      <c r="E142" s="53"/>
      <c r="F142" s="53"/>
      <c r="G142" s="53"/>
      <c r="H142" s="53"/>
      <c r="I142" s="53"/>
      <c r="J142" s="53"/>
      <c r="K142" s="53"/>
      <c r="L142" s="69"/>
      <c r="M142" s="69" t="s">
        <v>2</v>
      </c>
    </row>
    <row r="143" spans="1:13" ht="4.5" customHeight="1">
      <c r="A143" s="51"/>
      <c r="B143" s="165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1:13" ht="15">
      <c r="A144" s="41"/>
      <c r="B144" s="33"/>
      <c r="C144" s="42" t="s">
        <v>5</v>
      </c>
      <c r="D144" s="42" t="s">
        <v>5</v>
      </c>
      <c r="E144" s="42" t="s">
        <v>5</v>
      </c>
      <c r="F144" s="42" t="s">
        <v>5</v>
      </c>
      <c r="G144" s="42" t="s">
        <v>5</v>
      </c>
      <c r="H144" s="42" t="s">
        <v>5</v>
      </c>
      <c r="I144" s="42" t="s">
        <v>5</v>
      </c>
      <c r="J144" s="42" t="s">
        <v>202</v>
      </c>
      <c r="K144" s="42" t="s">
        <v>47</v>
      </c>
      <c r="L144" s="42" t="s">
        <v>47</v>
      </c>
      <c r="M144" s="42" t="s">
        <v>47</v>
      </c>
    </row>
    <row r="145" spans="1:13" ht="12.75">
      <c r="A145" s="43"/>
      <c r="B145" s="55"/>
      <c r="C145" s="44">
        <v>2003</v>
      </c>
      <c r="D145" s="44">
        <v>2004</v>
      </c>
      <c r="E145" s="44">
        <v>2005</v>
      </c>
      <c r="F145" s="44">
        <v>2006</v>
      </c>
      <c r="G145" s="44">
        <v>2007</v>
      </c>
      <c r="H145" s="44">
        <v>2008</v>
      </c>
      <c r="I145" s="55">
        <v>2009</v>
      </c>
      <c r="J145" s="44">
        <v>2010</v>
      </c>
      <c r="K145" s="44">
        <v>2011</v>
      </c>
      <c r="L145" s="44">
        <v>2012</v>
      </c>
      <c r="M145" s="44">
        <v>2013</v>
      </c>
    </row>
    <row r="146" spans="1:13" ht="14.25">
      <c r="A146" s="56" t="s">
        <v>161</v>
      </c>
      <c r="B146" s="55"/>
      <c r="C146" s="58">
        <v>26321</v>
      </c>
      <c r="D146" s="58">
        <v>25984</v>
      </c>
      <c r="E146" s="58">
        <v>25789</v>
      </c>
      <c r="F146" s="58">
        <v>25716</v>
      </c>
      <c r="G146" s="58">
        <v>24459</v>
      </c>
      <c r="H146" s="58">
        <v>24407</v>
      </c>
      <c r="I146" s="167">
        <v>24242</v>
      </c>
      <c r="J146" s="58">
        <v>24164</v>
      </c>
      <c r="K146" s="187" t="s">
        <v>28</v>
      </c>
      <c r="L146" s="187" t="s">
        <v>28</v>
      </c>
      <c r="M146" s="187" t="s">
        <v>28</v>
      </c>
    </row>
    <row r="147" spans="1:13" ht="14.25">
      <c r="A147" s="56" t="s">
        <v>164</v>
      </c>
      <c r="B147" s="55"/>
      <c r="C147" s="58">
        <v>2123048</v>
      </c>
      <c r="D147" s="58">
        <v>2294699</v>
      </c>
      <c r="E147" s="58">
        <v>2436696</v>
      </c>
      <c r="F147" s="58">
        <v>2644731</v>
      </c>
      <c r="G147" s="58">
        <v>2599434</v>
      </c>
      <c r="H147" s="58">
        <v>2723355</v>
      </c>
      <c r="I147" s="167">
        <v>2941575</v>
      </c>
      <c r="J147" s="187" t="s">
        <v>28</v>
      </c>
      <c r="K147" s="187" t="s">
        <v>28</v>
      </c>
      <c r="L147" s="187" t="s">
        <v>28</v>
      </c>
      <c r="M147" s="187" t="s">
        <v>28</v>
      </c>
    </row>
    <row r="148" spans="1:13" ht="14.25">
      <c r="A148" s="56" t="s">
        <v>26</v>
      </c>
      <c r="B148" s="55"/>
      <c r="C148" s="58">
        <v>181400</v>
      </c>
      <c r="D148" s="58">
        <v>153100</v>
      </c>
      <c r="E148" s="58">
        <v>131300</v>
      </c>
      <c r="F148" s="58">
        <v>149300</v>
      </c>
      <c r="G148" s="58">
        <v>134400</v>
      </c>
      <c r="H148" s="58">
        <v>119400</v>
      </c>
      <c r="I148" s="167">
        <v>101100</v>
      </c>
      <c r="J148" s="167">
        <v>82700</v>
      </c>
      <c r="K148" s="167">
        <v>64900</v>
      </c>
      <c r="L148" s="167">
        <v>47000</v>
      </c>
      <c r="M148" s="167">
        <v>29000</v>
      </c>
    </row>
    <row r="149" spans="1:13" ht="14.25">
      <c r="A149" s="56" t="s">
        <v>165</v>
      </c>
      <c r="B149" s="55"/>
      <c r="C149" s="58">
        <f>+C147/C146*1000</f>
        <v>80659.85334903689</v>
      </c>
      <c r="D149" s="58">
        <f aca="true" t="shared" si="13" ref="D149:I149">+D147/D146*1000</f>
        <v>88311.99969211822</v>
      </c>
      <c r="E149" s="58">
        <f t="shared" si="13"/>
        <v>94485.86606692776</v>
      </c>
      <c r="F149" s="58">
        <f t="shared" si="13"/>
        <v>102843.79374708352</v>
      </c>
      <c r="G149" s="58">
        <f t="shared" si="13"/>
        <v>106277.19857721085</v>
      </c>
      <c r="H149" s="58">
        <f t="shared" si="13"/>
        <v>111580.89892244029</v>
      </c>
      <c r="I149" s="58">
        <f t="shared" si="13"/>
        <v>121342.09223661413</v>
      </c>
      <c r="J149" s="187" t="s">
        <v>28</v>
      </c>
      <c r="K149" s="187" t="s">
        <v>28</v>
      </c>
      <c r="L149" s="187" t="s">
        <v>28</v>
      </c>
      <c r="M149" s="187" t="s">
        <v>28</v>
      </c>
    </row>
    <row r="150" spans="1:13" ht="14.25">
      <c r="A150" s="56" t="s">
        <v>162</v>
      </c>
      <c r="B150" s="55"/>
      <c r="C150" s="58">
        <f>+C148/C146*1000</f>
        <v>6891.835416587516</v>
      </c>
      <c r="D150" s="58">
        <f aca="true" t="shared" si="14" ref="D150:J150">+D148/D146*1000</f>
        <v>5892.087438423645</v>
      </c>
      <c r="E150" s="58">
        <f t="shared" si="14"/>
        <v>5091.31800380007</v>
      </c>
      <c r="F150" s="58">
        <f t="shared" si="14"/>
        <v>5805.724062840255</v>
      </c>
      <c r="G150" s="58">
        <f t="shared" si="14"/>
        <v>5494.909849135287</v>
      </c>
      <c r="H150" s="58">
        <f t="shared" si="14"/>
        <v>4892.039169090835</v>
      </c>
      <c r="I150" s="58">
        <f t="shared" si="14"/>
        <v>4170.4479828397</v>
      </c>
      <c r="J150" s="58">
        <f t="shared" si="14"/>
        <v>3422.446614798874</v>
      </c>
      <c r="K150" s="187" t="s">
        <v>28</v>
      </c>
      <c r="L150" s="187" t="s">
        <v>28</v>
      </c>
      <c r="M150" s="187" t="s">
        <v>28</v>
      </c>
    </row>
    <row r="151" spans="1:13" ht="14.25">
      <c r="A151" s="56" t="s">
        <v>166</v>
      </c>
      <c r="B151" s="55"/>
      <c r="C151" s="58">
        <v>15263</v>
      </c>
      <c r="D151" s="58">
        <v>17885</v>
      </c>
      <c r="E151" s="58">
        <v>23203</v>
      </c>
      <c r="F151" s="58">
        <v>16882</v>
      </c>
      <c r="G151" s="58">
        <v>17614</v>
      </c>
      <c r="H151" s="58">
        <v>21739</v>
      </c>
      <c r="I151" s="58">
        <v>25242</v>
      </c>
      <c r="J151" s="187" t="s">
        <v>28</v>
      </c>
      <c r="K151" s="187" t="s">
        <v>28</v>
      </c>
      <c r="L151" s="187" t="s">
        <v>28</v>
      </c>
      <c r="M151" s="187" t="s">
        <v>28</v>
      </c>
    </row>
    <row r="152" spans="1:13" ht="9.75" customHeight="1">
      <c r="A152" s="165"/>
      <c r="B152" s="16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</row>
    <row r="153" spans="1:13" ht="14.25" hidden="1">
      <c r="A153" s="165"/>
      <c r="B153" s="16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</row>
    <row r="154" spans="1:13" ht="15.75">
      <c r="A154" s="6" t="s">
        <v>168</v>
      </c>
      <c r="B154" s="165"/>
      <c r="C154" s="53"/>
      <c r="D154" s="53"/>
      <c r="E154" s="53"/>
      <c r="F154" s="53"/>
      <c r="G154" s="53"/>
      <c r="H154" s="53"/>
      <c r="I154" s="53"/>
      <c r="J154" s="53"/>
      <c r="K154" s="53"/>
      <c r="L154" s="69"/>
      <c r="M154" s="69" t="s">
        <v>2</v>
      </c>
    </row>
    <row r="155" spans="1:13" ht="6" customHeight="1">
      <c r="A155" s="51"/>
      <c r="B155" s="165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</row>
    <row r="156" spans="1:13" ht="15">
      <c r="A156" s="41"/>
      <c r="B156" s="33"/>
      <c r="C156" s="33" t="s">
        <v>5</v>
      </c>
      <c r="D156" s="33" t="s">
        <v>5</v>
      </c>
      <c r="E156" s="33" t="s">
        <v>5</v>
      </c>
      <c r="F156" s="33" t="s">
        <v>5</v>
      </c>
      <c r="G156" s="33" t="s">
        <v>5</v>
      </c>
      <c r="H156" s="33" t="s">
        <v>5</v>
      </c>
      <c r="I156" s="33" t="s">
        <v>5</v>
      </c>
      <c r="J156" s="42" t="s">
        <v>202</v>
      </c>
      <c r="K156" s="33" t="s">
        <v>47</v>
      </c>
      <c r="L156" s="33" t="s">
        <v>47</v>
      </c>
      <c r="M156" s="33" t="s">
        <v>47</v>
      </c>
    </row>
    <row r="157" spans="1:13" ht="12.75">
      <c r="A157" s="43"/>
      <c r="B157" s="55"/>
      <c r="C157" s="55">
        <v>2003</v>
      </c>
      <c r="D157" s="55">
        <v>2004</v>
      </c>
      <c r="E157" s="55">
        <v>2005</v>
      </c>
      <c r="F157" s="55">
        <v>2006</v>
      </c>
      <c r="G157" s="55">
        <v>2007</v>
      </c>
      <c r="H157" s="55">
        <v>2008</v>
      </c>
      <c r="I157" s="55">
        <v>2009</v>
      </c>
      <c r="J157" s="55">
        <v>2010</v>
      </c>
      <c r="K157" s="55">
        <v>2011</v>
      </c>
      <c r="L157" s="55">
        <v>2012</v>
      </c>
      <c r="M157" s="55">
        <v>2013</v>
      </c>
    </row>
    <row r="158" spans="1:13" ht="15">
      <c r="A158" s="194" t="s">
        <v>169</v>
      </c>
      <c r="B158" s="196"/>
      <c r="C158" s="195">
        <f>SUM(C159+C163)</f>
        <v>2123048.04</v>
      </c>
      <c r="D158" s="195">
        <f>SUM(D159+D163)</f>
        <v>2294698.77</v>
      </c>
      <c r="E158" s="195">
        <f>SUM(E159+E163+E168)</f>
        <v>2436696.28</v>
      </c>
      <c r="F158" s="195">
        <f>SUM(F159+F163)</f>
        <v>2644730.84</v>
      </c>
      <c r="G158" s="195">
        <f>SUM(G159+G163)</f>
        <v>2599434.17</v>
      </c>
      <c r="H158" s="195">
        <f>SUM(H159+H163)</f>
        <v>2723354.74</v>
      </c>
      <c r="I158" s="195">
        <f>SUM(I159+I163)</f>
        <v>2941574.9000000004</v>
      </c>
      <c r="J158" s="197" t="s">
        <v>28</v>
      </c>
      <c r="K158" s="197" t="s">
        <v>28</v>
      </c>
      <c r="L158" s="197" t="s">
        <v>28</v>
      </c>
      <c r="M158" s="197" t="s">
        <v>28</v>
      </c>
    </row>
    <row r="159" spans="1:13" ht="15">
      <c r="A159" s="194" t="s">
        <v>170</v>
      </c>
      <c r="B159" s="65"/>
      <c r="C159" s="195">
        <f aca="true" t="shared" si="15" ref="C159:I159">SUM(C160:C162)</f>
        <v>2039876.57</v>
      </c>
      <c r="D159" s="195">
        <f t="shared" si="15"/>
        <v>2173310.92</v>
      </c>
      <c r="E159" s="195">
        <f t="shared" si="15"/>
        <v>2280774.86</v>
      </c>
      <c r="F159" s="195">
        <f t="shared" si="15"/>
        <v>2454897.1</v>
      </c>
      <c r="G159" s="195">
        <f t="shared" si="15"/>
        <v>2435831.66</v>
      </c>
      <c r="H159" s="195">
        <f t="shared" si="15"/>
        <v>2546839.81</v>
      </c>
      <c r="I159" s="195">
        <f t="shared" si="15"/>
        <v>2613056.43</v>
      </c>
      <c r="J159" s="197" t="s">
        <v>28</v>
      </c>
      <c r="K159" s="197" t="s">
        <v>28</v>
      </c>
      <c r="L159" s="197" t="s">
        <v>28</v>
      </c>
      <c r="M159" s="197" t="s">
        <v>28</v>
      </c>
    </row>
    <row r="160" spans="1:13" ht="14.25">
      <c r="A160" s="191" t="s">
        <v>171</v>
      </c>
      <c r="B160" s="65"/>
      <c r="C160" s="192">
        <v>5065.05</v>
      </c>
      <c r="D160" s="192">
        <v>8033.7</v>
      </c>
      <c r="E160" s="192">
        <v>9242.16</v>
      </c>
      <c r="F160" s="192">
        <v>9917.34</v>
      </c>
      <c r="G160" s="192">
        <v>12351.64</v>
      </c>
      <c r="H160" s="192">
        <v>12961.93</v>
      </c>
      <c r="I160" s="192">
        <v>14917.97</v>
      </c>
      <c r="J160" s="193" t="s">
        <v>28</v>
      </c>
      <c r="K160" s="193" t="s">
        <v>28</v>
      </c>
      <c r="L160" s="193" t="s">
        <v>28</v>
      </c>
      <c r="M160" s="193" t="s">
        <v>28</v>
      </c>
    </row>
    <row r="161" spans="1:13" ht="14.25">
      <c r="A161" s="191" t="s">
        <v>172</v>
      </c>
      <c r="B161" s="65"/>
      <c r="C161" s="192">
        <v>1874555.34</v>
      </c>
      <c r="D161" s="192">
        <v>1952766.04</v>
      </c>
      <c r="E161" s="192">
        <v>2058981.52</v>
      </c>
      <c r="F161" s="192">
        <v>2145809.56</v>
      </c>
      <c r="G161" s="192">
        <v>2118998.56</v>
      </c>
      <c r="H161" s="192">
        <v>2229396.42</v>
      </c>
      <c r="I161" s="192">
        <v>2283082</v>
      </c>
      <c r="J161" s="193" t="s">
        <v>28</v>
      </c>
      <c r="K161" s="193" t="s">
        <v>28</v>
      </c>
      <c r="L161" s="193" t="s">
        <v>28</v>
      </c>
      <c r="M161" s="193" t="s">
        <v>28</v>
      </c>
    </row>
    <row r="162" spans="1:13" ht="14.25">
      <c r="A162" s="191" t="s">
        <v>173</v>
      </c>
      <c r="B162" s="65"/>
      <c r="C162" s="192">
        <v>160256.18</v>
      </c>
      <c r="D162" s="192">
        <v>212511.18</v>
      </c>
      <c r="E162" s="192">
        <v>212551.18</v>
      </c>
      <c r="F162" s="192">
        <v>299170.2</v>
      </c>
      <c r="G162" s="192">
        <v>304481.46</v>
      </c>
      <c r="H162" s="192">
        <v>304481.46</v>
      </c>
      <c r="I162" s="192">
        <v>315056.46</v>
      </c>
      <c r="J162" s="193" t="s">
        <v>28</v>
      </c>
      <c r="K162" s="193" t="s">
        <v>28</v>
      </c>
      <c r="L162" s="193" t="s">
        <v>28</v>
      </c>
      <c r="M162" s="193" t="s">
        <v>28</v>
      </c>
    </row>
    <row r="163" spans="1:13" ht="15">
      <c r="A163" s="194" t="s">
        <v>174</v>
      </c>
      <c r="B163" s="65"/>
      <c r="C163" s="195">
        <f>SUM(C164:C168)</f>
        <v>83171.47</v>
      </c>
      <c r="D163" s="195">
        <f>SUM(D164:D168)</f>
        <v>121387.84999999999</v>
      </c>
      <c r="E163" s="195">
        <f>SUM(E164:E167)</f>
        <v>155921.41999999998</v>
      </c>
      <c r="F163" s="195">
        <f>SUM(F164:F168)</f>
        <v>189833.74</v>
      </c>
      <c r="G163" s="195">
        <f>SUM(G164:G168)</f>
        <v>163602.51</v>
      </c>
      <c r="H163" s="195">
        <f>SUM(H164:H168)</f>
        <v>176514.93</v>
      </c>
      <c r="I163" s="195">
        <f>SUM(I164:I168)</f>
        <v>328518.47</v>
      </c>
      <c r="J163" s="197" t="s">
        <v>28</v>
      </c>
      <c r="K163" s="197" t="s">
        <v>28</v>
      </c>
      <c r="L163" s="197" t="s">
        <v>28</v>
      </c>
      <c r="M163" s="197" t="s">
        <v>28</v>
      </c>
    </row>
    <row r="164" spans="1:13" ht="14.25">
      <c r="A164" s="191" t="s">
        <v>175</v>
      </c>
      <c r="B164" s="65"/>
      <c r="C164" s="192">
        <v>526.66</v>
      </c>
      <c r="D164" s="192">
        <v>467.3</v>
      </c>
      <c r="E164" s="192">
        <v>548.17</v>
      </c>
      <c r="F164" s="192">
        <v>456.23</v>
      </c>
      <c r="G164" s="192">
        <v>502.35</v>
      </c>
      <c r="H164" s="192">
        <v>549.37</v>
      </c>
      <c r="I164" s="192">
        <v>880.53</v>
      </c>
      <c r="J164" s="193" t="s">
        <v>28</v>
      </c>
      <c r="K164" s="193" t="s">
        <v>28</v>
      </c>
      <c r="L164" s="193" t="s">
        <v>28</v>
      </c>
      <c r="M164" s="193" t="s">
        <v>28</v>
      </c>
    </row>
    <row r="165" spans="1:13" ht="14.25">
      <c r="A165" s="191" t="s">
        <v>176</v>
      </c>
      <c r="B165" s="65"/>
      <c r="C165" s="192">
        <v>20681.56</v>
      </c>
      <c r="D165" s="192">
        <v>21687.52</v>
      </c>
      <c r="E165" s="192">
        <v>28686.92</v>
      </c>
      <c r="F165" s="192">
        <v>79313.17</v>
      </c>
      <c r="G165" s="192">
        <v>34037.02</v>
      </c>
      <c r="H165" s="192">
        <v>75493.27</v>
      </c>
      <c r="I165" s="192">
        <v>79858.66</v>
      </c>
      <c r="J165" s="193" t="s">
        <v>28</v>
      </c>
      <c r="K165" s="193" t="s">
        <v>28</v>
      </c>
      <c r="L165" s="193" t="s">
        <v>28</v>
      </c>
      <c r="M165" s="193" t="s">
        <v>28</v>
      </c>
    </row>
    <row r="166" spans="1:13" ht="14.25">
      <c r="A166" s="191" t="s">
        <v>177</v>
      </c>
      <c r="B166" s="65"/>
      <c r="C166" s="192">
        <v>6827.14</v>
      </c>
      <c r="D166" s="192">
        <v>7546.3</v>
      </c>
      <c r="E166" s="192">
        <v>8211.88</v>
      </c>
      <c r="F166" s="192">
        <v>8152.84</v>
      </c>
      <c r="G166" s="192">
        <v>8861.47</v>
      </c>
      <c r="H166" s="192">
        <v>10447.36</v>
      </c>
      <c r="I166" s="192">
        <v>11259.06</v>
      </c>
      <c r="J166" s="193" t="s">
        <v>28</v>
      </c>
      <c r="K166" s="193" t="s">
        <v>28</v>
      </c>
      <c r="L166" s="193" t="s">
        <v>28</v>
      </c>
      <c r="M166" s="193" t="s">
        <v>28</v>
      </c>
    </row>
    <row r="167" spans="1:13" ht="19.5" customHeight="1">
      <c r="A167" s="206" t="s">
        <v>178</v>
      </c>
      <c r="B167" s="207"/>
      <c r="C167" s="208">
        <v>55136.11</v>
      </c>
      <c r="D167" s="208">
        <v>91686.73</v>
      </c>
      <c r="E167" s="208">
        <v>118474.45</v>
      </c>
      <c r="F167" s="208">
        <v>101911.5</v>
      </c>
      <c r="G167" s="208">
        <v>120201.67</v>
      </c>
      <c r="H167" s="208">
        <v>90024.93</v>
      </c>
      <c r="I167" s="208">
        <v>236520.22</v>
      </c>
      <c r="J167" s="209">
        <v>71960</v>
      </c>
      <c r="K167" s="209">
        <v>54155</v>
      </c>
      <c r="L167" s="209">
        <v>54155</v>
      </c>
      <c r="M167" s="209">
        <v>54155</v>
      </c>
    </row>
    <row r="168" spans="1:13" ht="14.25" hidden="1">
      <c r="A168" s="191" t="s">
        <v>179</v>
      </c>
      <c r="B168" s="65"/>
      <c r="C168" s="192">
        <v>0</v>
      </c>
      <c r="D168" s="192">
        <v>0</v>
      </c>
      <c r="E168" s="192">
        <v>0</v>
      </c>
      <c r="F168" s="192">
        <v>0</v>
      </c>
      <c r="G168" s="192">
        <v>0</v>
      </c>
      <c r="H168" s="192">
        <v>0</v>
      </c>
      <c r="I168" s="192">
        <v>0</v>
      </c>
      <c r="J168" s="193" t="s">
        <v>28</v>
      </c>
      <c r="K168" s="193" t="s">
        <v>28</v>
      </c>
      <c r="L168" s="193" t="s">
        <v>28</v>
      </c>
      <c r="M168" s="193" t="s">
        <v>28</v>
      </c>
    </row>
    <row r="169" spans="1:13" ht="14.25" hidden="1">
      <c r="A169" s="191"/>
      <c r="B169" s="65"/>
      <c r="C169" s="192"/>
      <c r="D169" s="192"/>
      <c r="E169" s="192"/>
      <c r="F169" s="192"/>
      <c r="G169" s="192"/>
      <c r="H169" s="192"/>
      <c r="I169" s="192"/>
      <c r="J169" s="193" t="s">
        <v>28</v>
      </c>
      <c r="K169" s="193" t="s">
        <v>28</v>
      </c>
      <c r="L169" s="193" t="s">
        <v>28</v>
      </c>
      <c r="M169" s="193" t="s">
        <v>28</v>
      </c>
    </row>
    <row r="170" spans="1:13" ht="15">
      <c r="A170" s="194" t="s">
        <v>180</v>
      </c>
      <c r="B170" s="196"/>
      <c r="C170" s="195">
        <f>SUM(C171+C176)</f>
        <v>2123048.04</v>
      </c>
      <c r="D170" s="195">
        <f>SUM(D171+D176)</f>
        <v>2294698.77</v>
      </c>
      <c r="E170" s="195">
        <f>SUM(E171+E176+E181)</f>
        <v>2436696.28</v>
      </c>
      <c r="F170" s="195">
        <f>SUM(F171+F176)</f>
        <v>2644730.8400000003</v>
      </c>
      <c r="G170" s="195">
        <f>SUM(G171+G176)</f>
        <v>2599434.1799999997</v>
      </c>
      <c r="H170" s="195">
        <f>SUM(H171+H176)</f>
        <v>2723354.7399999998</v>
      </c>
      <c r="I170" s="195">
        <f>SUM(I171+I176)</f>
        <v>2941574.9</v>
      </c>
      <c r="J170" s="197" t="s">
        <v>28</v>
      </c>
      <c r="K170" s="197" t="s">
        <v>28</v>
      </c>
      <c r="L170" s="197" t="s">
        <v>28</v>
      </c>
      <c r="M170" s="197" t="s">
        <v>28</v>
      </c>
    </row>
    <row r="171" spans="1:13" ht="15.75" customHeight="1">
      <c r="A171" s="194" t="s">
        <v>181</v>
      </c>
      <c r="B171" s="65"/>
      <c r="C171" s="195">
        <f aca="true" t="shared" si="16" ref="C171:I171">SUM(C172:C175)</f>
        <v>1914066.88</v>
      </c>
      <c r="D171" s="195">
        <f t="shared" si="16"/>
        <v>2076214.95</v>
      </c>
      <c r="E171" s="195">
        <f t="shared" si="16"/>
        <v>2231002.5</v>
      </c>
      <c r="F171" s="195">
        <f t="shared" si="16"/>
        <v>2423997.87</v>
      </c>
      <c r="G171" s="195">
        <f t="shared" si="16"/>
        <v>2393686.4299999997</v>
      </c>
      <c r="H171" s="195">
        <f t="shared" si="16"/>
        <v>2532769.4</v>
      </c>
      <c r="I171" s="195">
        <f t="shared" si="16"/>
        <v>2689973.69</v>
      </c>
      <c r="J171" s="197" t="s">
        <v>28</v>
      </c>
      <c r="K171" s="197" t="s">
        <v>28</v>
      </c>
      <c r="L171" s="197" t="s">
        <v>28</v>
      </c>
      <c r="M171" s="197" t="s">
        <v>28</v>
      </c>
    </row>
    <row r="172" spans="1:13" ht="14.25">
      <c r="A172" s="191" t="s">
        <v>182</v>
      </c>
      <c r="B172" s="65"/>
      <c r="C172" s="192">
        <f>1871637.38+9628.34</f>
        <v>1881265.72</v>
      </c>
      <c r="D172" s="192">
        <v>2051018.67</v>
      </c>
      <c r="E172" s="192">
        <v>2171380.81</v>
      </c>
      <c r="F172" s="192">
        <v>2350734.53</v>
      </c>
      <c r="G172" s="192">
        <v>2331471.5</v>
      </c>
      <c r="H172" s="192">
        <f>2454422.68-851.66</f>
        <v>2453571.02</v>
      </c>
      <c r="I172" s="192">
        <f>2514373.34-851.66</f>
        <v>2513521.6799999997</v>
      </c>
      <c r="J172" s="193" t="s">
        <v>28</v>
      </c>
      <c r="K172" s="193" t="s">
        <v>28</v>
      </c>
      <c r="L172" s="193" t="s">
        <v>28</v>
      </c>
      <c r="M172" s="193" t="s">
        <v>28</v>
      </c>
    </row>
    <row r="173" spans="1:13" ht="14.25">
      <c r="A173" s="191" t="s">
        <v>183</v>
      </c>
      <c r="B173" s="65"/>
      <c r="C173" s="192">
        <v>17232.89</v>
      </c>
      <c r="D173" s="192">
        <v>24946.97</v>
      </c>
      <c r="E173" s="192">
        <v>15149.65</v>
      </c>
      <c r="F173" s="192">
        <v>8805.56</v>
      </c>
      <c r="G173" s="192">
        <v>6869.76</v>
      </c>
      <c r="H173" s="192">
        <v>6805.6</v>
      </c>
      <c r="I173" s="192">
        <v>6980.71</v>
      </c>
      <c r="J173" s="193" t="s">
        <v>28</v>
      </c>
      <c r="K173" s="193" t="s">
        <v>28</v>
      </c>
      <c r="L173" s="193" t="s">
        <v>28</v>
      </c>
      <c r="M173" s="193" t="s">
        <v>28</v>
      </c>
    </row>
    <row r="174" spans="1:13" ht="14.25">
      <c r="A174" s="191" t="s">
        <v>191</v>
      </c>
      <c r="B174" s="65"/>
      <c r="C174" s="192">
        <v>15433.75</v>
      </c>
      <c r="D174" s="192">
        <v>11785.75</v>
      </c>
      <c r="E174" s="192">
        <v>11579.37</v>
      </c>
      <c r="F174" s="192">
        <v>4703.37</v>
      </c>
      <c r="G174" s="192">
        <v>2027.37</v>
      </c>
      <c r="H174" s="192">
        <v>1351.36</v>
      </c>
      <c r="I174" s="192">
        <v>675.37</v>
      </c>
      <c r="J174" s="193" t="s">
        <v>28</v>
      </c>
      <c r="K174" s="193" t="s">
        <v>28</v>
      </c>
      <c r="L174" s="193" t="s">
        <v>28</v>
      </c>
      <c r="M174" s="193" t="s">
        <v>28</v>
      </c>
    </row>
    <row r="175" spans="1:13" ht="14.25">
      <c r="A175" s="191" t="s">
        <v>184</v>
      </c>
      <c r="B175" s="65"/>
      <c r="C175" s="192">
        <v>134.52</v>
      </c>
      <c r="D175" s="192">
        <v>-11536.44</v>
      </c>
      <c r="E175" s="192">
        <v>32892.67</v>
      </c>
      <c r="F175" s="192">
        <v>59754.41</v>
      </c>
      <c r="G175" s="192">
        <v>53317.8</v>
      </c>
      <c r="H175" s="192">
        <v>71041.42</v>
      </c>
      <c r="I175" s="192">
        <v>168795.93</v>
      </c>
      <c r="J175" s="193" t="s">
        <v>28</v>
      </c>
      <c r="K175" s="193" t="s">
        <v>28</v>
      </c>
      <c r="L175" s="193" t="s">
        <v>28</v>
      </c>
      <c r="M175" s="193" t="s">
        <v>28</v>
      </c>
    </row>
    <row r="176" spans="1:13" ht="15">
      <c r="A176" s="194" t="s">
        <v>185</v>
      </c>
      <c r="B176" s="65"/>
      <c r="C176" s="195">
        <f>SUM(C177:C181)</f>
        <v>208981.16</v>
      </c>
      <c r="D176" s="195">
        <f>SUM(D177:D181)</f>
        <v>218483.82</v>
      </c>
      <c r="E176" s="195">
        <f>SUM(E177:E180)</f>
        <v>205693.78</v>
      </c>
      <c r="F176" s="195">
        <f>SUM(F177:F181)</f>
        <v>220732.97000000003</v>
      </c>
      <c r="G176" s="195">
        <f>SUM(G177:G181)</f>
        <v>205747.75</v>
      </c>
      <c r="H176" s="195">
        <f>SUM(H177:H181)</f>
        <v>190585.34000000003</v>
      </c>
      <c r="I176" s="195">
        <f>SUM(I177:I181)</f>
        <v>251601.21</v>
      </c>
      <c r="J176" s="197" t="s">
        <v>28</v>
      </c>
      <c r="K176" s="197" t="s">
        <v>28</v>
      </c>
      <c r="L176" s="197" t="s">
        <v>28</v>
      </c>
      <c r="M176" s="197" t="s">
        <v>28</v>
      </c>
    </row>
    <row r="177" spans="1:13" ht="14.25">
      <c r="A177" s="191" t="s">
        <v>186</v>
      </c>
      <c r="B177" s="65"/>
      <c r="C177" s="192">
        <v>0</v>
      </c>
      <c r="D177" s="192">
        <v>0</v>
      </c>
      <c r="E177" s="192">
        <v>0</v>
      </c>
      <c r="F177" s="192">
        <v>0</v>
      </c>
      <c r="G177" s="192">
        <v>0</v>
      </c>
      <c r="H177" s="192">
        <v>0</v>
      </c>
      <c r="I177" s="192">
        <v>0</v>
      </c>
      <c r="J177" s="193" t="s">
        <v>28</v>
      </c>
      <c r="K177" s="193" t="s">
        <v>28</v>
      </c>
      <c r="L177" s="193" t="s">
        <v>28</v>
      </c>
      <c r="M177" s="193" t="s">
        <v>28</v>
      </c>
    </row>
    <row r="178" spans="1:13" ht="14.25">
      <c r="A178" s="191" t="s">
        <v>187</v>
      </c>
      <c r="B178" s="65"/>
      <c r="C178" s="192">
        <v>10000</v>
      </c>
      <c r="D178" s="192">
        <v>0</v>
      </c>
      <c r="E178" s="192">
        <v>0</v>
      </c>
      <c r="F178" s="192">
        <v>0</v>
      </c>
      <c r="G178" s="192">
        <v>0</v>
      </c>
      <c r="H178" s="192">
        <v>0</v>
      </c>
      <c r="I178" s="192">
        <v>193.11</v>
      </c>
      <c r="J178" s="193" t="s">
        <v>28</v>
      </c>
      <c r="K178" s="193" t="s">
        <v>28</v>
      </c>
      <c r="L178" s="193" t="s">
        <v>28</v>
      </c>
      <c r="M178" s="193" t="s">
        <v>28</v>
      </c>
    </row>
    <row r="179" spans="1:13" ht="14.25">
      <c r="A179" s="191" t="s">
        <v>188</v>
      </c>
      <c r="B179" s="65"/>
      <c r="C179" s="192">
        <v>55808.51</v>
      </c>
      <c r="D179" s="192">
        <v>83032.92</v>
      </c>
      <c r="E179" s="192">
        <v>78425.61</v>
      </c>
      <c r="F179" s="192">
        <v>74166.27</v>
      </c>
      <c r="G179" s="192">
        <v>73406.29</v>
      </c>
      <c r="H179" s="192">
        <v>72553.52</v>
      </c>
      <c r="I179" s="192">
        <v>150979.82</v>
      </c>
      <c r="J179" s="193" t="s">
        <v>28</v>
      </c>
      <c r="K179" s="193" t="s">
        <v>28</v>
      </c>
      <c r="L179" s="193" t="s">
        <v>28</v>
      </c>
      <c r="M179" s="193" t="s">
        <v>28</v>
      </c>
    </row>
    <row r="180" spans="1:13" ht="15.75">
      <c r="A180" s="206" t="s">
        <v>189</v>
      </c>
      <c r="B180" s="207"/>
      <c r="C180" s="208">
        <v>143172.65</v>
      </c>
      <c r="D180" s="208">
        <v>135450.9</v>
      </c>
      <c r="E180" s="208">
        <v>127268.17</v>
      </c>
      <c r="F180" s="208">
        <v>146566.7</v>
      </c>
      <c r="G180" s="208">
        <v>132341.46</v>
      </c>
      <c r="H180" s="208">
        <v>118031.82</v>
      </c>
      <c r="I180" s="208">
        <v>100428.28</v>
      </c>
      <c r="J180" s="209">
        <v>82700</v>
      </c>
      <c r="K180" s="209">
        <v>64900</v>
      </c>
      <c r="L180" s="209">
        <v>47000</v>
      </c>
      <c r="M180" s="209">
        <v>29000</v>
      </c>
    </row>
    <row r="181" spans="1:13" ht="14.25" hidden="1">
      <c r="A181" s="191" t="s">
        <v>190</v>
      </c>
      <c r="B181" s="65"/>
      <c r="C181" s="192">
        <v>0</v>
      </c>
      <c r="D181" s="192">
        <v>0</v>
      </c>
      <c r="E181" s="192">
        <v>0</v>
      </c>
      <c r="F181" s="192">
        <v>0</v>
      </c>
      <c r="G181" s="192">
        <v>0</v>
      </c>
      <c r="H181" s="192">
        <v>0</v>
      </c>
      <c r="I181" s="192">
        <v>0</v>
      </c>
      <c r="J181" s="193" t="s">
        <v>28</v>
      </c>
      <c r="K181" s="193" t="s">
        <v>28</v>
      </c>
      <c r="L181" s="193" t="s">
        <v>28</v>
      </c>
      <c r="M181" s="193" t="s">
        <v>198</v>
      </c>
    </row>
    <row r="182" spans="1:13" ht="14.25">
      <c r="A182" s="165"/>
      <c r="B182" s="16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</row>
    <row r="183" spans="1:13" ht="14.25" hidden="1">
      <c r="A183" s="165"/>
      <c r="B183" s="170"/>
      <c r="C183" s="171"/>
      <c r="D183" s="171"/>
      <c r="E183" s="171"/>
      <c r="F183" s="172"/>
      <c r="G183" s="173"/>
      <c r="H183" s="173"/>
      <c r="I183" s="173"/>
      <c r="J183" s="173"/>
      <c r="K183" s="173"/>
      <c r="L183" s="173"/>
      <c r="M183" s="173"/>
    </row>
    <row r="184" spans="1:13" ht="15.75">
      <c r="A184" s="6" t="s">
        <v>163</v>
      </c>
      <c r="B184" s="165"/>
      <c r="C184" s="53"/>
      <c r="D184" s="53"/>
      <c r="E184" s="53"/>
      <c r="F184" s="53"/>
      <c r="G184" s="53"/>
      <c r="H184" s="53"/>
      <c r="I184" s="53"/>
      <c r="J184" s="53"/>
      <c r="K184" s="53"/>
      <c r="L184" s="69" t="s">
        <v>131</v>
      </c>
      <c r="M184" s="69" t="s">
        <v>131</v>
      </c>
    </row>
    <row r="185" spans="1:13" ht="4.5" customHeight="1">
      <c r="A185" s="51"/>
      <c r="B185" s="165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</row>
    <row r="186" spans="1:13" ht="15">
      <c r="A186" s="41"/>
      <c r="B186" s="33"/>
      <c r="C186" s="42" t="s">
        <v>5</v>
      </c>
      <c r="D186" s="42" t="s">
        <v>5</v>
      </c>
      <c r="E186" s="42" t="s">
        <v>5</v>
      </c>
      <c r="F186" s="42" t="s">
        <v>5</v>
      </c>
      <c r="G186" s="42" t="s">
        <v>5</v>
      </c>
      <c r="H186" s="42" t="s">
        <v>5</v>
      </c>
      <c r="I186" s="42" t="s">
        <v>5</v>
      </c>
      <c r="J186" s="42" t="s">
        <v>202</v>
      </c>
      <c r="K186" s="42" t="s">
        <v>47</v>
      </c>
      <c r="L186" s="42" t="s">
        <v>47</v>
      </c>
      <c r="M186" s="42" t="s">
        <v>47</v>
      </c>
    </row>
    <row r="187" spans="1:13" ht="12.75">
      <c r="A187" s="43"/>
      <c r="B187" s="55"/>
      <c r="C187" s="44">
        <v>2003</v>
      </c>
      <c r="D187" s="44">
        <v>2004</v>
      </c>
      <c r="E187" s="44">
        <v>2005</v>
      </c>
      <c r="F187" s="44">
        <v>2006</v>
      </c>
      <c r="G187" s="44">
        <v>2007</v>
      </c>
      <c r="H187" s="44">
        <v>2008</v>
      </c>
      <c r="I187" s="55">
        <v>2009</v>
      </c>
      <c r="J187" s="44">
        <v>2010</v>
      </c>
      <c r="K187" s="44">
        <v>2011</v>
      </c>
      <c r="L187" s="44">
        <v>2012</v>
      </c>
      <c r="M187" s="44">
        <v>2013</v>
      </c>
    </row>
    <row r="188" spans="1:13" ht="18" customHeight="1">
      <c r="A188" s="56" t="s">
        <v>132</v>
      </c>
      <c r="B188" s="55"/>
      <c r="C188" s="185">
        <v>5.16</v>
      </c>
      <c r="D188" s="185">
        <v>22.84</v>
      </c>
      <c r="E188" s="185">
        <v>4.15</v>
      </c>
      <c r="F188" s="185">
        <v>5.3</v>
      </c>
      <c r="G188" s="185">
        <v>6.31</v>
      </c>
      <c r="H188" s="185">
        <v>5.05</v>
      </c>
      <c r="I188" s="186">
        <v>6.19</v>
      </c>
      <c r="J188" s="187" t="s">
        <v>28</v>
      </c>
      <c r="K188" s="187" t="s">
        <v>28</v>
      </c>
      <c r="L188" s="187" t="s">
        <v>28</v>
      </c>
      <c r="M188" s="187" t="s">
        <v>28</v>
      </c>
    </row>
    <row r="189" spans="1:12" ht="14.25">
      <c r="A189" s="165"/>
      <c r="B189" s="170"/>
      <c r="C189" s="171"/>
      <c r="D189" s="171"/>
      <c r="E189" s="171"/>
      <c r="F189" s="172"/>
      <c r="G189" s="173"/>
      <c r="H189" s="173"/>
      <c r="I189" s="173"/>
      <c r="J189" s="173"/>
      <c r="K189" s="173"/>
      <c r="L189" s="173"/>
    </row>
    <row r="190" ht="12.75" hidden="1">
      <c r="H190" s="179"/>
    </row>
    <row r="191" ht="14.25">
      <c r="A191" s="174" t="s">
        <v>147</v>
      </c>
    </row>
    <row r="192" ht="14.25">
      <c r="A192" s="189" t="s">
        <v>196</v>
      </c>
    </row>
    <row r="193" ht="12.75">
      <c r="A193" s="7" t="s">
        <v>40</v>
      </c>
    </row>
    <row r="194" ht="12.75">
      <c r="A194" s="85" t="s">
        <v>41</v>
      </c>
    </row>
    <row r="195" ht="12.75">
      <c r="A195" s="175" t="s">
        <v>42</v>
      </c>
    </row>
    <row r="196" ht="12.75">
      <c r="A196" s="85" t="s">
        <v>129</v>
      </c>
    </row>
    <row r="198" ht="12.75" hidden="1"/>
    <row r="199" spans="9:12" ht="15" hidden="1">
      <c r="I199" s="164">
        <v>248745.1</v>
      </c>
      <c r="J199" s="164">
        <v>322268</v>
      </c>
      <c r="K199" s="164">
        <v>277028</v>
      </c>
      <c r="L199" s="164">
        <v>291978</v>
      </c>
    </row>
    <row r="200" spans="9:12" ht="15" hidden="1">
      <c r="I200" s="176">
        <v>-14770</v>
      </c>
      <c r="J200" s="177">
        <v>-75300</v>
      </c>
      <c r="K200" s="177">
        <v>-10500</v>
      </c>
      <c r="L200" s="177">
        <v>-10000</v>
      </c>
    </row>
    <row r="201" spans="9:12" ht="15" hidden="1">
      <c r="I201" s="164">
        <v>79390.4</v>
      </c>
      <c r="J201" s="164">
        <v>49910</v>
      </c>
      <c r="K201" s="164">
        <v>46953</v>
      </c>
      <c r="L201" s="164">
        <v>47903</v>
      </c>
    </row>
    <row r="202" spans="9:12" ht="15" hidden="1">
      <c r="I202" s="178">
        <v>46026</v>
      </c>
      <c r="J202" s="178">
        <v>45000</v>
      </c>
      <c r="K202" s="178">
        <v>45000</v>
      </c>
      <c r="L202" s="178">
        <v>45000</v>
      </c>
    </row>
    <row r="203" ht="12.75" hidden="1"/>
    <row r="204" spans="9:12" ht="12.75" hidden="1">
      <c r="I204" s="179">
        <f>SUM(I199:I203)</f>
        <v>359391.5</v>
      </c>
      <c r="J204" s="179">
        <f>SUM(J199:J203)</f>
        <v>341878</v>
      </c>
      <c r="K204" s="179">
        <f>SUM(K199:K203)</f>
        <v>358481</v>
      </c>
      <c r="L204" s="179">
        <f>SUM(L199:L203)</f>
        <v>374881</v>
      </c>
    </row>
    <row r="205" ht="12.75" hidden="1"/>
    <row r="206" spans="9:12" ht="14.25" hidden="1">
      <c r="I206" s="166">
        <v>512236</v>
      </c>
      <c r="J206" s="166">
        <v>592529</v>
      </c>
      <c r="K206" s="166">
        <v>510831</v>
      </c>
      <c r="L206" s="166">
        <v>512533</v>
      </c>
    </row>
    <row r="207" spans="9:12" ht="15" hidden="1">
      <c r="I207" s="176">
        <v>-14770</v>
      </c>
      <c r="J207" s="177">
        <v>-75300</v>
      </c>
      <c r="K207" s="177">
        <v>-10500</v>
      </c>
      <c r="L207" s="177">
        <v>-10000</v>
      </c>
    </row>
    <row r="208" spans="9:12" ht="15" hidden="1">
      <c r="I208" s="178">
        <v>-18280</v>
      </c>
      <c r="J208" s="178">
        <v>-18378</v>
      </c>
      <c r="K208" s="178">
        <v>-17805</v>
      </c>
      <c r="L208" s="178">
        <v>-17914</v>
      </c>
    </row>
    <row r="209" spans="9:12" ht="15" hidden="1">
      <c r="I209" s="180">
        <v>-125800</v>
      </c>
      <c r="J209" s="180">
        <v>-135100</v>
      </c>
      <c r="K209" s="180">
        <v>-135100</v>
      </c>
      <c r="L209" s="180">
        <v>-135100</v>
      </c>
    </row>
    <row r="210" ht="12.75" hidden="1"/>
    <row r="211" spans="9:12" ht="12.75" hidden="1">
      <c r="I211" s="179">
        <f>SUM(I206:I210)</f>
        <v>353386</v>
      </c>
      <c r="J211" s="179">
        <f>SUM(J206:J210)</f>
        <v>363751</v>
      </c>
      <c r="K211" s="179">
        <f>SUM(K206:K210)</f>
        <v>347426</v>
      </c>
      <c r="L211" s="179">
        <f>SUM(L206:L210)</f>
        <v>349519</v>
      </c>
    </row>
    <row r="212" ht="12.75" hidden="1"/>
    <row r="213" spans="9:12" ht="15" hidden="1">
      <c r="I213" s="181">
        <v>199801.6</v>
      </c>
      <c r="J213" s="181">
        <v>100601</v>
      </c>
      <c r="K213" s="181">
        <v>5000</v>
      </c>
      <c r="L213" s="181">
        <v>4000</v>
      </c>
    </row>
    <row r="214" spans="9:12" ht="15" hidden="1">
      <c r="I214" s="178">
        <v>18280</v>
      </c>
      <c r="J214" s="178">
        <v>18378</v>
      </c>
      <c r="K214" s="178">
        <v>17805</v>
      </c>
      <c r="L214" s="178">
        <v>17914</v>
      </c>
    </row>
    <row r="215" ht="12.75" hidden="1"/>
    <row r="216" spans="9:12" ht="12.75" hidden="1">
      <c r="I216" s="179">
        <f>SUM(I213:I215)</f>
        <v>218081.6</v>
      </c>
      <c r="J216" s="179">
        <f>SUM(J213:J215)</f>
        <v>118979</v>
      </c>
      <c r="K216" s="179">
        <f>SUM(K213:K215)</f>
        <v>22805</v>
      </c>
      <c r="L216" s="179">
        <f>SUM(L213:L215)</f>
        <v>21914</v>
      </c>
    </row>
    <row r="217" ht="12.75" hidden="1"/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F81" sqref="F81"/>
    </sheetView>
  </sheetViews>
  <sheetFormatPr defaultColWidth="9.140625" defaultRowHeight="12.75"/>
  <cols>
    <col min="1" max="1" width="9.140625" style="5" customWidth="1"/>
    <col min="2" max="2" width="18.421875" style="5" customWidth="1"/>
    <col min="3" max="3" width="16.00390625" style="5" customWidth="1"/>
    <col min="4" max="4" width="16.8515625" style="5" customWidth="1"/>
    <col min="5" max="5" width="17.421875" style="5" customWidth="1"/>
    <col min="6" max="6" width="19.421875" style="5" customWidth="1"/>
    <col min="7" max="7" width="14.421875" style="5" customWidth="1"/>
    <col min="8" max="16384" width="9.140625" style="5" customWidth="1"/>
  </cols>
  <sheetData>
    <row r="1" spans="1:6" ht="15.75">
      <c r="A1" s="17" t="s">
        <v>148</v>
      </c>
      <c r="F1" s="270" t="s">
        <v>254</v>
      </c>
    </row>
    <row r="2" ht="14.25">
      <c r="F2" s="182"/>
    </row>
    <row r="3" spans="1:5" ht="18" customHeight="1">
      <c r="A3" s="8"/>
      <c r="B3" s="183"/>
      <c r="C3" s="183"/>
      <c r="D3" s="183"/>
      <c r="E3" s="183"/>
    </row>
    <row r="4" spans="1:5" ht="18" customHeight="1">
      <c r="A4" s="183"/>
      <c r="B4" s="183"/>
      <c r="C4" s="183"/>
      <c r="D4" s="183"/>
      <c r="E4" s="183"/>
    </row>
    <row r="5" ht="12.75">
      <c r="F5" s="70" t="s">
        <v>2</v>
      </c>
    </row>
    <row r="6" spans="1:6" ht="12.75">
      <c r="A6" s="71" t="s">
        <v>115</v>
      </c>
      <c r="B6" s="33" t="s">
        <v>114</v>
      </c>
      <c r="C6" s="33"/>
      <c r="D6" s="72" t="s">
        <v>127</v>
      </c>
      <c r="E6" s="83"/>
      <c r="F6" s="83"/>
    </row>
    <row r="7" spans="1:6" ht="13.5" thickBot="1">
      <c r="A7" s="73"/>
      <c r="B7" s="74"/>
      <c r="C7" s="74" t="s">
        <v>149</v>
      </c>
      <c r="D7" s="75"/>
      <c r="E7" s="74" t="s">
        <v>150</v>
      </c>
      <c r="F7" s="74" t="s">
        <v>7</v>
      </c>
    </row>
    <row r="8" spans="1:6" ht="13.5" thickTop="1">
      <c r="A8" s="76">
        <v>1992</v>
      </c>
      <c r="B8" s="77">
        <v>116438.2</v>
      </c>
      <c r="C8" s="77">
        <v>3232</v>
      </c>
      <c r="D8" s="50">
        <v>116438.2</v>
      </c>
      <c r="E8" s="77">
        <v>184</v>
      </c>
      <c r="F8" s="77">
        <v>299.5</v>
      </c>
    </row>
    <row r="9" spans="1:6" ht="12.75">
      <c r="A9" s="12">
        <v>1993</v>
      </c>
      <c r="B9" s="46">
        <v>175214.9</v>
      </c>
      <c r="C9" s="46">
        <v>25939.1</v>
      </c>
      <c r="D9" s="78">
        <v>175214.9</v>
      </c>
      <c r="E9" s="46">
        <v>1821</v>
      </c>
      <c r="F9" s="46">
        <v>3425.9</v>
      </c>
    </row>
    <row r="10" spans="1:6" ht="12.75">
      <c r="A10" s="12">
        <v>1994</v>
      </c>
      <c r="B10" s="46">
        <v>234176</v>
      </c>
      <c r="C10" s="46">
        <v>9000</v>
      </c>
      <c r="D10" s="78">
        <v>234176</v>
      </c>
      <c r="E10" s="46">
        <v>5315</v>
      </c>
      <c r="F10" s="46">
        <v>11902</v>
      </c>
    </row>
    <row r="11" spans="1:6" ht="12.75">
      <c r="A11" s="12">
        <v>1995</v>
      </c>
      <c r="B11" s="46">
        <v>232237</v>
      </c>
      <c r="C11" s="46">
        <v>7661</v>
      </c>
      <c r="D11" s="78">
        <v>232237</v>
      </c>
      <c r="E11" s="46">
        <v>3577.4</v>
      </c>
      <c r="F11" s="46">
        <v>7951.5</v>
      </c>
    </row>
    <row r="12" spans="1:6" ht="12.75">
      <c r="A12" s="12">
        <v>1996</v>
      </c>
      <c r="B12" s="46">
        <v>244981.9</v>
      </c>
      <c r="C12" s="46">
        <v>6266</v>
      </c>
      <c r="D12" s="78">
        <v>244981.9</v>
      </c>
      <c r="E12" s="46">
        <v>10086.6</v>
      </c>
      <c r="F12" s="46">
        <v>0</v>
      </c>
    </row>
    <row r="13" spans="1:6" ht="12.75">
      <c r="A13" s="12">
        <v>1997</v>
      </c>
      <c r="B13" s="46">
        <v>226656.1</v>
      </c>
      <c r="C13" s="46">
        <v>2000</v>
      </c>
      <c r="D13" s="78">
        <v>232856</v>
      </c>
      <c r="E13" s="46">
        <v>2533.4</v>
      </c>
      <c r="F13" s="46">
        <v>7300</v>
      </c>
    </row>
    <row r="14" spans="1:6" ht="12.75">
      <c r="A14" s="12">
        <v>1998</v>
      </c>
      <c r="B14" s="46">
        <v>395661.6</v>
      </c>
      <c r="C14" s="46">
        <v>126200</v>
      </c>
      <c r="D14" s="78">
        <v>510562</v>
      </c>
      <c r="E14" s="46">
        <v>4415.6</v>
      </c>
      <c r="F14" s="46">
        <v>8014.7</v>
      </c>
    </row>
    <row r="15" spans="1:6" ht="12.75">
      <c r="A15" s="12">
        <v>1999</v>
      </c>
      <c r="B15" s="46">
        <v>366206.9</v>
      </c>
      <c r="C15" s="46">
        <v>61167.1</v>
      </c>
      <c r="D15" s="78">
        <v>382407</v>
      </c>
      <c r="E15" s="46">
        <v>13994.4</v>
      </c>
      <c r="F15" s="46">
        <v>15811</v>
      </c>
    </row>
    <row r="16" spans="1:6" ht="12.75">
      <c r="A16" s="12">
        <v>2000</v>
      </c>
      <c r="B16" s="46">
        <v>336875.2</v>
      </c>
      <c r="C16" s="46">
        <v>38121.5</v>
      </c>
      <c r="D16" s="78">
        <v>378143</v>
      </c>
      <c r="E16" s="46">
        <v>8628.4</v>
      </c>
      <c r="F16" s="46">
        <v>16520.5</v>
      </c>
    </row>
    <row r="17" spans="1:6" ht="12.75">
      <c r="A17" s="12">
        <v>2001</v>
      </c>
      <c r="B17" s="46">
        <v>400900.3</v>
      </c>
      <c r="C17" s="46">
        <v>1264</v>
      </c>
      <c r="D17" s="78">
        <v>409906</v>
      </c>
      <c r="E17" s="46">
        <v>14382.2</v>
      </c>
      <c r="F17" s="46">
        <v>20309.2</v>
      </c>
    </row>
    <row r="18" spans="1:6" ht="12.75">
      <c r="A18" s="71">
        <v>2002</v>
      </c>
      <c r="B18" s="79">
        <v>419473.2</v>
      </c>
      <c r="C18" s="79">
        <v>0</v>
      </c>
      <c r="D18" s="80">
        <v>388205</v>
      </c>
      <c r="E18" s="79">
        <v>10604.9</v>
      </c>
      <c r="F18" s="79">
        <v>9415.4</v>
      </c>
    </row>
    <row r="19" spans="1:6" ht="12.75">
      <c r="A19" s="12">
        <v>2003</v>
      </c>
      <c r="B19" s="46">
        <v>566261</v>
      </c>
      <c r="C19" s="46">
        <v>0</v>
      </c>
      <c r="D19" s="78">
        <v>533427</v>
      </c>
      <c r="E19" s="46">
        <v>9276</v>
      </c>
      <c r="F19" s="46">
        <v>18957</v>
      </c>
    </row>
    <row r="20" spans="1:6" ht="12.75">
      <c r="A20" s="12">
        <v>2004</v>
      </c>
      <c r="B20" s="46">
        <v>615832</v>
      </c>
      <c r="C20" s="46">
        <v>0</v>
      </c>
      <c r="D20" s="78">
        <v>556449</v>
      </c>
      <c r="E20" s="46">
        <v>7348</v>
      </c>
      <c r="F20" s="46">
        <v>21370</v>
      </c>
    </row>
    <row r="21" spans="1:8" ht="12.75">
      <c r="A21" s="12">
        <v>2005</v>
      </c>
      <c r="B21" s="46">
        <v>577814</v>
      </c>
      <c r="C21" s="46">
        <v>3379</v>
      </c>
      <c r="D21" s="78">
        <v>542321</v>
      </c>
      <c r="E21" s="46">
        <v>6756</v>
      </c>
      <c r="F21" s="46">
        <v>11769</v>
      </c>
      <c r="H21" s="188"/>
    </row>
    <row r="22" spans="1:8" ht="12.75">
      <c r="A22" s="76">
        <v>2006</v>
      </c>
      <c r="B22" s="77">
        <v>598879</v>
      </c>
      <c r="C22" s="77">
        <v>30200</v>
      </c>
      <c r="D22" s="50">
        <v>626512</v>
      </c>
      <c r="E22" s="77">
        <v>6434</v>
      </c>
      <c r="F22" s="77">
        <v>17778</v>
      </c>
      <c r="H22" s="188"/>
    </row>
    <row r="23" spans="1:8" ht="12.75">
      <c r="A23" s="76">
        <v>2007</v>
      </c>
      <c r="B23" s="77">
        <v>536694</v>
      </c>
      <c r="C23" s="77">
        <v>0</v>
      </c>
      <c r="D23" s="50">
        <v>498880</v>
      </c>
      <c r="E23" s="77">
        <v>6426.1</v>
      </c>
      <c r="F23" s="77">
        <v>16901</v>
      </c>
      <c r="H23" s="188"/>
    </row>
    <row r="24" spans="1:6" ht="12.75">
      <c r="A24" s="76">
        <v>2008</v>
      </c>
      <c r="B24" s="77">
        <v>586396</v>
      </c>
      <c r="C24" s="77">
        <v>0</v>
      </c>
      <c r="D24" s="50">
        <v>601475</v>
      </c>
      <c r="E24" s="77">
        <v>5963</v>
      </c>
      <c r="F24" s="77">
        <v>14986</v>
      </c>
    </row>
    <row r="25" spans="1:6" ht="12.75">
      <c r="A25" s="76">
        <v>2009</v>
      </c>
      <c r="B25" s="77">
        <v>866936</v>
      </c>
      <c r="C25" s="77">
        <v>0</v>
      </c>
      <c r="D25" s="50">
        <v>702036</v>
      </c>
      <c r="E25" s="77">
        <v>5217</v>
      </c>
      <c r="F25" s="77">
        <v>18280</v>
      </c>
    </row>
    <row r="26" spans="1:6" ht="12.75">
      <c r="A26" s="76">
        <v>2010</v>
      </c>
      <c r="B26" s="77">
        <v>654625</v>
      </c>
      <c r="C26" s="77">
        <v>0</v>
      </c>
      <c r="D26" s="50">
        <v>800807</v>
      </c>
      <c r="E26" s="77">
        <v>4226</v>
      </c>
      <c r="F26" s="77">
        <v>18378</v>
      </c>
    </row>
    <row r="27" spans="1:6" ht="12.75">
      <c r="A27" s="76">
        <v>2011</v>
      </c>
      <c r="B27" s="77">
        <v>544182.8014</v>
      </c>
      <c r="C27" s="77">
        <v>0</v>
      </c>
      <c r="D27" s="50">
        <v>544183.237</v>
      </c>
      <c r="E27" s="77">
        <v>3366</v>
      </c>
      <c r="F27" s="77">
        <v>17805</v>
      </c>
    </row>
    <row r="28" spans="1:6" ht="12.75">
      <c r="A28" s="76">
        <v>2012</v>
      </c>
      <c r="B28" s="77">
        <v>511121</v>
      </c>
      <c r="C28" s="77">
        <v>0</v>
      </c>
      <c r="D28" s="50">
        <v>493207</v>
      </c>
      <c r="E28" s="77">
        <v>2626</v>
      </c>
      <c r="F28" s="77">
        <v>17914</v>
      </c>
    </row>
    <row r="29" spans="1:6" ht="12.75">
      <c r="A29" s="76">
        <v>2013</v>
      </c>
      <c r="B29" s="77">
        <v>519401</v>
      </c>
      <c r="C29" s="77">
        <v>0</v>
      </c>
      <c r="D29" s="50">
        <v>501369</v>
      </c>
      <c r="E29" s="77">
        <v>1910</v>
      </c>
      <c r="F29" s="77">
        <v>18032</v>
      </c>
    </row>
    <row r="31" spans="1:4" ht="12.75">
      <c r="A31" s="5" t="s">
        <v>43</v>
      </c>
      <c r="D31" s="5" t="s">
        <v>151</v>
      </c>
    </row>
    <row r="33" spans="1:6" ht="12.75">
      <c r="A33" s="15" t="s">
        <v>152</v>
      </c>
      <c r="B33" s="11"/>
      <c r="D33" s="15" t="s">
        <v>152</v>
      </c>
      <c r="E33" s="15" t="s">
        <v>153</v>
      </c>
      <c r="F33" s="15" t="s">
        <v>154</v>
      </c>
    </row>
    <row r="34" spans="1:6" ht="3" customHeight="1">
      <c r="A34" s="15"/>
      <c r="B34" s="11"/>
      <c r="D34" s="15"/>
      <c r="E34" s="11"/>
      <c r="F34" s="11"/>
    </row>
    <row r="35" spans="1:6" ht="12.75">
      <c r="A35" s="15">
        <v>1992</v>
      </c>
      <c r="B35" s="11">
        <v>2.9</v>
      </c>
      <c r="D35" s="15">
        <v>1992</v>
      </c>
      <c r="E35" s="81">
        <v>46306</v>
      </c>
      <c r="F35" s="77">
        <v>27429</v>
      </c>
    </row>
    <row r="36" spans="1:6" ht="12.75">
      <c r="A36" s="15">
        <v>1993</v>
      </c>
      <c r="B36" s="11">
        <v>25.4</v>
      </c>
      <c r="D36" s="15">
        <v>1993</v>
      </c>
      <c r="E36" s="81">
        <v>74391</v>
      </c>
      <c r="F36" s="46">
        <v>34596</v>
      </c>
    </row>
    <row r="37" spans="1:6" ht="12.75">
      <c r="A37" s="15">
        <v>1994</v>
      </c>
      <c r="B37" s="11">
        <v>22.5</v>
      </c>
      <c r="D37" s="15">
        <v>1994</v>
      </c>
      <c r="E37" s="81">
        <v>67417</v>
      </c>
      <c r="F37" s="46">
        <v>37516</v>
      </c>
    </row>
    <row r="38" spans="1:6" ht="12.75">
      <c r="A38" s="15">
        <v>1995</v>
      </c>
      <c r="B38" s="11">
        <v>14.5</v>
      </c>
      <c r="D38" s="15">
        <v>1995</v>
      </c>
      <c r="E38" s="81">
        <v>51885</v>
      </c>
      <c r="F38" s="46">
        <v>46455</v>
      </c>
    </row>
    <row r="39" spans="1:6" ht="12.75">
      <c r="A39" s="15">
        <v>1996</v>
      </c>
      <c r="B39" s="11">
        <v>20.8</v>
      </c>
      <c r="D39" s="15">
        <v>1996</v>
      </c>
      <c r="E39" s="81">
        <v>56020</v>
      </c>
      <c r="F39" s="46">
        <v>32518</v>
      </c>
    </row>
    <row r="40" spans="1:6" ht="12.75">
      <c r="A40" s="15">
        <v>1997</v>
      </c>
      <c r="B40" s="11">
        <v>15.5</v>
      </c>
      <c r="D40" s="15">
        <v>1997</v>
      </c>
      <c r="E40" s="81">
        <v>64959</v>
      </c>
      <c r="F40" s="46">
        <v>57362</v>
      </c>
    </row>
    <row r="41" spans="1:6" ht="12.75">
      <c r="A41" s="15">
        <v>1998</v>
      </c>
      <c r="B41" s="11">
        <v>133.7</v>
      </c>
      <c r="D41" s="15">
        <v>1998</v>
      </c>
      <c r="E41" s="81">
        <v>198068</v>
      </c>
      <c r="F41" s="46">
        <v>166593</v>
      </c>
    </row>
    <row r="42" spans="1:7" ht="12.75">
      <c r="A42" s="15">
        <v>1999</v>
      </c>
      <c r="B42" s="11">
        <v>243.4</v>
      </c>
      <c r="D42" s="15">
        <v>1999</v>
      </c>
      <c r="E42" s="81">
        <v>126534</v>
      </c>
      <c r="F42" s="46">
        <v>101624</v>
      </c>
      <c r="G42" s="188"/>
    </row>
    <row r="43" spans="1:7" ht="12.75">
      <c r="A43" s="15">
        <v>2000</v>
      </c>
      <c r="B43" s="11">
        <v>226.3</v>
      </c>
      <c r="D43" s="15">
        <v>2000</v>
      </c>
      <c r="E43" s="81">
        <v>73736</v>
      </c>
      <c r="F43" s="46">
        <v>38121.5</v>
      </c>
      <c r="G43" s="188"/>
    </row>
    <row r="44" spans="1:7" ht="12.75">
      <c r="A44" s="15">
        <v>2001</v>
      </c>
      <c r="B44" s="84">
        <v>205</v>
      </c>
      <c r="D44" s="15">
        <v>2001</v>
      </c>
      <c r="E44" s="81">
        <v>36313</v>
      </c>
      <c r="F44" s="46">
        <v>31028</v>
      </c>
      <c r="G44" s="188"/>
    </row>
    <row r="45" spans="1:6" ht="12.75">
      <c r="A45" s="15">
        <v>2002</v>
      </c>
      <c r="B45" s="11">
        <v>194.2</v>
      </c>
      <c r="D45" s="15">
        <v>2002</v>
      </c>
      <c r="E45" s="81">
        <v>22948</v>
      </c>
      <c r="F45" s="81">
        <v>17890</v>
      </c>
    </row>
    <row r="46" spans="1:6" ht="12.75">
      <c r="A46" s="15">
        <v>2003</v>
      </c>
      <c r="B46" s="11">
        <v>181.4</v>
      </c>
      <c r="D46" s="15">
        <v>2003</v>
      </c>
      <c r="E46" s="81">
        <v>56939</v>
      </c>
      <c r="F46" s="81">
        <v>19095</v>
      </c>
    </row>
    <row r="47" spans="1:6" ht="12.75">
      <c r="A47" s="15">
        <v>2004</v>
      </c>
      <c r="B47" s="11">
        <v>153.1</v>
      </c>
      <c r="D47" s="15">
        <v>2004</v>
      </c>
      <c r="E47" s="81">
        <v>60073</v>
      </c>
      <c r="F47" s="81">
        <v>34073</v>
      </c>
    </row>
    <row r="48" spans="1:6" ht="12.75">
      <c r="A48" s="15">
        <v>2005</v>
      </c>
      <c r="B48" s="11">
        <v>131.3</v>
      </c>
      <c r="D48" s="15">
        <v>2005</v>
      </c>
      <c r="E48" s="81">
        <v>117367</v>
      </c>
      <c r="F48" s="81">
        <v>57182</v>
      </c>
    </row>
    <row r="49" spans="1:6" ht="12.75">
      <c r="A49" s="15">
        <v>2006</v>
      </c>
      <c r="B49" s="11">
        <v>149.3</v>
      </c>
      <c r="D49" s="15">
        <v>2006</v>
      </c>
      <c r="E49" s="81">
        <v>172532</v>
      </c>
      <c r="F49" s="81">
        <v>100983</v>
      </c>
    </row>
    <row r="50" spans="1:6" ht="12.75">
      <c r="A50" s="15">
        <v>2007</v>
      </c>
      <c r="B50" s="11">
        <v>134.4</v>
      </c>
      <c r="D50" s="15">
        <v>2007</v>
      </c>
      <c r="E50" s="81">
        <v>44775</v>
      </c>
      <c r="F50" s="81">
        <v>36775</v>
      </c>
    </row>
    <row r="51" spans="1:6" ht="12.75">
      <c r="A51" s="15">
        <v>2008</v>
      </c>
      <c r="B51" s="11">
        <v>119.4</v>
      </c>
      <c r="D51" s="15">
        <v>2008</v>
      </c>
      <c r="E51" s="81">
        <v>103597</v>
      </c>
      <c r="F51" s="81">
        <v>97110</v>
      </c>
    </row>
    <row r="52" spans="1:6" ht="12.75">
      <c r="A52" s="15">
        <v>2009</v>
      </c>
      <c r="B52" s="11">
        <v>101.1</v>
      </c>
      <c r="D52" s="15">
        <v>2009</v>
      </c>
      <c r="E52" s="81">
        <v>165865</v>
      </c>
      <c r="F52" s="81">
        <v>137278</v>
      </c>
    </row>
    <row r="53" spans="1:6" ht="12.75">
      <c r="A53" s="15">
        <v>2010</v>
      </c>
      <c r="B53" s="11">
        <v>82.7</v>
      </c>
      <c r="D53" s="15">
        <v>2010</v>
      </c>
      <c r="E53" s="81">
        <v>158093</v>
      </c>
      <c r="F53" s="81">
        <v>142619</v>
      </c>
    </row>
    <row r="54" spans="1:6" ht="12.75">
      <c r="A54" s="15">
        <v>2011</v>
      </c>
      <c r="B54" s="11">
        <v>64.9</v>
      </c>
      <c r="D54" s="15">
        <v>2011</v>
      </c>
      <c r="E54" s="81">
        <v>59062</v>
      </c>
      <c r="F54" s="81">
        <v>39262</v>
      </c>
    </row>
    <row r="55" spans="1:6" ht="12.75">
      <c r="A55" s="15">
        <v>2012</v>
      </c>
      <c r="B55" s="84">
        <v>47</v>
      </c>
      <c r="D55" s="15">
        <v>2012</v>
      </c>
      <c r="E55" s="81">
        <v>0</v>
      </c>
      <c r="F55" s="81">
        <v>0</v>
      </c>
    </row>
    <row r="56" spans="1:6" ht="12.75">
      <c r="A56" s="15">
        <v>2013</v>
      </c>
      <c r="B56" s="84">
        <v>29</v>
      </c>
      <c r="D56" s="15">
        <v>2013</v>
      </c>
      <c r="E56" s="81">
        <v>0</v>
      </c>
      <c r="F56" s="81">
        <v>0</v>
      </c>
    </row>
    <row r="57" spans="1:4" ht="12.75">
      <c r="A57" s="15">
        <v>2014</v>
      </c>
      <c r="B57" s="11">
        <v>14.6</v>
      </c>
      <c r="D57" s="5" t="s">
        <v>155</v>
      </c>
    </row>
    <row r="58" spans="1:2" ht="12.75">
      <c r="A58" s="15">
        <v>2015</v>
      </c>
      <c r="B58" s="11">
        <v>9.5</v>
      </c>
    </row>
    <row r="59" spans="1:2" ht="11.25" customHeight="1">
      <c r="A59" s="15">
        <v>2016</v>
      </c>
      <c r="B59" s="11">
        <v>4.5</v>
      </c>
    </row>
    <row r="60" spans="1:4" ht="12.75">
      <c r="A60" s="15">
        <v>2017</v>
      </c>
      <c r="B60" s="11">
        <v>0</v>
      </c>
      <c r="D60" s="5" t="s">
        <v>27</v>
      </c>
    </row>
    <row r="62" spans="4:6" ht="12.75">
      <c r="D62" s="15" t="s">
        <v>152</v>
      </c>
      <c r="E62" s="15" t="s">
        <v>156</v>
      </c>
      <c r="F62" s="15" t="s">
        <v>157</v>
      </c>
    </row>
    <row r="63" spans="4:6" ht="12.75">
      <c r="D63" s="15"/>
      <c r="E63" s="11"/>
      <c r="F63" s="11"/>
    </row>
    <row r="64" spans="4:6" ht="12.75">
      <c r="D64" s="15">
        <v>1997</v>
      </c>
      <c r="E64" s="81">
        <v>-6206</v>
      </c>
      <c r="F64" s="81">
        <v>-6206</v>
      </c>
    </row>
    <row r="65" spans="4:6" ht="12.75">
      <c r="D65" s="15">
        <v>1998</v>
      </c>
      <c r="E65" s="81">
        <v>-114982</v>
      </c>
      <c r="F65" s="81">
        <v>-121188</v>
      </c>
    </row>
    <row r="66" spans="4:6" ht="12.75">
      <c r="D66" s="15">
        <v>1999</v>
      </c>
      <c r="E66" s="81">
        <v>-16201</v>
      </c>
      <c r="F66" s="81">
        <v>-137389</v>
      </c>
    </row>
    <row r="67" spans="4:6" ht="12.75">
      <c r="D67" s="15">
        <v>2000</v>
      </c>
      <c r="E67" s="81">
        <v>-41371</v>
      </c>
      <c r="F67" s="81">
        <v>-178760</v>
      </c>
    </row>
    <row r="68" spans="4:6" ht="12.75">
      <c r="D68" s="15">
        <v>2001</v>
      </c>
      <c r="E68" s="81">
        <v>-8871</v>
      </c>
      <c r="F68" s="81">
        <v>-187631</v>
      </c>
    </row>
    <row r="69" spans="4:6" ht="12.75">
      <c r="D69" s="15">
        <v>2002</v>
      </c>
      <c r="E69" s="81">
        <v>33587</v>
      </c>
      <c r="F69" s="81">
        <v>-154044</v>
      </c>
    </row>
    <row r="70" spans="4:6" ht="12.75">
      <c r="D70" s="15">
        <v>2003</v>
      </c>
      <c r="E70" s="81">
        <v>29734</v>
      </c>
      <c r="F70" s="81">
        <v>-124310</v>
      </c>
    </row>
    <row r="71" spans="4:6" ht="12.75">
      <c r="D71" s="15">
        <v>2004</v>
      </c>
      <c r="E71" s="81">
        <v>53490</v>
      </c>
      <c r="F71" s="81">
        <v>-70820</v>
      </c>
    </row>
    <row r="72" spans="4:6" ht="12.75">
      <c r="D72" s="15">
        <v>2005</v>
      </c>
      <c r="E72" s="81">
        <v>35340</v>
      </c>
      <c r="F72" s="81">
        <v>-35480</v>
      </c>
    </row>
    <row r="73" spans="4:6" ht="12.75">
      <c r="D73" s="15">
        <v>2006</v>
      </c>
      <c r="E73" s="81">
        <v>-22639</v>
      </c>
      <c r="F73" s="81">
        <v>-58119</v>
      </c>
    </row>
    <row r="74" spans="4:6" ht="12.75">
      <c r="D74" s="15">
        <v>2007</v>
      </c>
      <c r="E74" s="81">
        <v>37546</v>
      </c>
      <c r="F74" s="81">
        <v>-20991.4</v>
      </c>
    </row>
    <row r="75" spans="4:6" ht="12.75">
      <c r="D75" s="15">
        <v>2008</v>
      </c>
      <c r="E75" s="81">
        <v>-15127</v>
      </c>
      <c r="F75" s="81">
        <v>-36118</v>
      </c>
    </row>
    <row r="76" spans="4:6" ht="12.75">
      <c r="D76" s="15">
        <v>2009</v>
      </c>
      <c r="E76" s="81">
        <v>164599</v>
      </c>
      <c r="F76" s="81">
        <v>128481</v>
      </c>
    </row>
    <row r="77" spans="4:6" ht="12.75">
      <c r="D77" s="15">
        <v>2010</v>
      </c>
      <c r="E77" s="81">
        <v>-146182</v>
      </c>
      <c r="F77" s="81">
        <v>-17701</v>
      </c>
    </row>
    <row r="78" spans="4:6" ht="12.75">
      <c r="D78" s="15">
        <v>2011</v>
      </c>
      <c r="E78" s="81">
        <v>0</v>
      </c>
      <c r="F78" s="81">
        <v>-17701</v>
      </c>
    </row>
    <row r="79" spans="4:6" ht="12.75">
      <c r="D79" s="15">
        <v>2012</v>
      </c>
      <c r="E79" s="81">
        <v>17914</v>
      </c>
      <c r="F79" s="81">
        <v>213</v>
      </c>
    </row>
    <row r="80" spans="4:6" ht="12.75">
      <c r="D80" s="15">
        <v>2013</v>
      </c>
      <c r="E80" s="81">
        <v>18032</v>
      </c>
      <c r="F80" s="81">
        <v>18245</v>
      </c>
    </row>
    <row r="81" spans="4:5" ht="12.75">
      <c r="D81" s="82" t="s">
        <v>147</v>
      </c>
      <c r="E81" s="82" t="s">
        <v>158</v>
      </c>
    </row>
    <row r="82" spans="4:5" ht="12.75">
      <c r="D82" s="82"/>
      <c r="E82" s="82" t="s">
        <v>159</v>
      </c>
    </row>
  </sheetData>
  <sheetProtection/>
  <printOptions/>
  <pageMargins left="1.3779527559055118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2010-11-22T09:11:45Z</cp:lastPrinted>
  <dcterms:created xsi:type="dcterms:W3CDTF">2007-01-27T10:01:17Z</dcterms:created>
  <dcterms:modified xsi:type="dcterms:W3CDTF">2010-12-07T10:04:56Z</dcterms:modified>
  <cp:category/>
  <cp:version/>
  <cp:contentType/>
  <cp:contentStatus/>
</cp:coreProperties>
</file>