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1"/>
  </bookViews>
  <sheets>
    <sheet name="Město_příjmy" sheetId="1" r:id="rId1"/>
    <sheet name="Město_výdaje" sheetId="2" r:id="rId2"/>
    <sheet name="Rezerva" sheetId="3" r:id="rId3"/>
    <sheet name="Tereza" sheetId="4" r:id="rId4"/>
    <sheet name="Knihovna" sheetId="5" r:id="rId5"/>
    <sheet name="Muzeum" sheetId="6" r:id="rId6"/>
    <sheet name="Domov seniorů" sheetId="7" r:id="rId7"/>
    <sheet name="Domovní správa" sheetId="8" r:id="rId8"/>
  </sheets>
  <definedNames/>
  <calcPr fullCalcOnLoad="1"/>
</workbook>
</file>

<file path=xl/comments2.xml><?xml version="1.0" encoding="utf-8"?>
<comments xmlns="http://schemas.openxmlformats.org/spreadsheetml/2006/main">
  <authors>
    <author>Chobotnicka</author>
  </authors>
  <commentList>
    <comment ref="D212" authorId="0">
      <text>
        <r>
          <rPr>
            <b/>
            <sz val="9"/>
            <rFont val="Tahoma"/>
            <family val="2"/>
          </rPr>
          <t>Chobotnicka: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<sst xmlns="http://schemas.openxmlformats.org/spreadsheetml/2006/main" count="1129" uniqueCount="529">
  <si>
    <t>v tis. Kč</t>
  </si>
  <si>
    <t>Rozpočet</t>
  </si>
  <si>
    <t>Položka</t>
  </si>
  <si>
    <t xml:space="preserve">Příspěvková organizace :   </t>
  </si>
  <si>
    <t xml:space="preserve"> Tereza Břeclav</t>
  </si>
  <si>
    <t>řádek</t>
  </si>
  <si>
    <t>r.2000</t>
  </si>
  <si>
    <t>r.2001</t>
  </si>
  <si>
    <t>r.2002</t>
  </si>
  <si>
    <t>r.2003</t>
  </si>
  <si>
    <t>r.2004</t>
  </si>
  <si>
    <t>r.2005</t>
  </si>
  <si>
    <t>r.2006</t>
  </si>
  <si>
    <t>Počet pracovníků- fyzický stav</t>
  </si>
  <si>
    <t>Počet pracovníků- přepočtený stav</t>
  </si>
  <si>
    <t>Dlouhodobý hm.majetek (DHIM)</t>
  </si>
  <si>
    <t>x</t>
  </si>
  <si>
    <t>Oprávky k DHIM</t>
  </si>
  <si>
    <t>Dlouhodobý finanční majetek</t>
  </si>
  <si>
    <t>Zásoby</t>
  </si>
  <si>
    <t>Pohledávky</t>
  </si>
  <si>
    <t>Finanční majetek</t>
  </si>
  <si>
    <t>Úhrn aktiv</t>
  </si>
  <si>
    <t>Majetkové fondy</t>
  </si>
  <si>
    <t>Peněžní fondy</t>
  </si>
  <si>
    <t>Dlouhodobé závazky</t>
  </si>
  <si>
    <t>Krátkodobé závazky</t>
  </si>
  <si>
    <t>Bankovní výpomoci a půjčky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</si>
  <si>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</si>
  <si>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</si>
  <si>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</si>
  <si>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</si>
  <si>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</si>
  <si>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</si>
  <si>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</si>
  <si>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</si>
  <si>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</si>
  <si>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ost. odvody</t>
  </si>
  <si>
    <t xml:space="preserve"> 10 - 13</t>
  </si>
  <si>
    <t>Odpis pohledávek</t>
  </si>
  <si>
    <t>Odpisy majetku</t>
  </si>
  <si>
    <t>Ostátní náklady</t>
  </si>
  <si>
    <t>Náklady celkem (ÚT 5)</t>
  </si>
  <si>
    <t>Tržby za vlastní výrobky</t>
  </si>
  <si>
    <t>Tržby z prodeje služeb</t>
  </si>
  <si>
    <t>Tržby za prodané zboží</t>
  </si>
  <si>
    <t>Provozní dotace</t>
  </si>
  <si>
    <t>Ostatní výnosy</t>
  </si>
  <si>
    <t>Výnosy celkem (ÚT 6)</t>
  </si>
  <si>
    <t>Výnosy bez dotací</t>
  </si>
  <si>
    <t>Hospodářský výsledek</t>
  </si>
  <si>
    <t>Modifikovaný HV</t>
  </si>
  <si>
    <t xml:space="preserve"> 59-57</t>
  </si>
  <si>
    <t>Průměrná mzda</t>
  </si>
  <si>
    <t>r.2007</t>
  </si>
  <si>
    <t>Městská knihovna Břeclav</t>
  </si>
  <si>
    <t>Městské muzeum a galerie Břeclav</t>
  </si>
  <si>
    <t xml:space="preserve"> Domov seniorů Břeclav</t>
  </si>
  <si>
    <t>v tis.Kč</t>
  </si>
  <si>
    <t>Domovní správa Břeclav</t>
  </si>
  <si>
    <t xml:space="preserve">      z toho z rozp.ÚSC - investiční</t>
  </si>
  <si>
    <t xml:space="preserve">      z toho z rozp.ÚSC-na pokrytí ztráty</t>
  </si>
  <si>
    <t>Modif.HV vázaný na výnos nájem.</t>
  </si>
  <si>
    <t xml:space="preserve"> 189-57</t>
  </si>
  <si>
    <t xml:space="preserve">   </t>
  </si>
  <si>
    <t>Náklady na BF,NBF(pohl.vůči městu)</t>
  </si>
  <si>
    <t>z ř.75</t>
  </si>
  <si>
    <t>Výnos z nájem. a ost. (záv.vůči městu)</t>
  </si>
  <si>
    <t>z ř.189</t>
  </si>
  <si>
    <t>%</t>
  </si>
  <si>
    <t>Plnění</t>
  </si>
  <si>
    <t>ORJ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</si>
  <si>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</si>
  <si>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</si>
  <si>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</si>
  <si>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</si>
  <si>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</si>
  <si>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</si>
  <si>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</si>
  <si>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</si>
  <si>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Město Břeclav</t>
  </si>
  <si>
    <t>tis. Kč</t>
  </si>
  <si>
    <t>Paragraf</t>
  </si>
  <si>
    <t>Text</t>
  </si>
  <si>
    <t>Skutečnost</t>
  </si>
  <si>
    <t>schválený</t>
  </si>
  <si>
    <t>upravený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</si>
  <si>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</si>
  <si>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</si>
  <si>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</si>
  <si>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</si>
  <si>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SR-Interreg III.A disp. fond-dopl.2007</t>
  </si>
  <si>
    <t>Ostat. neinv. přijaté transf. ze SR - Měst. knih.- zvuk. knihy  pro nevid.</t>
  </si>
  <si>
    <t xml:space="preserve">Neinvestiční přijaté transfery od obcí na žáka </t>
  </si>
  <si>
    <t>Neinvestiční přijaté dotace od krajů - (na TIC)</t>
  </si>
  <si>
    <t>Odvody příspěvkových organizací - MŠ</t>
  </si>
  <si>
    <t>Odvody příspěvkových organizací - MŠ ke krytí inv. výd.</t>
  </si>
  <si>
    <t>Ostatní nedaňové příjmy jinde nezařazené-Cestovní ruch</t>
  </si>
  <si>
    <t>Odvody příspěvkových organizací-ZŚ Na Valtické</t>
  </si>
  <si>
    <t>Ost. nedaň. příjmy - ZŠ -proveden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</si>
  <si>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</si>
  <si>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</si>
  <si>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</si>
  <si>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</si>
  <si>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</si>
  <si>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</si>
  <si>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</si>
  <si>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</si>
  <si>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</si>
  <si>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</si>
  <si>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</si>
  <si>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</si>
  <si>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</si>
  <si>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</si>
  <si>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</si>
  <si>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</si>
  <si>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</si>
  <si>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</si>
  <si>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vratky transferů - využití vol. času dětí a ml.</t>
  </si>
  <si>
    <t>Přijaté nekapitálové příspěvky - využití vol. času dětí a ml.</t>
  </si>
  <si>
    <t>Příjmy z pronájmu movitých věcí - místní správa</t>
  </si>
  <si>
    <t>PŘÍJMY ORJ 10 CELKEM</t>
  </si>
  <si>
    <t>Ostatní neinv. přij. transfery - Prevence kriminality-stojany na kola</t>
  </si>
  <si>
    <t>Ostatní neinv. přij. transfery - Prev. kriminality-Koncepce 2009-2011</t>
  </si>
  <si>
    <t>Ostatní neinv. přij. transfery - Interreg III C - REDETRAL</t>
  </si>
  <si>
    <t>Neinv. přijaté transfery od krajů-Podpora zkvalitnění služeb TIC</t>
  </si>
  <si>
    <t>Neinv. přijaté transfery ze zahraniční- Interreg IIIC-REDETRAL</t>
  </si>
  <si>
    <t>Ostat. investič. přijaté transfery ze SR- Program mobility - kino</t>
  </si>
  <si>
    <t>Ostat. investič. přijaté transfery ze SR- Zámek-sanace statiky III.et.</t>
  </si>
  <si>
    <t>Přijaté nekapítálové příspěvky a náhrady - cestovní ruch</t>
  </si>
  <si>
    <t>Ostat. nedaňové příjmy - cestovní ruch</t>
  </si>
  <si>
    <t>Přijaté dary na investice-§ pitná voda (přel. Špitálka, CH. N. Ves-PD)</t>
  </si>
  <si>
    <t>Přijaté sankční poplatky - památková péče</t>
  </si>
  <si>
    <t>Přijaté nekapitálové přísp. a náhrady- památková péče</t>
  </si>
  <si>
    <t>Ostatní nedaňové příjmy j. n. -územní plánování</t>
  </si>
  <si>
    <t>Ostatní nedaňové příjmy j. n. -Komunál. služby a územní rozvoj</t>
  </si>
  <si>
    <t>Přijaté nekapitálové přísp. a náhrady - Ost. sl. a čin. v soc. péči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</si>
  <si>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</si>
  <si>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</si>
  <si>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</si>
  <si>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</si>
  <si>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</si>
  <si>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</si>
  <si>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</si>
  <si>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SR-volby do Senátu a zastupitelstev krajů</t>
  </si>
  <si>
    <t>Neinvestič. přij. transf. ze SR-výk. st. spr. -sociální služby</t>
  </si>
  <si>
    <t>Neinvestiční přij. transfery od obcí</t>
  </si>
  <si>
    <t>Neinvestič. příj. transfery od krajů</t>
  </si>
  <si>
    <t xml:space="preserve">Převody z ostatních vlastních fondů </t>
  </si>
  <si>
    <t>Příjmy z poskytovaných služeb -  placené parkovací zóny</t>
  </si>
  <si>
    <t>Příjmy z pronájmu movitých věcí - ost. zál. pozem. komunikací</t>
  </si>
  <si>
    <t>Přijaté dary na investice - ostat.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</si>
  <si>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</si>
  <si>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</si>
  <si>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</si>
  <si>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poskyt. služeb - inzerce (přesun na ORJ 010 OŠKMS)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</si>
  <si>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</si>
  <si>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</si>
  <si>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</si>
  <si>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</si>
  <si>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</si>
  <si>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</si>
  <si>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</si>
  <si>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</si>
  <si>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</si>
  <si>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</si>
  <si>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</si>
  <si>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</si>
  <si>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</si>
  <si>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</si>
  <si>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</si>
  <si>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</si>
  <si>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</si>
  <si>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</si>
  <si>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</si>
  <si>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</si>
  <si>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</si>
  <si>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</si>
  <si>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</si>
  <si>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</si>
  <si>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</si>
  <si>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</si>
  <si>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</si>
  <si>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</si>
  <si>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</si>
  <si>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</si>
  <si>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</si>
  <si>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</si>
  <si>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</si>
  <si>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</si>
  <si>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</si>
  <si>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</si>
  <si>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</si>
  <si>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</si>
  <si>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</si>
  <si>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</si>
  <si>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</si>
  <si>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</si>
  <si>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</si>
  <si>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</si>
  <si>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</si>
  <si>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</si>
  <si>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</si>
  <si>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</si>
  <si>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</si>
  <si>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</si>
  <si>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</si>
  <si>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Čin. odbor. les. hosp.,zvýš.nákl. výsadbu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</si>
  <si>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</si>
  <si>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</si>
  <si>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</si>
  <si>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</si>
  <si>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</si>
  <si>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</si>
  <si>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</si>
  <si>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</si>
  <si>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</si>
  <si>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</si>
  <si>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</si>
  <si>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Sankční poplatky</t>
  </si>
  <si>
    <t>Přijaté nekapitálové příspěvky jinde nezařazené</t>
  </si>
  <si>
    <t>PŘÍJMY ORJ 80 CELKEM</t>
  </si>
  <si>
    <t>MĚSTSKÁ POLICIE</t>
  </si>
  <si>
    <t>Neinv. příjaté dodace od obcí - veřejnoprávní smlouvy</t>
  </si>
  <si>
    <t>Příjmy z poskytovaných služeb - měst. policie</t>
  </si>
  <si>
    <t>Příjmy z prodeje drob. a krátkodob. majetku</t>
  </si>
  <si>
    <t>PŘÍJMY ORJ 90 CELKEM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</si>
  <si>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</si>
  <si>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</si>
  <si>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</si>
  <si>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</si>
  <si>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</si>
  <si>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</si>
  <si>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</si>
  <si>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</si>
  <si>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</si>
  <si>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</si>
  <si>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</si>
  <si>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</si>
  <si>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</si>
  <si>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</si>
  <si>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</si>
  <si>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</si>
  <si>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</si>
  <si>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</si>
  <si>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</si>
  <si>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</si>
  <si>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</si>
  <si>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</si>
  <si>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</si>
  <si>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</si>
  <si>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</si>
  <si>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</si>
  <si>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</si>
  <si>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</si>
  <si>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</si>
  <si>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</si>
  <si>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</si>
  <si>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</si>
  <si>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</si>
  <si>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</si>
  <si>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</si>
  <si>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</si>
  <si>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</si>
  <si>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</si>
  <si>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poskytování služeb a výrobků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</si>
  <si>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</si>
  <si>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</si>
  <si>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</si>
  <si>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</si>
  <si>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</si>
  <si>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</si>
  <si>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</si>
  <si>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</si>
  <si>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</si>
  <si>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</si>
  <si>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</si>
  <si>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</si>
  <si>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</si>
  <si>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</si>
  <si>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</si>
  <si>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</si>
  <si>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Přijatý bankovní investiční úvěr</t>
  </si>
  <si>
    <t xml:space="preserve">Uhrazené splátky dlouhodobě přijatých půjček </t>
  </si>
  <si>
    <t>FINANCOVÁNÍ CELKEM</t>
  </si>
  <si>
    <t>Třída 8 - Financování  celkem se nerozpočtuje a neúčtuje - automatizovaný výčet.</t>
  </si>
  <si>
    <t xml:space="preserve">Kontrolní součet </t>
  </si>
  <si>
    <t>příjmy celkem + financování celkem = výdaje celkem</t>
  </si>
  <si>
    <t>Daňové příjmy</t>
  </si>
  <si>
    <t>Kapitálové příjmy</t>
  </si>
  <si>
    <t>Dotace</t>
  </si>
  <si>
    <t>Běžné příjmy</t>
  </si>
  <si>
    <t xml:space="preserve">Město Břeclav </t>
  </si>
  <si>
    <t>čerpání</t>
  </si>
  <si>
    <t>ODBOR ŠKOLSTVÍ, KULTURY, MLÁDEŽE A SPORTU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</si>
  <si>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</si>
  <si>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</si>
  <si>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</si>
  <si>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</si>
  <si>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</si>
  <si>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</si>
  <si>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</si>
  <si>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</si>
  <si>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</si>
  <si>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</si>
  <si>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</si>
  <si>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</si>
  <si>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</si>
  <si>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</si>
  <si>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</si>
  <si>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</si>
  <si>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</si>
  <si>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</si>
  <si>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</si>
  <si>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Silnice</t>
  </si>
  <si>
    <t>Pitná voda</t>
  </si>
  <si>
    <t>Zachování a obnova kulturních památek</t>
  </si>
  <si>
    <t>Územní plánování - studie</t>
  </si>
  <si>
    <t>Manažerská projektová příprava</t>
  </si>
  <si>
    <t>Mezisoučet</t>
  </si>
  <si>
    <t xml:space="preserve">Propagace LVA   </t>
  </si>
  <si>
    <t xml:space="preserve">Komunikace (VAK -  Projekt Břeclavsko) </t>
  </si>
  <si>
    <t>Komunikace Na Špitálce</t>
  </si>
  <si>
    <t>Parter Kina Koruna</t>
  </si>
  <si>
    <t>Rek. kanal. a čerp. stanice za Tranzou - havarie</t>
  </si>
  <si>
    <t>ZŠ Slovácká- PD stav. úpr., zateplení</t>
  </si>
  <si>
    <t>ZŠ Slovácká- vnitř. rek.</t>
  </si>
  <si>
    <t>Zámek Břeclav - revitalizace nemovité kult. památky</t>
  </si>
  <si>
    <t>Aquapark (koupaliště Břeclav)</t>
  </si>
  <si>
    <t>Zimní stadion-dostavba sever. tribuny</t>
  </si>
  <si>
    <t>VÝDAJE ORJ 20 CELKEM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</si>
  <si>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</si>
  <si>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</si>
  <si>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</si>
  <si>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</si>
  <si>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</si>
  <si>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</si>
  <si>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</si>
  <si>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</si>
  <si>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</si>
  <si>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</si>
  <si>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Volby do Senátu a zastupitelstev krajů</t>
  </si>
  <si>
    <t>30+31</t>
  </si>
  <si>
    <t>Činnosti místní správy</t>
  </si>
  <si>
    <t>VÝDAJE ORJ 30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</si>
  <si>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</si>
  <si>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</si>
  <si>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</si>
  <si>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</si>
  <si>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</si>
  <si>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</si>
  <si>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</si>
  <si>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</si>
  <si>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</si>
  <si>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</si>
  <si>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</si>
  <si>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</si>
  <si>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</si>
  <si>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</si>
  <si>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</si>
  <si>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</si>
  <si>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</si>
  <si>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</si>
  <si>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</si>
  <si>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</si>
  <si>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>Komunit. plán. v oblasti soc.služeb, lék. vyšetř., znal. pos., tlumočníci</t>
  </si>
  <si>
    <t>Finanční vypořádání min. let - vratky poskytnutých transferů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</si>
  <si>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</si>
  <si>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</si>
  <si>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</si>
  <si>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</si>
  <si>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</si>
  <si>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</si>
  <si>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</si>
  <si>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</si>
  <si>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</si>
  <si>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</si>
  <si>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</si>
  <si>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</si>
  <si>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</si>
  <si>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</si>
  <si>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</si>
  <si>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vnitrozemské plavby (Břeclav-Pohansko-Janohrad)</t>
  </si>
  <si>
    <t>VÝDAJE ORJ 80 CELKEM</t>
  </si>
  <si>
    <t xml:space="preserve">Bezpečnost a veřejný pořádek </t>
  </si>
  <si>
    <t>VÝDAJE ORJ  90 CELKEM</t>
  </si>
  <si>
    <t>Územní plánování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</si>
  <si>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</si>
  <si>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</si>
  <si>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</si>
  <si>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</si>
  <si>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</si>
  <si>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</si>
  <si>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Odvádění a čištění odpadních vod a nakl. s kaly</t>
  </si>
  <si>
    <t>Bytové hospodářství - "BYT 2000"</t>
  </si>
  <si>
    <t>Zásobování teplem - TEPLO (opravy a údržba)</t>
  </si>
  <si>
    <t>Komunální služby a územní rozvoj</t>
  </si>
  <si>
    <t>Ostatní nakládání s odpady-výkup pozemku a nájem za skládku</t>
  </si>
  <si>
    <t>VÝDAJE ORJ 120  CELKEM</t>
  </si>
  <si>
    <t>CELKEM VÝDAJE MĚSTA</t>
  </si>
  <si>
    <t>Kapitálové výdaje</t>
  </si>
  <si>
    <t xml:space="preserve">REZERVA MĚSTA                          § 6409 pol. 5901 </t>
  </si>
  <si>
    <t>Nerealizované kurzové rozdíly</t>
  </si>
  <si>
    <t xml:space="preserve">                                   ROZPOČET PŘÍJMŮ  NA  ROK  2009                                              </t>
  </si>
  <si>
    <t xml:space="preserve">Příjmy z poskyt. služeb - TIC </t>
  </si>
  <si>
    <t xml:space="preserve">Příjmy z prodeje zboží - TIC </t>
  </si>
  <si>
    <t xml:space="preserve">ODBOR DOTACÍ A ROZVOJE                  </t>
  </si>
  <si>
    <t>Ostatní neinv.přij. transfery - Interreg III A - ČR-Slovensko</t>
  </si>
  <si>
    <t>Příjmy z prodeje zboží -  TIC</t>
  </si>
  <si>
    <t>Silnice - přijaté dary na investice</t>
  </si>
  <si>
    <t>Splátky půjčených prostředků (SOM JM)</t>
  </si>
  <si>
    <t>Ostat. neinv. přij. transfery ze SR a ESF - aktiv. politika zaměst.</t>
  </si>
  <si>
    <t>Investiční přijaté transfery od krajů (SDH - vozidlo)</t>
  </si>
  <si>
    <t>Přijaté pojistné náhrady -silnice</t>
  </si>
  <si>
    <t>Přijaté nekapitálové příspěvky a náhrady - silnice</t>
  </si>
  <si>
    <t>Příjmy z pronájmu ost. nemovitostí - požární ochrana</t>
  </si>
  <si>
    <t>Přijaté neinvestiční dary</t>
  </si>
  <si>
    <t>Ostatní přijaté vratky transferů-příspěvek na živobytí</t>
  </si>
  <si>
    <t>Ostatní přijaté vratky transferů - příspěvek na živobytí</t>
  </si>
  <si>
    <t>Ost. odvody z vybr. čin. a služ. j. n.</t>
  </si>
  <si>
    <t>Prodej ostatního DHM</t>
  </si>
  <si>
    <t>ODBOR STAVEBNÍHO ŘÁDU A ÚP</t>
  </si>
  <si>
    <t>Ostatní inv.přijaté transfery ze SR</t>
  </si>
  <si>
    <t>ODBOR MAJETKOPRÁVNÍ</t>
  </si>
  <si>
    <t>Změna stavu krátkodobých peněžních prostředků na BÚ</t>
  </si>
  <si>
    <t>dotace</t>
  </si>
  <si>
    <t>dan</t>
  </si>
  <si>
    <t>Nedostatek zdrojů</t>
  </si>
  <si>
    <t xml:space="preserve">                                       ROZPOČET  VÝDAJŮ  NA  ROK  2009 </t>
  </si>
  <si>
    <t xml:space="preserve">Cestovní ruch - TIC </t>
  </si>
  <si>
    <t>Speciální ZŠ (stacionář - projekt "Žijeme s Vámi")</t>
  </si>
  <si>
    <t xml:space="preserve">Činnosti muzeí a galerií   (Městské muzeum) -běžný provoz     </t>
  </si>
  <si>
    <t>Městské muzeum - provoz Lichtenštejnského domu</t>
  </si>
  <si>
    <t>Městské muzeum - úprava Lichtenštejnského domu</t>
  </si>
  <si>
    <t>Městské muzeum - projekty</t>
  </si>
  <si>
    <t>Ostatní záležitosti sdělovacích prostředků - RADNICE</t>
  </si>
  <si>
    <t>Zájmová činnost v kultuře (kulturní domy)</t>
  </si>
  <si>
    <t xml:space="preserve">Sportovní zařízení v majetku obce -TEREZA   příspěvek provozní </t>
  </si>
  <si>
    <t>Program podpory rozvoje průmyslových zón</t>
  </si>
  <si>
    <t xml:space="preserve">Cestovní ruch  (čl.příspěvek DSO LVA, veletrhy, TIC) </t>
  </si>
  <si>
    <t>Silnice - nákup služeb - projekt přechody</t>
  </si>
  <si>
    <t>Ostat. záležřtosti v silniční dopravě (smlouva-žádost o dot.na ek. autobusy)</t>
  </si>
  <si>
    <t>Odvádění a čištění odpadních vod   (havárie)</t>
  </si>
  <si>
    <t>Územní rozvoj - poradenské, konzultač. a práv. služby (sml. EURO ONE)</t>
  </si>
  <si>
    <t>Projekt prevence kriminality -  z ÚSC</t>
  </si>
  <si>
    <r>
      <t xml:space="preserve">Projekt prevence kriminality - bezp. stojany na jízd. kola-ze SR </t>
    </r>
    <r>
      <rPr>
        <b/>
        <sz val="12"/>
        <rFont val="Arial"/>
        <family val="2"/>
      </rPr>
      <t xml:space="preserve">      X</t>
    </r>
  </si>
  <si>
    <t>Mezinárodní spolupráce (vč.půjčky pro SOM JM)</t>
  </si>
  <si>
    <t>Projektová a manažerská příprava na vybrané investiční akce</t>
  </si>
  <si>
    <t>Investiční akce r. 2008, přecházející do r. 2009, připravované nové akce</t>
  </si>
  <si>
    <t xml:space="preserve">Miniatury LVA  </t>
  </si>
  <si>
    <t>Komunikace Poštorná - Pod zahradama</t>
  </si>
  <si>
    <t>Komunikace Za bankou (aktualizace PD)</t>
  </si>
  <si>
    <t xml:space="preserve">Komunikace Slovácká </t>
  </si>
  <si>
    <t>Komunikace (U Sýpek, Chaloupky, Na zahradách) -r.09-10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</si>
  <si>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</si>
  <si>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</si>
  <si>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</si>
  <si>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PD</t>
  </si>
  <si>
    <t>Studie přístupu k zámku od náměstí</t>
  </si>
  <si>
    <t>Přestupní terminál IDS</t>
  </si>
  <si>
    <t>Přívoz- Pastvisko</t>
  </si>
  <si>
    <t xml:space="preserve">Odkanalizování ul. Obr. míru, Kapustova, Char. N. Ves                                       </t>
  </si>
  <si>
    <t xml:space="preserve">MŠ Břetislavova -zateplení a výměna oken, stav. úpravy (dot. OPŽP)                                                      </t>
  </si>
  <si>
    <t>MŠ Sovadinova - stavební úpravy na provoz MŠ (PD)</t>
  </si>
  <si>
    <t>ZŠ Komenského, objekt šaten (PD)</t>
  </si>
  <si>
    <t>Pohansko - stavební úpravy (vlastní podíl pouze v případě přijetí dotace)</t>
  </si>
  <si>
    <t>Rekonstrukce věže kostela PD</t>
  </si>
  <si>
    <t>Osvětlení památek a mostů</t>
  </si>
  <si>
    <t>Zateplení a výměna oken Domu školství</t>
  </si>
  <si>
    <t xml:space="preserve">Revitalizace sportovního areálu ZŠ Slovácká  </t>
  </si>
  <si>
    <t xml:space="preserve">Zimní stadion - odvlhčení </t>
  </si>
  <si>
    <t>MSK - stavební úpravy areálu</t>
  </si>
  <si>
    <t>Dětská hřiště Na Valtické PD</t>
  </si>
  <si>
    <t>Dětské hřiště U Splavu</t>
  </si>
  <si>
    <t>Pískoviště J. Palacha</t>
  </si>
  <si>
    <t>Veřejné osvětlení Chodská</t>
  </si>
  <si>
    <t>Veřejné osvětlení Na Řádku</t>
  </si>
  <si>
    <t>Hřbitovy (Ch.N.Ves, Poštorná) - chodníky PD</t>
  </si>
  <si>
    <t>Domov seniorů  Břeclav - balkony,okna,zateplení</t>
  </si>
  <si>
    <t>Stavební úpravy MÚ Břeclav I. etapa (žádost do OPŽP)</t>
  </si>
  <si>
    <t>Investice celkem</t>
  </si>
  <si>
    <t xml:space="preserve">          z toho dotace se SR</t>
  </si>
  <si>
    <t xml:space="preserve">Osob. asistence., pečovatelská služba a podpora samostat. bydlení </t>
  </si>
  <si>
    <t>Denní stacionář-UTILIS</t>
  </si>
  <si>
    <t>Domov seniorů Břeclav</t>
  </si>
  <si>
    <t>Remedia Plus - Domov se zvláštním režimem</t>
  </si>
  <si>
    <t>Remedia Plus - Respitní péče</t>
  </si>
  <si>
    <t>Integrační centrum - UTILIS- z důvodu udržitelnosti projektu</t>
  </si>
  <si>
    <t xml:space="preserve">Zvláštní zařízení soc. péče - azylový dům </t>
  </si>
  <si>
    <t>Vnitřní správa - nákup sociálních poukázek</t>
  </si>
  <si>
    <t>Úpravy vodohosp. význam. a vodáren. toků-protipovodňnová  opatření</t>
  </si>
  <si>
    <t>Provoz veřejné silniční dopravy - MHD - dotace na provoz</t>
  </si>
  <si>
    <t>Provoz veřejné silniční dopravy - MHD - dotace na investice (IDS)</t>
  </si>
  <si>
    <t>Činnost vnitřní správy - zálohy pokladnám</t>
  </si>
  <si>
    <t>Stavební úřad</t>
  </si>
  <si>
    <t>Finanční operace jinde nezař.(daň z příjmu, daň z převodu nemov., DPH)</t>
  </si>
  <si>
    <t>ODBOR MAJETKOVÝ A PRÁVNÍ</t>
  </si>
  <si>
    <t>Pitná voda (opravy a udržování,nákup ost. služeb)</t>
  </si>
  <si>
    <t xml:space="preserve">Bytové a nebytové hospodářství - Domovní správa Břeclav </t>
  </si>
  <si>
    <t>Komunální služby a územní rozvoj - výkupy budov</t>
  </si>
  <si>
    <t>Komunální služby a územní rozvoj - výkupy pozemků</t>
  </si>
  <si>
    <t>r. 2008</t>
  </si>
  <si>
    <t>Stav k 31.3.</t>
  </si>
  <si>
    <t>Pasport vybraných rozvahových a výsledovkových položek za rok 2009</t>
  </si>
  <si>
    <t>r.2008</t>
  </si>
  <si>
    <t>1-3/2009</t>
  </si>
  <si>
    <t>Cestovní ruch-Vinařský fond - prop. brožury</t>
  </si>
  <si>
    <t>Přijaté sankční poplatky-vnitřní správa</t>
  </si>
  <si>
    <t xml:space="preserve">Neinv. přijaté dotace ze SR - přísp. na výkon stát. správy, na žáka </t>
  </si>
  <si>
    <t>Rybářství (i výdaje související s myslivostí - hodnocení trofejí)</t>
  </si>
  <si>
    <t>20.2.2009-ZM</t>
  </si>
  <si>
    <t>Navýšení na fin. podporu Konfederaci politických vězňů ČR - úhr. nájemného</t>
  </si>
  <si>
    <t>Navýšení rozpočtu výdajů - svoz komunálního odpadu</t>
  </si>
  <si>
    <t>Stav k 31. 3. 2009</t>
  </si>
  <si>
    <t>Navýšení rozpočtu výdajů na dotace pro sociální - neziskové organizace</t>
  </si>
  <si>
    <t>Fin. příspěvek Národopisnému souboru Břeclavan na vyd. publikace o MUDR. Jos. Kobzíkovi</t>
  </si>
  <si>
    <t>Příspěvek TJ WEVI Hodonín na zajištění akce "Evropská liga národů"</t>
  </si>
  <si>
    <t>Příspěvek Měst. muzeu a galerii k zabezp. vernisáže k živ. jubileu A. Vojtka</t>
  </si>
  <si>
    <t>Navýšení rozp. výdajů na zakoupení 100 ks knih A. Vojtka "Ohlédnutí"</t>
  </si>
  <si>
    <t>Zvýšení rozpočtu výdajů dotace - mládežnický sport</t>
  </si>
  <si>
    <t>Zvýšení rozpočtu výdajů dotace - kultura</t>
  </si>
  <si>
    <t>Dotace Okresní hospodářské komoře Břeclav</t>
  </si>
  <si>
    <t>Příspěvek Měst. muzeu a galerii na "Úpravy Lichtenštejnského domu"</t>
  </si>
  <si>
    <t>Zvýšení rozpočtu výdajů na dovybavení TIC</t>
  </si>
  <si>
    <t>Příspěvek PO Tereza Břeclav na odstranění havárie roštů</t>
  </si>
  <si>
    <t xml:space="preserve">Navýšení výdajů na Konzultač., poraden. a právní služby-prodl. sml. s Mgr.M. Jeřábkem </t>
  </si>
  <si>
    <t>Posílení výkupu pozemků - hřiště v k. ú. Ch. Nová Ves</t>
  </si>
  <si>
    <t>Stav k 15. 4. 2009 - včetně návrhů na změny rozpočtu v RM 15. 4. 2009 z rezervy OE</t>
  </si>
  <si>
    <t>V Břeclavi dne 15. 4.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</si>
</sst>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22"/>
      <name val="Arial CE"/>
      <family val="2"/>
    </font>
    <font>
      <sz val="11"/>
      <name val="Arial"/>
      <family val="0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2"/>
      <color indexed="22"/>
      <name val="Arial CE"/>
      <family val="2"/>
    </font>
    <font>
      <b/>
      <sz val="11"/>
      <color indexed="22"/>
      <name val="Arial CE"/>
      <family val="2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/>
    </xf>
    <xf numFmtId="1" fontId="23" fillId="0" borderId="18" xfId="0" applyNumberFormat="1" applyFont="1" applyFill="1" applyBorder="1" applyAlignment="1">
      <alignment/>
    </xf>
    <xf numFmtId="1" fontId="24" fillId="0" borderId="18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 horizontal="right"/>
    </xf>
    <xf numFmtId="164" fontId="23" fillId="0" borderId="22" xfId="0" applyNumberFormat="1" applyFont="1" applyFill="1" applyBorder="1" applyAlignment="1">
      <alignment horizontal="right"/>
    </xf>
    <xf numFmtId="164" fontId="23" fillId="0" borderId="21" xfId="0" applyNumberFormat="1" applyFont="1" applyFill="1" applyBorder="1" applyAlignment="1">
      <alignment horizontal="right"/>
    </xf>
    <xf numFmtId="165" fontId="23" fillId="0" borderId="21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164" fontId="24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 horizontal="center"/>
    </xf>
    <xf numFmtId="3" fontId="24" fillId="0" borderId="27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 horizontal="center"/>
    </xf>
    <xf numFmtId="3" fontId="24" fillId="0" borderId="28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/>
    </xf>
    <xf numFmtId="0" fontId="28" fillId="0" borderId="24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3" fillId="0" borderId="16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" fontId="23" fillId="0" borderId="19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1" fontId="23" fillId="0" borderId="24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3" fillId="0" borderId="33" xfId="0" applyNumberFormat="1" applyFon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4" fillId="0" borderId="27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164" fontId="23" fillId="0" borderId="34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6" fillId="0" borderId="38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3" fontId="23" fillId="0" borderId="3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3" fillId="0" borderId="41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7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Fill="1" applyAlignment="1">
      <alignment/>
    </xf>
    <xf numFmtId="0" fontId="0" fillId="0" borderId="0" xfId="47">
      <alignment/>
      <protection/>
    </xf>
    <xf numFmtId="164" fontId="26" fillId="0" borderId="42" xfId="46" applyNumberFormat="1" applyFont="1" applyFill="1" applyBorder="1">
      <alignment/>
      <protection/>
    </xf>
    <xf numFmtId="164" fontId="26" fillId="0" borderId="43" xfId="46" applyNumberFormat="1" applyFont="1" applyFill="1" applyBorder="1">
      <alignment/>
      <protection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2" fillId="19" borderId="42" xfId="47" applyFont="1" applyFill="1" applyBorder="1" applyAlignment="1">
      <alignment horizontal="center"/>
      <protection/>
    </xf>
    <xf numFmtId="1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4" fontId="41" fillId="0" borderId="42" xfId="47" applyNumberFormat="1" applyFont="1" applyBorder="1">
      <alignment/>
      <protection/>
    </xf>
    <xf numFmtId="0" fontId="41" fillId="0" borderId="42" xfId="47" applyFont="1" applyBorder="1">
      <alignment/>
      <protection/>
    </xf>
    <xf numFmtId="0" fontId="41" fillId="0" borderId="42" xfId="47" applyFont="1" applyBorder="1" applyAlignment="1">
      <alignment horizontal="center"/>
      <protection/>
    </xf>
    <xf numFmtId="4" fontId="0" fillId="0" borderId="42" xfId="47" applyNumberFormat="1" applyBorder="1">
      <alignment/>
      <protection/>
    </xf>
    <xf numFmtId="14" fontId="40" fillId="0" borderId="42" xfId="47" applyNumberFormat="1" applyFont="1" applyBorder="1">
      <alignment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0" fillId="0" borderId="0" xfId="47" applyNumberFormat="1">
      <alignment/>
      <protection/>
    </xf>
    <xf numFmtId="0" fontId="40" fillId="0" borderId="0" xfId="47" applyFont="1">
      <alignment/>
      <protection/>
    </xf>
    <xf numFmtId="0" fontId="0" fillId="0" borderId="0" xfId="47" applyFont="1">
      <alignment/>
      <protection/>
    </xf>
    <xf numFmtId="0" fontId="38" fillId="0" borderId="0" xfId="0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4" fontId="45" fillId="0" borderId="46" xfId="0" applyNumberFormat="1" applyFont="1" applyFill="1" applyBorder="1" applyAlignment="1">
      <alignment/>
    </xf>
    <xf numFmtId="4" fontId="45" fillId="0" borderId="42" xfId="0" applyNumberFormat="1" applyFont="1" applyFill="1" applyBorder="1" applyAlignment="1">
      <alignment/>
    </xf>
    <xf numFmtId="0" fontId="45" fillId="0" borderId="47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4" fontId="45" fillId="0" borderId="49" xfId="0" applyNumberFormat="1" applyFont="1" applyFill="1" applyBorder="1" applyAlignment="1">
      <alignment/>
    </xf>
    <xf numFmtId="0" fontId="45" fillId="0" borderId="23" xfId="0" applyFont="1" applyFill="1" applyBorder="1" applyAlignment="1">
      <alignment/>
    </xf>
    <xf numFmtId="4" fontId="45" fillId="0" borderId="48" xfId="0" applyNumberFormat="1" applyFont="1" applyFill="1" applyBorder="1" applyAlignment="1">
      <alignment/>
    </xf>
    <xf numFmtId="0" fontId="45" fillId="0" borderId="43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5" fillId="0" borderId="50" xfId="0" applyFont="1" applyFill="1" applyBorder="1" applyAlignment="1">
      <alignment/>
    </xf>
    <xf numFmtId="0" fontId="45" fillId="0" borderId="46" xfId="0" applyFont="1" applyFill="1" applyBorder="1" applyAlignment="1">
      <alignment/>
    </xf>
    <xf numFmtId="4" fontId="45" fillId="0" borderId="51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52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53" xfId="0" applyNumberFormat="1" applyFont="1" applyFill="1" applyBorder="1" applyAlignment="1">
      <alignment/>
    </xf>
    <xf numFmtId="4" fontId="38" fillId="0" borderId="54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23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36" xfId="0" applyFont="1" applyFill="1" applyBorder="1" applyAlignment="1">
      <alignment/>
    </xf>
    <xf numFmtId="16" fontId="38" fillId="0" borderId="42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45" fillId="0" borderId="42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49" fontId="38" fillId="0" borderId="53" xfId="0" applyNumberFormat="1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3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0" fontId="38" fillId="0" borderId="60" xfId="0" applyFont="1" applyFill="1" applyBorder="1" applyAlignment="1">
      <alignment/>
    </xf>
    <xf numFmtId="4" fontId="38" fillId="0" borderId="60" xfId="0" applyNumberFormat="1" applyFont="1" applyFill="1" applyBorder="1" applyAlignment="1">
      <alignment/>
    </xf>
    <xf numFmtId="0" fontId="45" fillId="0" borderId="43" xfId="0" applyFont="1" applyFill="1" applyBorder="1" applyAlignment="1">
      <alignment horizontal="right"/>
    </xf>
    <xf numFmtId="0" fontId="45" fillId="0" borderId="35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4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7" fillId="0" borderId="43" xfId="0" applyNumberFormat="1" applyFont="1" applyFill="1" applyBorder="1" applyAlignment="1">
      <alignment/>
    </xf>
    <xf numFmtId="4" fontId="45" fillId="0" borderId="42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38" fillId="0" borderId="54" xfId="0" applyFont="1" applyFill="1" applyBorder="1" applyAlignment="1">
      <alignment/>
    </xf>
    <xf numFmtId="4" fontId="38" fillId="0" borderId="54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4" fontId="38" fillId="0" borderId="51" xfId="0" applyNumberFormat="1" applyFont="1" applyFill="1" applyBorder="1" applyAlignment="1">
      <alignment/>
    </xf>
    <xf numFmtId="0" fontId="45" fillId="0" borderId="45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5" fillId="0" borderId="63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0" fontId="38" fillId="0" borderId="53" xfId="0" applyFont="1" applyFill="1" applyBorder="1" applyAlignment="1">
      <alignment/>
    </xf>
    <xf numFmtId="0" fontId="38" fillId="0" borderId="64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60" xfId="0" applyFont="1" applyFill="1" applyBorder="1" applyAlignment="1">
      <alignment vertical="center"/>
    </xf>
    <xf numFmtId="0" fontId="38" fillId="0" borderId="54" xfId="0" applyFont="1" applyFill="1" applyBorder="1" applyAlignment="1">
      <alignment horizontal="center"/>
    </xf>
    <xf numFmtId="4" fontId="38" fillId="0" borderId="65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vertical="center"/>
    </xf>
    <xf numFmtId="4" fontId="45" fillId="0" borderId="43" xfId="0" applyNumberFormat="1" applyFont="1" applyFill="1" applyBorder="1" applyAlignment="1">
      <alignment horizontal="right"/>
    </xf>
    <xf numFmtId="0" fontId="45" fillId="0" borderId="57" xfId="0" applyFont="1" applyFill="1" applyBorder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45" fillId="0" borderId="46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46" xfId="0" applyFont="1" applyFill="1" applyBorder="1" applyAlignment="1">
      <alignment/>
    </xf>
    <xf numFmtId="4" fontId="38" fillId="0" borderId="4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42" xfId="0" applyNumberFormat="1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45" fillId="24" borderId="48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4" fontId="45" fillId="24" borderId="43" xfId="0" applyNumberFormat="1" applyFont="1" applyFill="1" applyBorder="1" applyAlignment="1">
      <alignment/>
    </xf>
    <xf numFmtId="4" fontId="45" fillId="24" borderId="43" xfId="0" applyNumberFormat="1" applyFont="1" applyFill="1" applyBorder="1" applyAlignment="1">
      <alignment/>
    </xf>
    <xf numFmtId="4" fontId="47" fillId="24" borderId="43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4" fontId="45" fillId="0" borderId="42" xfId="0" applyNumberFormat="1" applyFont="1" applyBorder="1" applyAlignment="1">
      <alignment/>
    </xf>
    <xf numFmtId="0" fontId="42" fillId="0" borderId="0" xfId="0" applyFont="1" applyFill="1" applyAlignment="1">
      <alignment horizontal="center"/>
    </xf>
    <xf numFmtId="4" fontId="45" fillId="0" borderId="42" xfId="0" applyNumberFormat="1" applyFont="1" applyFill="1" applyBorder="1" applyAlignment="1" applyProtection="1">
      <alignment horizontal="right"/>
      <protection locked="0"/>
    </xf>
    <xf numFmtId="4" fontId="45" fillId="0" borderId="42" xfId="0" applyNumberFormat="1" applyFont="1" applyFill="1" applyBorder="1" applyAlignment="1" applyProtection="1">
      <alignment/>
      <protection locked="0"/>
    </xf>
    <xf numFmtId="4" fontId="45" fillId="24" borderId="33" xfId="0" applyNumberFormat="1" applyFont="1" applyFill="1" applyBorder="1" applyAlignment="1">
      <alignment/>
    </xf>
    <xf numFmtId="0" fontId="38" fillId="0" borderId="43" xfId="0" applyFont="1" applyFill="1" applyBorder="1" applyAlignment="1">
      <alignment/>
    </xf>
    <xf numFmtId="4" fontId="38" fillId="0" borderId="42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53" xfId="0" applyFont="1" applyFill="1" applyBorder="1" applyAlignment="1">
      <alignment/>
    </xf>
    <xf numFmtId="49" fontId="38" fillId="0" borderId="53" xfId="0" applyNumberFormat="1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4" fontId="45" fillId="0" borderId="50" xfId="0" applyNumberFormat="1" applyFont="1" applyFill="1" applyBorder="1" applyAlignment="1">
      <alignment/>
    </xf>
    <xf numFmtId="0" fontId="38" fillId="0" borderId="42" xfId="0" applyFont="1" applyFill="1" applyBorder="1" applyAlignment="1">
      <alignment/>
    </xf>
    <xf numFmtId="0" fontId="38" fillId="0" borderId="46" xfId="0" applyFont="1" applyFill="1" applyBorder="1" applyAlignment="1">
      <alignment horizontal="center"/>
    </xf>
    <xf numFmtId="4" fontId="45" fillId="0" borderId="42" xfId="0" applyNumberFormat="1" applyFont="1" applyFill="1" applyBorder="1" applyAlignment="1">
      <alignment/>
    </xf>
    <xf numFmtId="0" fontId="45" fillId="0" borderId="46" xfId="0" applyFont="1" applyFill="1" applyBorder="1" applyAlignment="1">
      <alignment horizontal="center"/>
    </xf>
    <xf numFmtId="4" fontId="46" fillId="0" borderId="42" xfId="0" applyNumberFormat="1" applyFont="1" applyFill="1" applyBorder="1" applyAlignment="1">
      <alignment/>
    </xf>
    <xf numFmtId="0" fontId="45" fillId="0" borderId="53" xfId="0" applyFont="1" applyFill="1" applyBorder="1" applyAlignment="1">
      <alignment/>
    </xf>
    <xf numFmtId="0" fontId="45" fillId="0" borderId="67" xfId="0" applyFont="1" applyFill="1" applyBorder="1" applyAlignment="1">
      <alignment horizontal="center"/>
    </xf>
    <xf numFmtId="0" fontId="45" fillId="0" borderId="33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4" fontId="45" fillId="0" borderId="51" xfId="0" applyNumberFormat="1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45" fillId="0" borderId="68" xfId="0" applyFont="1" applyFill="1" applyBorder="1" applyAlignment="1">
      <alignment horizontal="center"/>
    </xf>
    <xf numFmtId="0" fontId="38" fillId="0" borderId="60" xfId="0" applyFont="1" applyFill="1" applyBorder="1" applyAlignment="1">
      <alignment/>
    </xf>
    <xf numFmtId="4" fontId="38" fillId="0" borderId="6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38" fillId="0" borderId="64" xfId="0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0" fontId="45" fillId="0" borderId="67" xfId="0" applyFont="1" applyFill="1" applyBorder="1" applyAlignment="1">
      <alignment/>
    </xf>
    <xf numFmtId="0" fontId="45" fillId="0" borderId="46" xfId="0" applyFont="1" applyFill="1" applyBorder="1" applyAlignment="1">
      <alignment/>
    </xf>
    <xf numFmtId="0" fontId="45" fillId="0" borderId="66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48" fillId="0" borderId="66" xfId="0" applyFont="1" applyFill="1" applyBorder="1" applyAlignment="1">
      <alignment/>
    </xf>
    <xf numFmtId="4" fontId="48" fillId="0" borderId="43" xfId="0" applyNumberFormat="1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8" fillId="0" borderId="67" xfId="0" applyFont="1" applyFill="1" applyBorder="1" applyAlignment="1">
      <alignment horizontal="center"/>
    </xf>
    <xf numFmtId="0" fontId="38" fillId="0" borderId="67" xfId="0" applyFont="1" applyFill="1" applyBorder="1" applyAlignment="1">
      <alignment/>
    </xf>
    <xf numFmtId="4" fontId="38" fillId="0" borderId="33" xfId="0" applyNumberFormat="1" applyFont="1" applyFill="1" applyBorder="1" applyAlignment="1">
      <alignment/>
    </xf>
    <xf numFmtId="0" fontId="49" fillId="0" borderId="46" xfId="0" applyFont="1" applyFill="1" applyBorder="1" applyAlignment="1">
      <alignment/>
    </xf>
    <xf numFmtId="0" fontId="45" fillId="0" borderId="46" xfId="0" applyFont="1" applyFill="1" applyBorder="1" applyAlignment="1">
      <alignment horizontal="left"/>
    </xf>
    <xf numFmtId="0" fontId="45" fillId="0" borderId="60" xfId="0" applyFont="1" applyFill="1" applyBorder="1" applyAlignment="1">
      <alignment/>
    </xf>
    <xf numFmtId="0" fontId="38" fillId="0" borderId="68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66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4" fontId="45" fillId="0" borderId="42" xfId="0" applyNumberFormat="1" applyFont="1" applyFill="1" applyBorder="1" applyAlignment="1">
      <alignment/>
    </xf>
    <xf numFmtId="0" fontId="38" fillId="0" borderId="51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0" fontId="45" fillId="0" borderId="51" xfId="0" applyFont="1" applyFill="1" applyBorder="1" applyAlignment="1">
      <alignment/>
    </xf>
    <xf numFmtId="4" fontId="45" fillId="0" borderId="48" xfId="0" applyNumberFormat="1" applyFont="1" applyFill="1" applyBorder="1" applyAlignment="1">
      <alignment/>
    </xf>
    <xf numFmtId="0" fontId="45" fillId="0" borderId="60" xfId="0" applyFont="1" applyFill="1" applyBorder="1" applyAlignment="1">
      <alignment horizontal="center"/>
    </xf>
    <xf numFmtId="0" fontId="38" fillId="0" borderId="69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5" fillId="0" borderId="49" xfId="0" applyFont="1" applyFill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48" xfId="0" applyFont="1" applyBorder="1" applyAlignment="1">
      <alignment/>
    </xf>
    <xf numFmtId="0" fontId="45" fillId="0" borderId="64" xfId="0" applyFont="1" applyFill="1" applyBorder="1" applyAlignment="1">
      <alignment horizontal="center"/>
    </xf>
    <xf numFmtId="0" fontId="45" fillId="0" borderId="65" xfId="0" applyFont="1" applyFill="1" applyBorder="1" applyAlignment="1">
      <alignment horizontal="center"/>
    </xf>
    <xf numFmtId="0" fontId="38" fillId="0" borderId="54" xfId="0" applyFont="1" applyFill="1" applyBorder="1" applyAlignment="1">
      <alignment/>
    </xf>
    <xf numFmtId="0" fontId="45" fillId="0" borderId="48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38" fillId="0" borderId="51" xfId="0" applyFont="1" applyFill="1" applyBorder="1" applyAlignment="1">
      <alignment/>
    </xf>
    <xf numFmtId="4" fontId="45" fillId="0" borderId="53" xfId="0" applyNumberFormat="1" applyFont="1" applyFill="1" applyBorder="1" applyAlignment="1">
      <alignment/>
    </xf>
    <xf numFmtId="0" fontId="38" fillId="0" borderId="48" xfId="0" applyFont="1" applyFill="1" applyBorder="1" applyAlignment="1">
      <alignment horizontal="center"/>
    </xf>
    <xf numFmtId="0" fontId="46" fillId="24" borderId="48" xfId="0" applyFont="1" applyFill="1" applyBorder="1" applyAlignment="1">
      <alignment horizontal="center"/>
    </xf>
    <xf numFmtId="0" fontId="45" fillId="0" borderId="33" xfId="0" applyFont="1" applyBorder="1" applyAlignment="1">
      <alignment/>
    </xf>
    <xf numFmtId="0" fontId="46" fillId="24" borderId="51" xfId="0" applyFont="1" applyFill="1" applyBorder="1" applyAlignment="1">
      <alignment horizontal="center"/>
    </xf>
    <xf numFmtId="0" fontId="45" fillId="0" borderId="51" xfId="0" applyFont="1" applyBorder="1" applyAlignment="1">
      <alignment/>
    </xf>
    <xf numFmtId="4" fontId="38" fillId="0" borderId="43" xfId="0" applyNumberFormat="1" applyFont="1" applyFill="1" applyBorder="1" applyAlignment="1">
      <alignment/>
    </xf>
    <xf numFmtId="4" fontId="38" fillId="0" borderId="54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38" fillId="0" borderId="54" xfId="0" applyFont="1" applyFill="1" applyBorder="1" applyAlignment="1">
      <alignment horizontal="center"/>
    </xf>
    <xf numFmtId="0" fontId="38" fillId="0" borderId="70" xfId="0" applyFont="1" applyFill="1" applyBorder="1" applyAlignment="1">
      <alignment vertical="center"/>
    </xf>
    <xf numFmtId="4" fontId="38" fillId="0" borderId="54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3" fontId="45" fillId="0" borderId="0" xfId="0" applyNumberFormat="1" applyFont="1" applyFill="1" applyAlignment="1">
      <alignment/>
    </xf>
    <xf numFmtId="3" fontId="24" fillId="0" borderId="35" xfId="0" applyNumberFormat="1" applyFont="1" applyFill="1" applyBorder="1" applyAlignment="1" applyProtection="1">
      <alignment/>
      <protection locked="0"/>
    </xf>
    <xf numFmtId="3" fontId="24" fillId="0" borderId="23" xfId="0" applyNumberFormat="1" applyFont="1" applyFill="1" applyBorder="1" applyAlignment="1" applyProtection="1">
      <alignment/>
      <protection locked="0"/>
    </xf>
    <xf numFmtId="3" fontId="24" fillId="0" borderId="47" xfId="0" applyNumberFormat="1" applyFont="1" applyFill="1" applyBorder="1" applyAlignment="1" applyProtection="1">
      <alignment/>
      <protection locked="0"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 locked="0"/>
    </xf>
    <xf numFmtId="3" fontId="24" fillId="0" borderId="24" xfId="0" applyNumberFormat="1" applyFont="1" applyFill="1" applyBorder="1" applyAlignment="1" applyProtection="1">
      <alignment/>
      <protection locked="0"/>
    </xf>
    <xf numFmtId="3" fontId="24" fillId="0" borderId="32" xfId="0" applyNumberFormat="1" applyFont="1" applyFill="1" applyBorder="1" applyAlignment="1" applyProtection="1">
      <alignment/>
      <protection locked="0"/>
    </xf>
    <xf numFmtId="3" fontId="24" fillId="0" borderId="71" xfId="0" applyNumberFormat="1" applyFont="1" applyFill="1" applyBorder="1" applyAlignment="1" applyProtection="1">
      <alignment/>
      <protection/>
    </xf>
    <xf numFmtId="3" fontId="24" fillId="0" borderId="72" xfId="0" applyNumberFormat="1" applyFont="1" applyFill="1" applyBorder="1" applyAlignment="1" applyProtection="1">
      <alignment/>
      <protection locked="0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3" fontId="24" fillId="0" borderId="28" xfId="0" applyNumberFormat="1" applyFont="1" applyFill="1" applyBorder="1" applyAlignment="1" applyProtection="1">
      <alignment/>
      <protection locked="0"/>
    </xf>
    <xf numFmtId="164" fontId="23" fillId="0" borderId="74" xfId="46" applyNumberFormat="1" applyFont="1" applyFill="1" applyBorder="1">
      <alignment/>
      <protection/>
    </xf>
    <xf numFmtId="3" fontId="24" fillId="0" borderId="24" xfId="0" applyNumberFormat="1" applyFont="1" applyBorder="1" applyAlignment="1" applyProtection="1">
      <alignment/>
      <protection locked="0"/>
    </xf>
    <xf numFmtId="3" fontId="24" fillId="0" borderId="27" xfId="0" applyNumberFormat="1" applyFont="1" applyBorder="1" applyAlignment="1" applyProtection="1">
      <alignment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1" fontId="23" fillId="0" borderId="19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17" fontId="38" fillId="0" borderId="55" xfId="0" applyNumberFormat="1" applyFont="1" applyFill="1" applyBorder="1" applyAlignment="1">
      <alignment horizontal="center"/>
    </xf>
    <xf numFmtId="164" fontId="45" fillId="0" borderId="42" xfId="0" applyNumberFormat="1" applyFont="1" applyFill="1" applyBorder="1" applyAlignment="1">
      <alignment/>
    </xf>
    <xf numFmtId="164" fontId="45" fillId="0" borderId="48" xfId="0" applyNumberFormat="1" applyFont="1" applyFill="1" applyBorder="1" applyAlignment="1">
      <alignment/>
    </xf>
    <xf numFmtId="164" fontId="38" fillId="0" borderId="60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164" fontId="38" fillId="0" borderId="55" xfId="0" applyNumberFormat="1" applyFont="1" applyFill="1" applyBorder="1" applyAlignment="1">
      <alignment horizontal="center"/>
    </xf>
    <xf numFmtId="164" fontId="38" fillId="0" borderId="53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/>
    </xf>
    <xf numFmtId="164" fontId="45" fillId="0" borderId="33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45" fillId="0" borderId="50" xfId="0" applyNumberFormat="1" applyFont="1" applyFill="1" applyBorder="1" applyAlignment="1">
      <alignment/>
    </xf>
    <xf numFmtId="164" fontId="45" fillId="0" borderId="51" xfId="0" applyNumberFormat="1" applyFont="1" applyFill="1" applyBorder="1" applyAlignment="1">
      <alignment/>
    </xf>
    <xf numFmtId="164" fontId="38" fillId="0" borderId="51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38" fillId="0" borderId="54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42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/>
    </xf>
    <xf numFmtId="164" fontId="45" fillId="0" borderId="42" xfId="0" applyNumberFormat="1" applyFont="1" applyFill="1" applyBorder="1" applyAlignment="1">
      <alignment/>
    </xf>
    <xf numFmtId="164" fontId="45" fillId="0" borderId="51" xfId="0" applyNumberFormat="1" applyFont="1" applyFill="1" applyBorder="1" applyAlignment="1">
      <alignment/>
    </xf>
    <xf numFmtId="164" fontId="38" fillId="0" borderId="6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164" fontId="38" fillId="0" borderId="55" xfId="0" applyNumberFormat="1" applyFont="1" applyFill="1" applyBorder="1" applyAlignment="1">
      <alignment horizontal="center"/>
    </xf>
    <xf numFmtId="164" fontId="38" fillId="0" borderId="53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/>
    </xf>
    <xf numFmtId="164" fontId="38" fillId="0" borderId="33" xfId="0" applyNumberFormat="1" applyFont="1" applyFill="1" applyBorder="1" applyAlignment="1">
      <alignment/>
    </xf>
    <xf numFmtId="164" fontId="45" fillId="0" borderId="33" xfId="0" applyNumberFormat="1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38" fillId="0" borderId="60" xfId="0" applyNumberFormat="1" applyFont="1" applyFill="1" applyBorder="1" applyAlignment="1">
      <alignment vertical="center"/>
    </xf>
    <xf numFmtId="4" fontId="40" fillId="0" borderId="42" xfId="47" applyNumberFormat="1" applyFont="1" applyBorder="1" applyAlignment="1">
      <alignment horizontal="right"/>
      <protection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39" fillId="0" borderId="0" xfId="47" applyFont="1" applyAlignment="1">
      <alignment horizontal="center"/>
      <protection/>
    </xf>
    <xf numFmtId="0" fontId="2" fillId="0" borderId="39" xfId="47" applyFont="1" applyBorder="1" applyAlignment="1">
      <alignment horizontal="center"/>
      <protection/>
    </xf>
    <xf numFmtId="4" fontId="45" fillId="0" borderId="0" xfId="0" applyNumberFormat="1" applyFont="1" applyFill="1" applyAlignment="1">
      <alignment/>
    </xf>
    <xf numFmtId="164" fontId="45" fillId="0" borderId="48" xfId="0" applyNumberFormat="1" applyFont="1" applyFill="1" applyBorder="1" applyAlignment="1">
      <alignment/>
    </xf>
    <xf numFmtId="164" fontId="38" fillId="0" borderId="42" xfId="0" applyNumberFormat="1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zerva 2004 ORJ 110 - k 3110200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zoomScale="75" zoomScaleNormal="75" zoomScalePageLayoutView="0" workbookViewId="0" topLeftCell="A334">
      <selection activeCell="F382" sqref="F382"/>
    </sheetView>
  </sheetViews>
  <sheetFormatPr defaultColWidth="9.140625" defaultRowHeight="12.75"/>
  <cols>
    <col min="1" max="1" width="7.57421875" style="311" customWidth="1"/>
    <col min="2" max="3" width="10.28125" style="311" customWidth="1"/>
    <col min="4" max="4" width="68.8515625" style="311" customWidth="1"/>
    <col min="5" max="7" width="16.7109375" style="311" customWidth="1"/>
    <col min="8" max="8" width="11.421875" style="311" customWidth="1"/>
    <col min="9" max="16384" width="9.140625" style="311" customWidth="1"/>
  </cols>
  <sheetData>
    <row r="1" spans="1:8" ht="21.75" customHeight="1">
      <c r="A1" s="469" t="s">
        <v>80</v>
      </c>
      <c r="B1" s="470"/>
      <c r="C1" s="470"/>
      <c r="D1" s="250"/>
      <c r="E1" s="13"/>
      <c r="F1" s="13"/>
      <c r="G1" s="13"/>
      <c r="H1" s="13"/>
    </row>
    <row r="2" spans="1:8" ht="12.75" customHeight="1">
      <c r="A2" s="249"/>
      <c r="B2" s="13"/>
      <c r="C2" s="249"/>
      <c r="D2" s="210"/>
      <c r="E2" s="13"/>
      <c r="F2" s="13"/>
      <c r="G2" s="13"/>
      <c r="H2" s="13"/>
    </row>
    <row r="3" spans="1:7" s="13" customFormat="1" ht="20.25">
      <c r="A3" s="471" t="s">
        <v>403</v>
      </c>
      <c r="B3" s="471"/>
      <c r="C3" s="471"/>
      <c r="D3" s="471"/>
      <c r="E3" s="251"/>
      <c r="F3" s="251"/>
      <c r="G3" s="312"/>
    </row>
    <row r="4" spans="1:7" s="13" customFormat="1" ht="15" customHeight="1" thickBot="1">
      <c r="A4" s="310"/>
      <c r="B4" s="310"/>
      <c r="C4" s="310"/>
      <c r="D4" s="310"/>
      <c r="E4" s="251"/>
      <c r="F4" s="251"/>
      <c r="G4" s="312" t="s">
        <v>81</v>
      </c>
    </row>
    <row r="5" spans="1:8" ht="15.75">
      <c r="A5" s="252" t="s">
        <v>71</v>
      </c>
      <c r="B5" s="253" t="s">
        <v>82</v>
      </c>
      <c r="C5" s="253" t="s">
        <v>2</v>
      </c>
      <c r="D5" s="254" t="s">
        <v>83</v>
      </c>
      <c r="E5" s="253" t="s">
        <v>1</v>
      </c>
      <c r="F5" s="253" t="s">
        <v>1</v>
      </c>
      <c r="G5" s="436" t="s">
        <v>84</v>
      </c>
      <c r="H5" s="253" t="s">
        <v>69</v>
      </c>
    </row>
    <row r="6" spans="1:8" ht="16.5" thickBot="1">
      <c r="A6" s="256"/>
      <c r="B6" s="257"/>
      <c r="C6" s="257"/>
      <c r="D6" s="258"/>
      <c r="E6" s="259" t="s">
        <v>85</v>
      </c>
      <c r="F6" s="259" t="s">
        <v>86</v>
      </c>
      <c r="G6" s="259" t="s">
        <v>505</v>
      </c>
      <c r="H6" s="259" t="s">
        <v>87</v>
      </c>
    </row>
    <row r="7" spans="1:8" ht="16.5" customHeight="1" thickTop="1">
      <c r="A7" s="260">
        <v>10</v>
      </c>
      <c r="B7" s="261"/>
      <c r="C7" s="261"/>
      <c r="D7" s="262" t="s">
        <v>88</v>
      </c>
      <c r="E7" s="211"/>
      <c r="F7" s="211"/>
      <c r="G7" s="211"/>
      <c r="H7" s="211"/>
    </row>
    <row r="8" spans="1:8" ht="15" customHeight="1">
      <c r="A8" s="260"/>
      <c r="B8" s="261"/>
      <c r="C8" s="261"/>
      <c r="D8" s="262"/>
      <c r="E8" s="211"/>
      <c r="F8" s="211"/>
      <c r="G8" s="211"/>
      <c r="H8" s="211"/>
    </row>
    <row r="9" spans="1:8" ht="15">
      <c r="A9" s="218"/>
      <c r="B9" s="216"/>
      <c r="C9" s="216">
        <v>1344</v>
      </c>
      <c r="D9" s="216" t="s">
        <v>89</v>
      </c>
      <c r="E9" s="213">
        <v>10</v>
      </c>
      <c r="F9" s="213">
        <v>10</v>
      </c>
      <c r="G9" s="213">
        <v>11.4</v>
      </c>
      <c r="H9" s="437">
        <f aca="true" t="shared" si="0" ref="H9:H42">(G9/F9)*100</f>
        <v>114.00000000000001</v>
      </c>
    </row>
    <row r="10" spans="1:8" ht="15">
      <c r="A10" s="218"/>
      <c r="B10" s="216"/>
      <c r="C10" s="216">
        <v>1361</v>
      </c>
      <c r="D10" s="216" t="s">
        <v>90</v>
      </c>
      <c r="E10" s="213">
        <v>20</v>
      </c>
      <c r="F10" s="213">
        <v>20</v>
      </c>
      <c r="G10" s="213">
        <v>12.4</v>
      </c>
      <c r="H10" s="437">
        <f t="shared" si="0"/>
        <v>62</v>
      </c>
    </row>
    <row r="11" spans="1:8" ht="15" hidden="1">
      <c r="A11" s="214"/>
      <c r="B11" s="215"/>
      <c r="C11" s="215">
        <v>4116</v>
      </c>
      <c r="D11" s="216" t="s">
        <v>91</v>
      </c>
      <c r="E11" s="219">
        <v>0</v>
      </c>
      <c r="F11" s="219">
        <v>0</v>
      </c>
      <c r="G11" s="219"/>
      <c r="H11" s="437" t="e">
        <f t="shared" si="0"/>
        <v>#DIV/0!</v>
      </c>
    </row>
    <row r="12" spans="1:8" ht="15" hidden="1">
      <c r="A12" s="214"/>
      <c r="B12" s="215"/>
      <c r="C12" s="215">
        <v>4116</v>
      </c>
      <c r="D12" s="216" t="s">
        <v>92</v>
      </c>
      <c r="E12" s="219">
        <v>0</v>
      </c>
      <c r="F12" s="219">
        <v>0</v>
      </c>
      <c r="G12" s="219"/>
      <c r="H12" s="437" t="e">
        <f t="shared" si="0"/>
        <v>#DIV/0!</v>
      </c>
    </row>
    <row r="13" spans="1:8" ht="15">
      <c r="A13" s="214"/>
      <c r="B13" s="215"/>
      <c r="C13" s="215">
        <v>4121</v>
      </c>
      <c r="D13" s="215" t="s">
        <v>93</v>
      </c>
      <c r="E13" s="219">
        <v>370.7</v>
      </c>
      <c r="F13" s="219">
        <v>370.7</v>
      </c>
      <c r="G13" s="219">
        <v>282.4</v>
      </c>
      <c r="H13" s="437">
        <f t="shared" si="0"/>
        <v>76.18019962233612</v>
      </c>
    </row>
    <row r="14" spans="1:8" ht="15" hidden="1">
      <c r="A14" s="214"/>
      <c r="B14" s="215"/>
      <c r="C14" s="215">
        <v>4122</v>
      </c>
      <c r="D14" s="215" t="s">
        <v>94</v>
      </c>
      <c r="E14" s="217">
        <v>0</v>
      </c>
      <c r="F14" s="217">
        <v>0</v>
      </c>
      <c r="G14" s="219"/>
      <c r="H14" s="437" t="e">
        <f t="shared" si="0"/>
        <v>#DIV/0!</v>
      </c>
    </row>
    <row r="15" spans="1:8" ht="15" hidden="1">
      <c r="A15" s="214"/>
      <c r="B15" s="215">
        <v>3111</v>
      </c>
      <c r="C15" s="215">
        <v>2122</v>
      </c>
      <c r="D15" s="215" t="s">
        <v>95</v>
      </c>
      <c r="E15" s="217">
        <v>0</v>
      </c>
      <c r="F15" s="217">
        <v>0</v>
      </c>
      <c r="G15" s="219"/>
      <c r="H15" s="437" t="e">
        <f t="shared" si="0"/>
        <v>#DIV/0!</v>
      </c>
    </row>
    <row r="16" spans="1:8" ht="15" hidden="1">
      <c r="A16" s="214"/>
      <c r="B16" s="215">
        <v>3111</v>
      </c>
      <c r="C16" s="215">
        <v>2324</v>
      </c>
      <c r="D16" s="215" t="s">
        <v>96</v>
      </c>
      <c r="E16" s="217">
        <v>0</v>
      </c>
      <c r="F16" s="217">
        <v>0</v>
      </c>
      <c r="G16" s="213"/>
      <c r="H16" s="437" t="e">
        <f t="shared" si="0"/>
        <v>#DIV/0!</v>
      </c>
    </row>
    <row r="17" spans="1:8" ht="15">
      <c r="A17" s="214"/>
      <c r="B17" s="215">
        <v>2143</v>
      </c>
      <c r="C17" s="215">
        <v>2111</v>
      </c>
      <c r="D17" s="215" t="s">
        <v>404</v>
      </c>
      <c r="E17" s="219">
        <v>73</v>
      </c>
      <c r="F17" s="219">
        <v>73</v>
      </c>
      <c r="G17" s="219">
        <v>122.3</v>
      </c>
      <c r="H17" s="437">
        <f t="shared" si="0"/>
        <v>167.53424657534245</v>
      </c>
    </row>
    <row r="18" spans="1:8" ht="15">
      <c r="A18" s="214"/>
      <c r="B18" s="215">
        <v>2143</v>
      </c>
      <c r="C18" s="215">
        <v>2112</v>
      </c>
      <c r="D18" s="215" t="s">
        <v>405</v>
      </c>
      <c r="E18" s="219">
        <v>172</v>
      </c>
      <c r="F18" s="219">
        <v>172</v>
      </c>
      <c r="G18" s="219">
        <v>84.9</v>
      </c>
      <c r="H18" s="437">
        <f t="shared" si="0"/>
        <v>49.36046511627907</v>
      </c>
    </row>
    <row r="19" spans="1:8" ht="15" hidden="1">
      <c r="A19" s="214"/>
      <c r="B19" s="215">
        <v>2143</v>
      </c>
      <c r="C19" s="215">
        <v>2329</v>
      </c>
      <c r="D19" s="215" t="s">
        <v>97</v>
      </c>
      <c r="E19" s="219">
        <v>0</v>
      </c>
      <c r="F19" s="219">
        <v>0</v>
      </c>
      <c r="G19" s="219"/>
      <c r="H19" s="437" t="e">
        <f t="shared" si="0"/>
        <v>#DIV/0!</v>
      </c>
    </row>
    <row r="20" spans="1:8" ht="15" hidden="1">
      <c r="A20" s="214"/>
      <c r="B20" s="215">
        <v>3113</v>
      </c>
      <c r="C20" s="215">
        <v>2122</v>
      </c>
      <c r="D20" s="215" t="s">
        <v>98</v>
      </c>
      <c r="E20" s="219">
        <v>0</v>
      </c>
      <c r="F20" s="219">
        <v>0</v>
      </c>
      <c r="G20" s="219"/>
      <c r="H20" s="437" t="e">
        <f t="shared" si="0"/>
        <v>#DIV/0!</v>
      </c>
    </row>
    <row r="21" spans="1:8" ht="15">
      <c r="A21" s="214"/>
      <c r="B21" s="215">
        <v>3113</v>
      </c>
      <c r="C21" s="215">
        <v>2329</v>
      </c>
      <c r="D21" s="215" t="s">
        <v>99</v>
      </c>
      <c r="E21" s="219">
        <v>119.3</v>
      </c>
      <c r="F21" s="219">
        <v>119.3</v>
      </c>
      <c r="G21" s="219">
        <v>0</v>
      </c>
      <c r="H21" s="437">
        <f t="shared" si="0"/>
        <v>0</v>
      </c>
    </row>
    <row r="22" spans="1:8" ht="15">
      <c r="A22" s="214"/>
      <c r="B22" s="215">
        <v>3313</v>
      </c>
      <c r="C22" s="215">
        <v>2132</v>
      </c>
      <c r="D22" s="215" t="s">
        <v>100</v>
      </c>
      <c r="E22" s="219">
        <v>350</v>
      </c>
      <c r="F22" s="219">
        <v>350</v>
      </c>
      <c r="G22" s="219">
        <v>0</v>
      </c>
      <c r="H22" s="437">
        <f t="shared" si="0"/>
        <v>0</v>
      </c>
    </row>
    <row r="23" spans="1:8" ht="15" hidden="1">
      <c r="A23" s="218"/>
      <c r="B23" s="216">
        <v>3313</v>
      </c>
      <c r="C23" s="216">
        <v>2324</v>
      </c>
      <c r="D23" s="216" t="s">
        <v>101</v>
      </c>
      <c r="E23" s="213">
        <v>0</v>
      </c>
      <c r="F23" s="213">
        <v>0</v>
      </c>
      <c r="G23" s="213"/>
      <c r="H23" s="437" t="e">
        <f t="shared" si="0"/>
        <v>#DIV/0!</v>
      </c>
    </row>
    <row r="24" spans="1:8" ht="15" hidden="1">
      <c r="A24" s="218"/>
      <c r="B24" s="216">
        <v>3392</v>
      </c>
      <c r="C24" s="216">
        <v>2329</v>
      </c>
      <c r="D24" s="216" t="s">
        <v>102</v>
      </c>
      <c r="E24" s="213"/>
      <c r="F24" s="213"/>
      <c r="G24" s="213"/>
      <c r="H24" s="437" t="e">
        <f t="shared" si="0"/>
        <v>#DIV/0!</v>
      </c>
    </row>
    <row r="25" spans="1:8" ht="15" hidden="1">
      <c r="A25" s="214"/>
      <c r="B25" s="215">
        <v>3314</v>
      </c>
      <c r="C25" s="215">
        <v>2229</v>
      </c>
      <c r="D25" s="215" t="s">
        <v>103</v>
      </c>
      <c r="E25" s="219"/>
      <c r="F25" s="219"/>
      <c r="G25" s="219"/>
      <c r="H25" s="437" t="e">
        <f t="shared" si="0"/>
        <v>#DIV/0!</v>
      </c>
    </row>
    <row r="26" spans="1:8" ht="15" hidden="1">
      <c r="A26" s="214"/>
      <c r="B26" s="215">
        <v>3315</v>
      </c>
      <c r="C26" s="215">
        <v>2322</v>
      </c>
      <c r="D26" s="215" t="s">
        <v>104</v>
      </c>
      <c r="E26" s="219"/>
      <c r="F26" s="219"/>
      <c r="G26" s="219"/>
      <c r="H26" s="437" t="e">
        <f t="shared" si="0"/>
        <v>#DIV/0!</v>
      </c>
    </row>
    <row r="27" spans="1:8" ht="15" hidden="1">
      <c r="A27" s="214"/>
      <c r="B27" s="215">
        <v>3319</v>
      </c>
      <c r="C27" s="215">
        <v>2324</v>
      </c>
      <c r="D27" s="215" t="s">
        <v>105</v>
      </c>
      <c r="E27" s="219"/>
      <c r="F27" s="219"/>
      <c r="G27" s="219"/>
      <c r="H27" s="437" t="e">
        <f t="shared" si="0"/>
        <v>#DIV/0!</v>
      </c>
    </row>
    <row r="28" spans="1:8" ht="15">
      <c r="A28" s="214"/>
      <c r="B28" s="215">
        <v>3349</v>
      </c>
      <c r="C28" s="215">
        <v>2111</v>
      </c>
      <c r="D28" s="215" t="s">
        <v>106</v>
      </c>
      <c r="E28" s="219">
        <v>1200</v>
      </c>
      <c r="F28" s="219">
        <v>1200</v>
      </c>
      <c r="G28" s="219">
        <v>362.3</v>
      </c>
      <c r="H28" s="437">
        <f t="shared" si="0"/>
        <v>30.191666666666666</v>
      </c>
    </row>
    <row r="29" spans="1:8" ht="15">
      <c r="A29" s="214"/>
      <c r="B29" s="215">
        <v>3399</v>
      </c>
      <c r="C29" s="215">
        <v>2111</v>
      </c>
      <c r="D29" s="215" t="s">
        <v>107</v>
      </c>
      <c r="E29" s="219">
        <v>150</v>
      </c>
      <c r="F29" s="219">
        <v>150</v>
      </c>
      <c r="G29" s="219">
        <v>159.8</v>
      </c>
      <c r="H29" s="437">
        <f t="shared" si="0"/>
        <v>106.53333333333335</v>
      </c>
    </row>
    <row r="30" spans="1:8" ht="15">
      <c r="A30" s="214"/>
      <c r="B30" s="215">
        <v>3399</v>
      </c>
      <c r="C30" s="215">
        <v>2133</v>
      </c>
      <c r="D30" s="215" t="s">
        <v>108</v>
      </c>
      <c r="E30" s="219">
        <v>0</v>
      </c>
      <c r="F30" s="219">
        <v>0</v>
      </c>
      <c r="G30" s="219">
        <v>19.1</v>
      </c>
      <c r="H30" s="437" t="e">
        <f t="shared" si="0"/>
        <v>#DIV/0!</v>
      </c>
    </row>
    <row r="31" spans="1:8" ht="15">
      <c r="A31" s="214"/>
      <c r="B31" s="215">
        <v>3399</v>
      </c>
      <c r="C31" s="215">
        <v>2321</v>
      </c>
      <c r="D31" s="215" t="s">
        <v>109</v>
      </c>
      <c r="E31" s="219">
        <v>0</v>
      </c>
      <c r="F31" s="219">
        <v>0</v>
      </c>
      <c r="G31" s="219">
        <v>10</v>
      </c>
      <c r="H31" s="437" t="e">
        <f t="shared" si="0"/>
        <v>#DIV/0!</v>
      </c>
    </row>
    <row r="32" spans="1:8" ht="15" hidden="1">
      <c r="A32" s="214"/>
      <c r="B32" s="215">
        <v>3399</v>
      </c>
      <c r="C32" s="215">
        <v>2324</v>
      </c>
      <c r="D32" s="215" t="s">
        <v>110</v>
      </c>
      <c r="E32" s="219">
        <v>0</v>
      </c>
      <c r="F32" s="219">
        <v>0</v>
      </c>
      <c r="G32" s="219"/>
      <c r="H32" s="437" t="e">
        <f t="shared" si="0"/>
        <v>#DIV/0!</v>
      </c>
    </row>
    <row r="33" spans="1:8" ht="15" hidden="1">
      <c r="A33" s="218"/>
      <c r="B33" s="216">
        <v>3319</v>
      </c>
      <c r="C33" s="216">
        <v>2324</v>
      </c>
      <c r="D33" s="216" t="s">
        <v>111</v>
      </c>
      <c r="E33" s="219"/>
      <c r="F33" s="219"/>
      <c r="G33" s="219"/>
      <c r="H33" s="437" t="e">
        <f t="shared" si="0"/>
        <v>#DIV/0!</v>
      </c>
    </row>
    <row r="34" spans="1:8" ht="15" hidden="1">
      <c r="A34" s="218"/>
      <c r="B34" s="216">
        <v>3392</v>
      </c>
      <c r="C34" s="216">
        <v>2324</v>
      </c>
      <c r="D34" s="216" t="s">
        <v>111</v>
      </c>
      <c r="E34" s="219"/>
      <c r="F34" s="219"/>
      <c r="G34" s="219"/>
      <c r="H34" s="437" t="e">
        <f t="shared" si="0"/>
        <v>#DIV/0!</v>
      </c>
    </row>
    <row r="35" spans="1:8" ht="15" hidden="1">
      <c r="A35" s="218"/>
      <c r="B35" s="216">
        <v>3412</v>
      </c>
      <c r="C35" s="216">
        <v>2122</v>
      </c>
      <c r="D35" s="216" t="s">
        <v>112</v>
      </c>
      <c r="E35" s="219"/>
      <c r="F35" s="219"/>
      <c r="G35" s="219"/>
      <c r="H35" s="437" t="e">
        <f t="shared" si="0"/>
        <v>#DIV/0!</v>
      </c>
    </row>
    <row r="36" spans="1:8" ht="15" hidden="1">
      <c r="A36" s="214"/>
      <c r="B36" s="215">
        <v>3412</v>
      </c>
      <c r="C36" s="215">
        <v>2324</v>
      </c>
      <c r="D36" s="215" t="s">
        <v>113</v>
      </c>
      <c r="E36" s="219"/>
      <c r="F36" s="219"/>
      <c r="G36" s="219"/>
      <c r="H36" s="437" t="e">
        <f t="shared" si="0"/>
        <v>#DIV/0!</v>
      </c>
    </row>
    <row r="37" spans="1:8" ht="15" hidden="1">
      <c r="A37" s="214"/>
      <c r="B37" s="215">
        <v>3412</v>
      </c>
      <c r="C37" s="215">
        <v>2329</v>
      </c>
      <c r="D37" s="215" t="s">
        <v>114</v>
      </c>
      <c r="E37" s="219"/>
      <c r="F37" s="219"/>
      <c r="G37" s="219"/>
      <c r="H37" s="437" t="e">
        <f t="shared" si="0"/>
        <v>#DIV/0!</v>
      </c>
    </row>
    <row r="38" spans="1:8" ht="15">
      <c r="A38" s="214"/>
      <c r="B38" s="215">
        <v>3419</v>
      </c>
      <c r="C38" s="215">
        <v>2132</v>
      </c>
      <c r="D38" s="215" t="s">
        <v>115</v>
      </c>
      <c r="E38" s="219">
        <v>700</v>
      </c>
      <c r="F38" s="219">
        <v>700</v>
      </c>
      <c r="G38" s="219">
        <v>0</v>
      </c>
      <c r="H38" s="437">
        <f t="shared" si="0"/>
        <v>0</v>
      </c>
    </row>
    <row r="39" spans="1:8" ht="15" hidden="1">
      <c r="A39" s="214"/>
      <c r="B39" s="215">
        <v>3419</v>
      </c>
      <c r="C39" s="215">
        <v>2229</v>
      </c>
      <c r="D39" s="215" t="s">
        <v>116</v>
      </c>
      <c r="E39" s="219"/>
      <c r="F39" s="219"/>
      <c r="G39" s="219"/>
      <c r="H39" s="437" t="e">
        <f t="shared" si="0"/>
        <v>#DIV/0!</v>
      </c>
    </row>
    <row r="40" spans="1:8" ht="15">
      <c r="A40" s="214"/>
      <c r="B40" s="215">
        <v>3421</v>
      </c>
      <c r="C40" s="215">
        <v>2132</v>
      </c>
      <c r="D40" s="215" t="s">
        <v>117</v>
      </c>
      <c r="E40" s="219">
        <v>80</v>
      </c>
      <c r="F40" s="219">
        <v>80</v>
      </c>
      <c r="G40" s="219">
        <v>0</v>
      </c>
      <c r="H40" s="437">
        <f t="shared" si="0"/>
        <v>0</v>
      </c>
    </row>
    <row r="41" spans="1:8" ht="15" hidden="1">
      <c r="A41" s="214"/>
      <c r="B41" s="215">
        <v>3421</v>
      </c>
      <c r="C41" s="215">
        <v>2229</v>
      </c>
      <c r="D41" s="215" t="s">
        <v>118</v>
      </c>
      <c r="E41" s="219"/>
      <c r="F41" s="219"/>
      <c r="G41" s="219"/>
      <c r="H41" s="437" t="e">
        <f t="shared" si="0"/>
        <v>#DIV/0!</v>
      </c>
    </row>
    <row r="42" spans="1:8" ht="15" hidden="1">
      <c r="A42" s="214"/>
      <c r="B42" s="215">
        <v>3421</v>
      </c>
      <c r="C42" s="215">
        <v>2324</v>
      </c>
      <c r="D42" s="215" t="s">
        <v>119</v>
      </c>
      <c r="E42" s="219">
        <v>0</v>
      </c>
      <c r="F42" s="219">
        <v>0</v>
      </c>
      <c r="G42" s="219">
        <v>0</v>
      </c>
      <c r="H42" s="437" t="e">
        <f t="shared" si="0"/>
        <v>#DIV/0!</v>
      </c>
    </row>
    <row r="43" spans="1:8" ht="15" hidden="1">
      <c r="A43" s="214"/>
      <c r="B43" s="215">
        <v>6171</v>
      </c>
      <c r="C43" s="215">
        <v>2133</v>
      </c>
      <c r="D43" s="215" t="s">
        <v>120</v>
      </c>
      <c r="E43" s="219">
        <v>0</v>
      </c>
      <c r="F43" s="219">
        <v>0</v>
      </c>
      <c r="G43" s="219"/>
      <c r="H43" s="438" t="e">
        <f>(#REF!/#REF!)*100</f>
        <v>#REF!</v>
      </c>
    </row>
    <row r="44" spans="1:8" ht="15" customHeight="1" thickBot="1">
      <c r="A44" s="214"/>
      <c r="B44" s="215"/>
      <c r="C44" s="215"/>
      <c r="D44" s="215"/>
      <c r="E44" s="219"/>
      <c r="F44" s="219"/>
      <c r="G44" s="219"/>
      <c r="H44" s="438"/>
    </row>
    <row r="45" spans="1:8" s="227" customFormat="1" ht="21.75" customHeight="1" thickBot="1" thickTop="1">
      <c r="A45" s="263"/>
      <c r="B45" s="264"/>
      <c r="C45" s="264"/>
      <c r="D45" s="265" t="s">
        <v>121</v>
      </c>
      <c r="E45" s="266">
        <f>SUM(E9:E44)</f>
        <v>3245</v>
      </c>
      <c r="F45" s="266">
        <f>SUM(F9:F44)</f>
        <v>3245</v>
      </c>
      <c r="G45" s="266">
        <f>SUM(G9:G44)</f>
        <v>1064.6</v>
      </c>
      <c r="H45" s="439">
        <f>(G45/F45)*100</f>
        <v>32.80739599383667</v>
      </c>
    </row>
    <row r="46" spans="1:8" ht="15" customHeight="1">
      <c r="A46" s="227"/>
      <c r="B46" s="227"/>
      <c r="C46" s="227"/>
      <c r="D46" s="227"/>
      <c r="E46" s="227"/>
      <c r="F46" s="227"/>
      <c r="G46" s="227"/>
      <c r="H46" s="440"/>
    </row>
    <row r="47" spans="1:8" ht="15" customHeight="1">
      <c r="A47" s="227"/>
      <c r="B47" s="227"/>
      <c r="C47" s="227"/>
      <c r="D47" s="227"/>
      <c r="E47" s="227"/>
      <c r="F47" s="227"/>
      <c r="G47" s="227"/>
      <c r="H47" s="440"/>
    </row>
    <row r="48" spans="1:8" ht="15" customHeight="1" thickBot="1">
      <c r="A48" s="227"/>
      <c r="B48" s="227"/>
      <c r="C48" s="227"/>
      <c r="D48" s="227"/>
      <c r="E48" s="227"/>
      <c r="F48" s="227"/>
      <c r="G48" s="227"/>
      <c r="H48" s="440"/>
    </row>
    <row r="49" spans="1:8" ht="15.75">
      <c r="A49" s="252" t="s">
        <v>71</v>
      </c>
      <c r="B49" s="253" t="s">
        <v>82</v>
      </c>
      <c r="C49" s="253" t="s">
        <v>2</v>
      </c>
      <c r="D49" s="254" t="s">
        <v>83</v>
      </c>
      <c r="E49" s="253" t="s">
        <v>1</v>
      </c>
      <c r="F49" s="253" t="s">
        <v>1</v>
      </c>
      <c r="G49" s="436" t="s">
        <v>84</v>
      </c>
      <c r="H49" s="441" t="s">
        <v>69</v>
      </c>
    </row>
    <row r="50" spans="1:8" ht="16.5" thickBot="1">
      <c r="A50" s="256"/>
      <c r="B50" s="257"/>
      <c r="C50" s="257"/>
      <c r="D50" s="258"/>
      <c r="E50" s="259" t="s">
        <v>85</v>
      </c>
      <c r="F50" s="259" t="s">
        <v>86</v>
      </c>
      <c r="G50" s="259" t="s">
        <v>505</v>
      </c>
      <c r="H50" s="442" t="s">
        <v>87</v>
      </c>
    </row>
    <row r="51" spans="1:8" ht="15.75" customHeight="1" thickTop="1">
      <c r="A51" s="260">
        <v>20</v>
      </c>
      <c r="B51" s="261"/>
      <c r="C51" s="261"/>
      <c r="D51" s="262" t="s">
        <v>406</v>
      </c>
      <c r="E51" s="220"/>
      <c r="F51" s="220"/>
      <c r="G51" s="220"/>
      <c r="H51" s="443"/>
    </row>
    <row r="52" spans="1:8" ht="15.75">
      <c r="A52" s="260"/>
      <c r="B52" s="261"/>
      <c r="C52" s="261"/>
      <c r="D52" s="262"/>
      <c r="E52" s="211"/>
      <c r="F52" s="211"/>
      <c r="G52" s="211"/>
      <c r="H52" s="443"/>
    </row>
    <row r="53" spans="1:8" ht="15.75" hidden="1">
      <c r="A53" s="260"/>
      <c r="B53" s="261"/>
      <c r="C53" s="267">
        <v>4116</v>
      </c>
      <c r="D53" s="220" t="s">
        <v>122</v>
      </c>
      <c r="E53" s="219">
        <v>0</v>
      </c>
      <c r="F53" s="219">
        <v>0</v>
      </c>
      <c r="G53" s="219"/>
      <c r="H53" s="437" t="e">
        <f>(#REF!/F53)*100</f>
        <v>#REF!</v>
      </c>
    </row>
    <row r="54" spans="1:8" ht="15.75" hidden="1">
      <c r="A54" s="260"/>
      <c r="B54" s="261"/>
      <c r="C54" s="267">
        <v>4116</v>
      </c>
      <c r="D54" s="220" t="s">
        <v>123</v>
      </c>
      <c r="E54" s="219">
        <v>0</v>
      </c>
      <c r="F54" s="219">
        <v>0</v>
      </c>
      <c r="G54" s="219"/>
      <c r="H54" s="437" t="e">
        <f>(#REF!/F54)*100</f>
        <v>#REF!</v>
      </c>
    </row>
    <row r="55" spans="1:8" ht="15.75" customHeight="1" hidden="1">
      <c r="A55" s="268"/>
      <c r="B55" s="269"/>
      <c r="C55" s="267">
        <v>4116</v>
      </c>
      <c r="D55" s="220" t="s">
        <v>124</v>
      </c>
      <c r="E55" s="219">
        <v>0</v>
      </c>
      <c r="F55" s="219">
        <v>0</v>
      </c>
      <c r="G55" s="219"/>
      <c r="H55" s="437" t="e">
        <f>(#REF!/F55)*100</f>
        <v>#REF!</v>
      </c>
    </row>
    <row r="56" spans="1:8" ht="15.75" customHeight="1" hidden="1">
      <c r="A56" s="268"/>
      <c r="B56" s="269"/>
      <c r="C56" s="267">
        <v>4116</v>
      </c>
      <c r="D56" s="220" t="s">
        <v>407</v>
      </c>
      <c r="E56" s="219">
        <v>0</v>
      </c>
      <c r="F56" s="219">
        <v>0</v>
      </c>
      <c r="G56" s="219"/>
      <c r="H56" s="437" t="e">
        <f>(#REF!/F56)*100</f>
        <v>#REF!</v>
      </c>
    </row>
    <row r="57" spans="1:8" ht="15" hidden="1">
      <c r="A57" s="268"/>
      <c r="B57" s="269"/>
      <c r="C57" s="267">
        <v>4122</v>
      </c>
      <c r="D57" s="220" t="s">
        <v>125</v>
      </c>
      <c r="E57" s="219">
        <v>0</v>
      </c>
      <c r="F57" s="219">
        <v>0</v>
      </c>
      <c r="G57" s="219"/>
      <c r="H57" s="437" t="e">
        <f>(#REF!/F57)*100</f>
        <v>#REF!</v>
      </c>
    </row>
    <row r="58" spans="1:8" ht="15" hidden="1">
      <c r="A58" s="268"/>
      <c r="B58" s="269"/>
      <c r="C58" s="267">
        <v>4152</v>
      </c>
      <c r="D58" s="220" t="s">
        <v>126</v>
      </c>
      <c r="E58" s="219">
        <v>0</v>
      </c>
      <c r="F58" s="219">
        <v>0</v>
      </c>
      <c r="G58" s="219"/>
      <c r="H58" s="437" t="e">
        <f>(#REF!/F58)*100</f>
        <v>#REF!</v>
      </c>
    </row>
    <row r="59" spans="1:8" ht="15" hidden="1">
      <c r="A59" s="268"/>
      <c r="B59" s="269"/>
      <c r="C59" s="267">
        <v>4211</v>
      </c>
      <c r="D59" s="220"/>
      <c r="E59" s="219">
        <v>0</v>
      </c>
      <c r="F59" s="219">
        <v>0</v>
      </c>
      <c r="G59" s="219"/>
      <c r="H59" s="437" t="e">
        <f>(#REF!/F59)*100</f>
        <v>#REF!</v>
      </c>
    </row>
    <row r="60" spans="1:8" ht="15" hidden="1">
      <c r="A60" s="268"/>
      <c r="B60" s="269"/>
      <c r="C60" s="267">
        <v>4211</v>
      </c>
      <c r="D60" s="220"/>
      <c r="E60" s="219">
        <v>0</v>
      </c>
      <c r="F60" s="219">
        <v>0</v>
      </c>
      <c r="G60" s="219"/>
      <c r="H60" s="437" t="e">
        <f>(#REF!/F60)*100</f>
        <v>#REF!</v>
      </c>
    </row>
    <row r="61" spans="1:8" ht="15" hidden="1">
      <c r="A61" s="268"/>
      <c r="B61" s="269"/>
      <c r="C61" s="267">
        <v>4211</v>
      </c>
      <c r="D61" s="220"/>
      <c r="E61" s="219">
        <v>0</v>
      </c>
      <c r="F61" s="219">
        <v>0</v>
      </c>
      <c r="G61" s="219"/>
      <c r="H61" s="437" t="e">
        <f>(#REF!/F61)*100</f>
        <v>#REF!</v>
      </c>
    </row>
    <row r="62" spans="1:8" ht="15" hidden="1">
      <c r="A62" s="268"/>
      <c r="B62" s="269"/>
      <c r="C62" s="267">
        <v>4216</v>
      </c>
      <c r="D62" s="220" t="s">
        <v>127</v>
      </c>
      <c r="E62" s="219">
        <v>0</v>
      </c>
      <c r="F62" s="219">
        <v>0</v>
      </c>
      <c r="G62" s="219"/>
      <c r="H62" s="437" t="e">
        <f>(#REF!/F62)*100</f>
        <v>#REF!</v>
      </c>
    </row>
    <row r="63" spans="1:8" ht="15" hidden="1">
      <c r="A63" s="268"/>
      <c r="B63" s="269"/>
      <c r="C63" s="267">
        <v>4216</v>
      </c>
      <c r="D63" s="220" t="s">
        <v>128</v>
      </c>
      <c r="E63" s="219">
        <v>0</v>
      </c>
      <c r="F63" s="219">
        <v>0</v>
      </c>
      <c r="G63" s="219"/>
      <c r="H63" s="437" t="e">
        <f>(#REF!/F63)*100</f>
        <v>#REF!</v>
      </c>
    </row>
    <row r="64" spans="1:8" ht="15" hidden="1">
      <c r="A64" s="268"/>
      <c r="B64" s="269"/>
      <c r="C64" s="267">
        <v>4216</v>
      </c>
      <c r="D64" s="220"/>
      <c r="E64" s="219"/>
      <c r="F64" s="219"/>
      <c r="G64" s="219"/>
      <c r="H64" s="437" t="e">
        <f>(#REF!/F64)*100</f>
        <v>#REF!</v>
      </c>
    </row>
    <row r="65" spans="1:8" ht="15" hidden="1">
      <c r="A65" s="268"/>
      <c r="B65" s="269"/>
      <c r="C65" s="267">
        <v>4216</v>
      </c>
      <c r="D65" s="220"/>
      <c r="E65" s="219"/>
      <c r="F65" s="219"/>
      <c r="G65" s="219"/>
      <c r="H65" s="437" t="e">
        <f>(#REF!/F65)*100</f>
        <v>#REF!</v>
      </c>
    </row>
    <row r="66" spans="1:8" ht="15">
      <c r="A66" s="218"/>
      <c r="B66" s="216"/>
      <c r="C66" s="216">
        <v>2420</v>
      </c>
      <c r="D66" s="216" t="s">
        <v>410</v>
      </c>
      <c r="E66" s="213">
        <v>200</v>
      </c>
      <c r="F66" s="213">
        <v>200</v>
      </c>
      <c r="G66" s="213">
        <v>0</v>
      </c>
      <c r="H66" s="437">
        <f aca="true" t="shared" si="1" ref="H66:H78">(G66/F66)*100</f>
        <v>0</v>
      </c>
    </row>
    <row r="67" spans="1:8" ht="15">
      <c r="A67" s="214"/>
      <c r="B67" s="215">
        <v>2143</v>
      </c>
      <c r="C67" s="215">
        <v>2111</v>
      </c>
      <c r="D67" s="216" t="s">
        <v>404</v>
      </c>
      <c r="E67" s="313">
        <v>7</v>
      </c>
      <c r="F67" s="313">
        <v>7</v>
      </c>
      <c r="G67" s="219">
        <v>7.6</v>
      </c>
      <c r="H67" s="437">
        <f t="shared" si="1"/>
        <v>108.57142857142857</v>
      </c>
    </row>
    <row r="68" spans="1:8" ht="15">
      <c r="A68" s="214"/>
      <c r="B68" s="215">
        <v>2143</v>
      </c>
      <c r="C68" s="215">
        <v>2112</v>
      </c>
      <c r="D68" s="216" t="s">
        <v>408</v>
      </c>
      <c r="E68" s="313">
        <v>18</v>
      </c>
      <c r="F68" s="313">
        <v>18</v>
      </c>
      <c r="G68" s="219">
        <v>22</v>
      </c>
      <c r="H68" s="437">
        <f t="shared" si="1"/>
        <v>122.22222222222223</v>
      </c>
    </row>
    <row r="69" spans="1:8" ht="15" hidden="1">
      <c r="A69" s="214"/>
      <c r="B69" s="215">
        <v>2143</v>
      </c>
      <c r="C69" s="215">
        <v>2324</v>
      </c>
      <c r="D69" s="216" t="s">
        <v>129</v>
      </c>
      <c r="E69" s="219">
        <v>0</v>
      </c>
      <c r="F69" s="219">
        <v>0</v>
      </c>
      <c r="G69" s="219"/>
      <c r="H69" s="437" t="e">
        <f t="shared" si="1"/>
        <v>#DIV/0!</v>
      </c>
    </row>
    <row r="70" spans="1:8" ht="15" hidden="1">
      <c r="A70" s="214"/>
      <c r="B70" s="215">
        <v>2143</v>
      </c>
      <c r="C70" s="215">
        <v>2329</v>
      </c>
      <c r="D70" s="216" t="s">
        <v>130</v>
      </c>
      <c r="E70" s="219">
        <v>0</v>
      </c>
      <c r="F70" s="219">
        <v>0</v>
      </c>
      <c r="G70" s="219"/>
      <c r="H70" s="437" t="e">
        <f t="shared" si="1"/>
        <v>#DIV/0!</v>
      </c>
    </row>
    <row r="71" spans="1:8" ht="15">
      <c r="A71" s="214"/>
      <c r="B71" s="215">
        <v>2143</v>
      </c>
      <c r="C71" s="215">
        <v>2324</v>
      </c>
      <c r="D71" s="216" t="s">
        <v>506</v>
      </c>
      <c r="E71" s="219">
        <v>0</v>
      </c>
      <c r="F71" s="219">
        <v>0</v>
      </c>
      <c r="G71" s="219">
        <v>250</v>
      </c>
      <c r="H71" s="437" t="e">
        <f t="shared" si="1"/>
        <v>#DIV/0!</v>
      </c>
    </row>
    <row r="72" spans="1:8" ht="15" hidden="1">
      <c r="A72" s="214"/>
      <c r="B72" s="215">
        <v>2212</v>
      </c>
      <c r="C72" s="215">
        <v>3221</v>
      </c>
      <c r="D72" s="216" t="s">
        <v>409</v>
      </c>
      <c r="E72" s="219">
        <v>0</v>
      </c>
      <c r="F72" s="219">
        <v>0</v>
      </c>
      <c r="G72" s="219">
        <v>0</v>
      </c>
      <c r="H72" s="437" t="e">
        <f t="shared" si="1"/>
        <v>#DIV/0!</v>
      </c>
    </row>
    <row r="73" spans="1:8" ht="15" hidden="1">
      <c r="A73" s="214"/>
      <c r="B73" s="215">
        <v>2310</v>
      </c>
      <c r="C73" s="215">
        <v>3121</v>
      </c>
      <c r="D73" s="216" t="s">
        <v>131</v>
      </c>
      <c r="E73" s="219">
        <v>0</v>
      </c>
      <c r="F73" s="219">
        <v>0</v>
      </c>
      <c r="G73" s="219"/>
      <c r="H73" s="437" t="e">
        <f t="shared" si="1"/>
        <v>#DIV/0!</v>
      </c>
    </row>
    <row r="74" spans="1:8" ht="15">
      <c r="A74" s="218"/>
      <c r="B74" s="216">
        <v>3326</v>
      </c>
      <c r="C74" s="216">
        <v>2210</v>
      </c>
      <c r="D74" s="216" t="s">
        <v>132</v>
      </c>
      <c r="E74" s="314">
        <v>30</v>
      </c>
      <c r="F74" s="314">
        <v>30</v>
      </c>
      <c r="G74" s="314">
        <v>1.5</v>
      </c>
      <c r="H74" s="437">
        <f t="shared" si="1"/>
        <v>5</v>
      </c>
    </row>
    <row r="75" spans="1:8" ht="15" hidden="1">
      <c r="A75" s="218"/>
      <c r="B75" s="216">
        <v>3326</v>
      </c>
      <c r="C75" s="216">
        <v>2324</v>
      </c>
      <c r="D75" s="216" t="s">
        <v>133</v>
      </c>
      <c r="E75" s="219">
        <v>0</v>
      </c>
      <c r="F75" s="219">
        <v>0</v>
      </c>
      <c r="G75" s="219"/>
      <c r="H75" s="437" t="e">
        <f t="shared" si="1"/>
        <v>#DIV/0!</v>
      </c>
    </row>
    <row r="76" spans="1:8" ht="15" hidden="1">
      <c r="A76" s="214"/>
      <c r="B76" s="215">
        <v>3635</v>
      </c>
      <c r="C76" s="215">
        <v>2329</v>
      </c>
      <c r="D76" s="215" t="s">
        <v>134</v>
      </c>
      <c r="E76" s="219">
        <v>0</v>
      </c>
      <c r="F76" s="219">
        <v>0</v>
      </c>
      <c r="G76" s="219"/>
      <c r="H76" s="437" t="e">
        <f t="shared" si="1"/>
        <v>#DIV/0!</v>
      </c>
    </row>
    <row r="77" spans="1:8" ht="15" hidden="1">
      <c r="A77" s="214"/>
      <c r="B77" s="215">
        <v>3639</v>
      </c>
      <c r="C77" s="215">
        <v>2329</v>
      </c>
      <c r="D77" s="215" t="s">
        <v>135</v>
      </c>
      <c r="E77" s="219">
        <v>0</v>
      </c>
      <c r="F77" s="219">
        <v>0</v>
      </c>
      <c r="G77" s="219"/>
      <c r="H77" s="437" t="e">
        <f t="shared" si="1"/>
        <v>#DIV/0!</v>
      </c>
    </row>
    <row r="78" spans="1:8" ht="15" hidden="1">
      <c r="A78" s="218"/>
      <c r="B78" s="216">
        <v>4359</v>
      </c>
      <c r="C78" s="216">
        <v>2324</v>
      </c>
      <c r="D78" s="216" t="s">
        <v>136</v>
      </c>
      <c r="E78" s="213">
        <v>0</v>
      </c>
      <c r="F78" s="213">
        <v>0</v>
      </c>
      <c r="G78" s="213"/>
      <c r="H78" s="437" t="e">
        <f t="shared" si="1"/>
        <v>#DIV/0!</v>
      </c>
    </row>
    <row r="79" spans="1:8" ht="15.75" thickBot="1">
      <c r="A79" s="270"/>
      <c r="B79" s="271"/>
      <c r="C79" s="271"/>
      <c r="D79" s="271"/>
      <c r="E79" s="221"/>
      <c r="F79" s="221"/>
      <c r="G79" s="221"/>
      <c r="H79" s="444"/>
    </row>
    <row r="80" spans="1:8" s="227" customFormat="1" ht="21.75" customHeight="1" thickBot="1" thickTop="1">
      <c r="A80" s="263"/>
      <c r="B80" s="264"/>
      <c r="C80" s="264"/>
      <c r="D80" s="265" t="s">
        <v>137</v>
      </c>
      <c r="E80" s="266">
        <f>SUM(E53:E78)</f>
        <v>255</v>
      </c>
      <c r="F80" s="266">
        <f>SUM(F53:F78)</f>
        <v>255</v>
      </c>
      <c r="G80" s="266">
        <f>SUM(G53:G78)</f>
        <v>281.1</v>
      </c>
      <c r="H80" s="439">
        <f>(G80/F80)*100</f>
        <v>110.23529411764707</v>
      </c>
    </row>
    <row r="81" spans="1:8" ht="15" customHeight="1">
      <c r="A81" s="222"/>
      <c r="B81" s="222"/>
      <c r="C81" s="222"/>
      <c r="D81" s="210"/>
      <c r="E81" s="223"/>
      <c r="F81" s="223"/>
      <c r="G81" s="223"/>
      <c r="H81" s="445"/>
    </row>
    <row r="82" spans="1:8" ht="15" customHeight="1">
      <c r="A82" s="222"/>
      <c r="B82" s="222"/>
      <c r="C82" s="222"/>
      <c r="D82" s="210"/>
      <c r="E82" s="223"/>
      <c r="F82" s="223"/>
      <c r="G82" s="223"/>
      <c r="H82" s="445"/>
    </row>
    <row r="83" spans="1:8" ht="15" customHeight="1" thickBot="1">
      <c r="A83" s="222"/>
      <c r="B83" s="222"/>
      <c r="C83" s="222"/>
      <c r="D83" s="210"/>
      <c r="E83" s="223"/>
      <c r="F83" s="223"/>
      <c r="G83" s="312"/>
      <c r="H83" s="445"/>
    </row>
    <row r="84" spans="1:8" ht="15.75">
      <c r="A84" s="252" t="s">
        <v>71</v>
      </c>
      <c r="B84" s="253" t="s">
        <v>82</v>
      </c>
      <c r="C84" s="253" t="s">
        <v>2</v>
      </c>
      <c r="D84" s="254" t="s">
        <v>83</v>
      </c>
      <c r="E84" s="253" t="s">
        <v>1</v>
      </c>
      <c r="F84" s="253" t="s">
        <v>1</v>
      </c>
      <c r="G84" s="436" t="s">
        <v>84</v>
      </c>
      <c r="H84" s="441" t="s">
        <v>69</v>
      </c>
    </row>
    <row r="85" spans="1:8" ht="14.25" customHeight="1" thickBot="1">
      <c r="A85" s="256"/>
      <c r="B85" s="257"/>
      <c r="C85" s="257"/>
      <c r="D85" s="258"/>
      <c r="E85" s="259" t="s">
        <v>85</v>
      </c>
      <c r="F85" s="259" t="s">
        <v>86</v>
      </c>
      <c r="G85" s="259" t="s">
        <v>505</v>
      </c>
      <c r="H85" s="442" t="s">
        <v>87</v>
      </c>
    </row>
    <row r="86" spans="1:8" ht="16.5" customHeight="1" thickTop="1">
      <c r="A86" s="260">
        <v>30</v>
      </c>
      <c r="B86" s="261"/>
      <c r="C86" s="261"/>
      <c r="D86" s="262" t="s">
        <v>138</v>
      </c>
      <c r="E86" s="224"/>
      <c r="F86" s="224"/>
      <c r="G86" s="224"/>
      <c r="H86" s="446"/>
    </row>
    <row r="87" spans="1:8" ht="15" customHeight="1">
      <c r="A87" s="272"/>
      <c r="B87" s="273"/>
      <c r="C87" s="273"/>
      <c r="D87" s="273"/>
      <c r="E87" s="213"/>
      <c r="F87" s="213"/>
      <c r="G87" s="213"/>
      <c r="H87" s="437"/>
    </row>
    <row r="88" spans="1:8" ht="15" customHeight="1">
      <c r="A88" s="272"/>
      <c r="B88" s="273"/>
      <c r="C88" s="247">
        <v>1342</v>
      </c>
      <c r="D88" s="247" t="s">
        <v>139</v>
      </c>
      <c r="E88" s="315">
        <v>30</v>
      </c>
      <c r="F88" s="315">
        <v>30</v>
      </c>
      <c r="G88" s="315">
        <v>21.7</v>
      </c>
      <c r="H88" s="437">
        <f aca="true" t="shared" si="2" ref="H88:H132">(G88/F88)*100</f>
        <v>72.33333333333333</v>
      </c>
    </row>
    <row r="89" spans="1:8" s="276" customFormat="1" ht="15">
      <c r="A89" s="274"/>
      <c r="B89" s="247"/>
      <c r="C89" s="247">
        <v>1343</v>
      </c>
      <c r="D89" s="247" t="s">
        <v>140</v>
      </c>
      <c r="E89" s="316">
        <v>900</v>
      </c>
      <c r="F89" s="316">
        <v>900</v>
      </c>
      <c r="G89" s="316">
        <v>247.4</v>
      </c>
      <c r="H89" s="437">
        <f t="shared" si="2"/>
        <v>27.48888888888889</v>
      </c>
    </row>
    <row r="90" spans="1:8" ht="15">
      <c r="A90" s="218"/>
      <c r="B90" s="216"/>
      <c r="C90" s="216">
        <v>1345</v>
      </c>
      <c r="D90" s="216" t="s">
        <v>141</v>
      </c>
      <c r="E90" s="317">
        <v>150</v>
      </c>
      <c r="F90" s="317">
        <v>150</v>
      </c>
      <c r="G90" s="317">
        <v>39.5</v>
      </c>
      <c r="H90" s="437">
        <f t="shared" si="2"/>
        <v>26.333333333333332</v>
      </c>
    </row>
    <row r="91" spans="1:8" ht="15">
      <c r="A91" s="218"/>
      <c r="B91" s="216"/>
      <c r="C91" s="216">
        <v>1361</v>
      </c>
      <c r="D91" s="216" t="s">
        <v>90</v>
      </c>
      <c r="E91" s="277">
        <v>0</v>
      </c>
      <c r="F91" s="277">
        <v>0</v>
      </c>
      <c r="G91" s="277">
        <v>16.4</v>
      </c>
      <c r="H91" s="437" t="e">
        <f t="shared" si="2"/>
        <v>#DIV/0!</v>
      </c>
    </row>
    <row r="92" spans="1:8" ht="15" hidden="1">
      <c r="A92" s="218"/>
      <c r="B92" s="216"/>
      <c r="C92" s="216">
        <v>2460</v>
      </c>
      <c r="D92" s="216" t="s">
        <v>142</v>
      </c>
      <c r="E92" s="277">
        <v>0</v>
      </c>
      <c r="F92" s="277">
        <v>0</v>
      </c>
      <c r="G92" s="277"/>
      <c r="H92" s="437" t="e">
        <f t="shared" si="2"/>
        <v>#DIV/0!</v>
      </c>
    </row>
    <row r="93" spans="1:8" ht="15" customHeight="1">
      <c r="A93" s="218">
        <v>98116</v>
      </c>
      <c r="B93" s="216"/>
      <c r="C93" s="216">
        <v>4111</v>
      </c>
      <c r="D93" s="216" t="s">
        <v>143</v>
      </c>
      <c r="E93" s="277">
        <v>0</v>
      </c>
      <c r="F93" s="277">
        <v>1095.4</v>
      </c>
      <c r="G93" s="277">
        <v>1095.4</v>
      </c>
      <c r="H93" s="437">
        <f t="shared" si="2"/>
        <v>100</v>
      </c>
    </row>
    <row r="94" spans="1:8" ht="15" customHeight="1" hidden="1">
      <c r="A94" s="218">
        <v>98193</v>
      </c>
      <c r="B94" s="216"/>
      <c r="C94" s="216">
        <v>4111</v>
      </c>
      <c r="D94" s="216" t="s">
        <v>144</v>
      </c>
      <c r="E94" s="277">
        <v>0</v>
      </c>
      <c r="F94" s="277">
        <v>0</v>
      </c>
      <c r="G94" s="277"/>
      <c r="H94" s="437" t="e">
        <f t="shared" si="2"/>
        <v>#DIV/0!</v>
      </c>
    </row>
    <row r="95" spans="1:8" ht="15" customHeight="1">
      <c r="A95" s="218">
        <v>98216</v>
      </c>
      <c r="B95" s="216"/>
      <c r="C95" s="216">
        <v>4111</v>
      </c>
      <c r="D95" s="216" t="s">
        <v>145</v>
      </c>
      <c r="E95" s="277">
        <v>0</v>
      </c>
      <c r="F95" s="277">
        <v>776.4</v>
      </c>
      <c r="G95" s="277">
        <v>776.5</v>
      </c>
      <c r="H95" s="437">
        <f t="shared" si="2"/>
        <v>100.01287995878414</v>
      </c>
    </row>
    <row r="96" spans="1:8" ht="14.25" customHeight="1">
      <c r="A96" s="218"/>
      <c r="B96" s="216"/>
      <c r="C96" s="216">
        <v>4116</v>
      </c>
      <c r="D96" s="216" t="s">
        <v>411</v>
      </c>
      <c r="E96" s="277">
        <v>0</v>
      </c>
      <c r="F96" s="277">
        <v>0</v>
      </c>
      <c r="G96" s="277">
        <v>284.7</v>
      </c>
      <c r="H96" s="437" t="e">
        <f t="shared" si="2"/>
        <v>#DIV/0!</v>
      </c>
    </row>
    <row r="97" spans="1:8" ht="15" customHeight="1">
      <c r="A97" s="218"/>
      <c r="B97" s="216"/>
      <c r="C97" s="216">
        <v>4121</v>
      </c>
      <c r="D97" s="216" t="s">
        <v>146</v>
      </c>
      <c r="E97" s="277">
        <v>0</v>
      </c>
      <c r="F97" s="277">
        <v>0</v>
      </c>
      <c r="G97" s="277">
        <v>76</v>
      </c>
      <c r="H97" s="437" t="e">
        <f t="shared" si="2"/>
        <v>#DIV/0!</v>
      </c>
    </row>
    <row r="98" spans="1:8" ht="15" customHeight="1" hidden="1">
      <c r="A98" s="218"/>
      <c r="B98" s="216"/>
      <c r="C98" s="216">
        <v>4122</v>
      </c>
      <c r="D98" s="216" t="s">
        <v>147</v>
      </c>
      <c r="E98" s="277">
        <v>0</v>
      </c>
      <c r="F98" s="277">
        <v>0</v>
      </c>
      <c r="G98" s="277"/>
      <c r="H98" s="437" t="e">
        <f t="shared" si="2"/>
        <v>#DIV/0!</v>
      </c>
    </row>
    <row r="99" spans="1:8" ht="15">
      <c r="A99" s="218"/>
      <c r="B99" s="216"/>
      <c r="C99" s="216">
        <v>4132</v>
      </c>
      <c r="D99" s="216" t="s">
        <v>148</v>
      </c>
      <c r="E99" s="277">
        <v>0</v>
      </c>
      <c r="F99" s="277">
        <v>0</v>
      </c>
      <c r="G99" s="277">
        <v>1005</v>
      </c>
      <c r="H99" s="437" t="e">
        <f t="shared" si="2"/>
        <v>#DIV/0!</v>
      </c>
    </row>
    <row r="100" spans="1:8" ht="15" hidden="1">
      <c r="A100" s="218"/>
      <c r="B100" s="216"/>
      <c r="C100" s="216">
        <v>4222</v>
      </c>
      <c r="D100" s="216" t="s">
        <v>412</v>
      </c>
      <c r="E100" s="277">
        <v>0</v>
      </c>
      <c r="F100" s="277">
        <v>0</v>
      </c>
      <c r="G100" s="277"/>
      <c r="H100" s="437" t="e">
        <f t="shared" si="2"/>
        <v>#DIV/0!</v>
      </c>
    </row>
    <row r="101" spans="1:8" ht="15">
      <c r="A101" s="218"/>
      <c r="B101" s="216">
        <v>2212</v>
      </c>
      <c r="C101" s="216">
        <v>2322</v>
      </c>
      <c r="D101" s="216" t="s">
        <v>413</v>
      </c>
      <c r="E101" s="213">
        <v>0</v>
      </c>
      <c r="F101" s="213">
        <v>0</v>
      </c>
      <c r="G101" s="213">
        <v>21.6</v>
      </c>
      <c r="H101" s="437" t="e">
        <f t="shared" si="2"/>
        <v>#DIV/0!</v>
      </c>
    </row>
    <row r="102" spans="1:8" ht="15">
      <c r="A102" s="218"/>
      <c r="B102" s="216">
        <v>2212</v>
      </c>
      <c r="C102" s="216">
        <v>2324</v>
      </c>
      <c r="D102" s="216" t="s">
        <v>414</v>
      </c>
      <c r="E102" s="213">
        <v>0</v>
      </c>
      <c r="F102" s="213">
        <v>0</v>
      </c>
      <c r="G102" s="213">
        <v>2.3</v>
      </c>
      <c r="H102" s="437" t="e">
        <f t="shared" si="2"/>
        <v>#DIV/0!</v>
      </c>
    </row>
    <row r="103" spans="1:8" ht="15">
      <c r="A103" s="218"/>
      <c r="B103" s="216">
        <v>2219</v>
      </c>
      <c r="C103" s="216">
        <v>2131</v>
      </c>
      <c r="D103" s="216" t="s">
        <v>149</v>
      </c>
      <c r="E103" s="317">
        <v>5500</v>
      </c>
      <c r="F103" s="317">
        <v>5500</v>
      </c>
      <c r="G103" s="317">
        <v>1313.7</v>
      </c>
      <c r="H103" s="437">
        <f t="shared" si="2"/>
        <v>23.885454545454547</v>
      </c>
    </row>
    <row r="104" spans="1:8" ht="15">
      <c r="A104" s="218"/>
      <c r="B104" s="216">
        <v>2219</v>
      </c>
      <c r="C104" s="216">
        <v>2133</v>
      </c>
      <c r="D104" s="216" t="s">
        <v>150</v>
      </c>
      <c r="E104" s="277">
        <v>0</v>
      </c>
      <c r="F104" s="277">
        <v>0</v>
      </c>
      <c r="G104" s="277">
        <v>9.3</v>
      </c>
      <c r="H104" s="437" t="e">
        <f t="shared" si="2"/>
        <v>#DIV/0!</v>
      </c>
    </row>
    <row r="105" spans="1:8" ht="15" hidden="1">
      <c r="A105" s="218"/>
      <c r="B105" s="216">
        <v>2219</v>
      </c>
      <c r="C105" s="216">
        <v>3121</v>
      </c>
      <c r="D105" s="216" t="s">
        <v>151</v>
      </c>
      <c r="E105" s="213"/>
      <c r="F105" s="213"/>
      <c r="G105" s="213"/>
      <c r="H105" s="437" t="e">
        <f t="shared" si="2"/>
        <v>#DIV/0!</v>
      </c>
    </row>
    <row r="106" spans="1:8" ht="15" hidden="1">
      <c r="A106" s="218"/>
      <c r="B106" s="216">
        <v>2229</v>
      </c>
      <c r="C106" s="216">
        <v>2324</v>
      </c>
      <c r="D106" s="216" t="s">
        <v>152</v>
      </c>
      <c r="E106" s="211"/>
      <c r="F106" s="211"/>
      <c r="G106" s="211"/>
      <c r="H106" s="437" t="e">
        <f t="shared" si="2"/>
        <v>#DIV/0!</v>
      </c>
    </row>
    <row r="107" spans="1:8" ht="15" hidden="1">
      <c r="A107" s="218"/>
      <c r="B107" s="216">
        <v>2221</v>
      </c>
      <c r="C107" s="216">
        <v>2329</v>
      </c>
      <c r="D107" s="216" t="s">
        <v>153</v>
      </c>
      <c r="E107" s="211">
        <v>0</v>
      </c>
      <c r="F107" s="211">
        <v>0</v>
      </c>
      <c r="G107" s="211"/>
      <c r="H107" s="437" t="e">
        <f t="shared" si="2"/>
        <v>#DIV/0!</v>
      </c>
    </row>
    <row r="108" spans="1:8" ht="15">
      <c r="A108" s="218"/>
      <c r="B108" s="216">
        <v>3341</v>
      </c>
      <c r="C108" s="216">
        <v>2111</v>
      </c>
      <c r="D108" s="216" t="s">
        <v>154</v>
      </c>
      <c r="E108" s="316">
        <v>5</v>
      </c>
      <c r="F108" s="316">
        <v>5</v>
      </c>
      <c r="G108" s="316">
        <v>0.5</v>
      </c>
      <c r="H108" s="437">
        <f t="shared" si="2"/>
        <v>10</v>
      </c>
    </row>
    <row r="109" spans="1:8" ht="15" hidden="1">
      <c r="A109" s="218"/>
      <c r="B109" s="216">
        <v>3349</v>
      </c>
      <c r="C109" s="216">
        <v>2111</v>
      </c>
      <c r="D109" s="216" t="s">
        <v>155</v>
      </c>
      <c r="E109" s="275"/>
      <c r="F109" s="275"/>
      <c r="G109" s="275"/>
      <c r="H109" s="437" t="e">
        <f t="shared" si="2"/>
        <v>#DIV/0!</v>
      </c>
    </row>
    <row r="110" spans="1:8" ht="15">
      <c r="A110" s="218"/>
      <c r="B110" s="216">
        <v>3631</v>
      </c>
      <c r="C110" s="216">
        <v>2133</v>
      </c>
      <c r="D110" s="216" t="s">
        <v>156</v>
      </c>
      <c r="E110" s="314">
        <v>387</v>
      </c>
      <c r="F110" s="314">
        <v>387</v>
      </c>
      <c r="G110" s="314">
        <v>139</v>
      </c>
      <c r="H110" s="437">
        <f t="shared" si="2"/>
        <v>35.917312661498705</v>
      </c>
    </row>
    <row r="111" spans="1:8" ht="15" hidden="1">
      <c r="A111" s="218"/>
      <c r="B111" s="216">
        <v>3631</v>
      </c>
      <c r="C111" s="216">
        <v>2322</v>
      </c>
      <c r="D111" s="216" t="s">
        <v>157</v>
      </c>
      <c r="E111" s="213">
        <v>0</v>
      </c>
      <c r="F111" s="213">
        <v>0</v>
      </c>
      <c r="G111" s="213"/>
      <c r="H111" s="437" t="e">
        <f t="shared" si="2"/>
        <v>#DIV/0!</v>
      </c>
    </row>
    <row r="112" spans="1:8" ht="15">
      <c r="A112" s="218"/>
      <c r="B112" s="216">
        <v>3631</v>
      </c>
      <c r="C112" s="216">
        <v>2324</v>
      </c>
      <c r="D112" s="216" t="s">
        <v>158</v>
      </c>
      <c r="E112" s="213">
        <v>0</v>
      </c>
      <c r="F112" s="213">
        <v>0</v>
      </c>
      <c r="G112" s="213">
        <v>0.1</v>
      </c>
      <c r="H112" s="437" t="e">
        <f t="shared" si="2"/>
        <v>#DIV/0!</v>
      </c>
    </row>
    <row r="113" spans="1:8" ht="15">
      <c r="A113" s="218"/>
      <c r="B113" s="216">
        <v>3632</v>
      </c>
      <c r="C113" s="216">
        <v>2111</v>
      </c>
      <c r="D113" s="216" t="s">
        <v>159</v>
      </c>
      <c r="E113" s="318">
        <v>200</v>
      </c>
      <c r="F113" s="318">
        <v>200</v>
      </c>
      <c r="G113" s="318">
        <v>64.8</v>
      </c>
      <c r="H113" s="437">
        <f t="shared" si="2"/>
        <v>32.4</v>
      </c>
    </row>
    <row r="114" spans="1:8" ht="15">
      <c r="A114" s="218"/>
      <c r="B114" s="216">
        <v>3632</v>
      </c>
      <c r="C114" s="216">
        <v>2132</v>
      </c>
      <c r="D114" s="216" t="s">
        <v>160</v>
      </c>
      <c r="E114" s="314">
        <v>25</v>
      </c>
      <c r="F114" s="314">
        <v>25</v>
      </c>
      <c r="G114" s="314">
        <v>25</v>
      </c>
      <c r="H114" s="437">
        <f t="shared" si="2"/>
        <v>100</v>
      </c>
    </row>
    <row r="115" spans="1:8" ht="15">
      <c r="A115" s="218"/>
      <c r="B115" s="216">
        <v>3632</v>
      </c>
      <c r="C115" s="216">
        <v>2324</v>
      </c>
      <c r="D115" s="216" t="s">
        <v>161</v>
      </c>
      <c r="E115" s="314">
        <v>0</v>
      </c>
      <c r="F115" s="314">
        <v>0</v>
      </c>
      <c r="G115" s="314">
        <v>4.8</v>
      </c>
      <c r="H115" s="437" t="e">
        <f t="shared" si="2"/>
        <v>#DIV/0!</v>
      </c>
    </row>
    <row r="116" spans="1:8" ht="15">
      <c r="A116" s="218"/>
      <c r="B116" s="216">
        <v>3632</v>
      </c>
      <c r="C116" s="216">
        <v>2329</v>
      </c>
      <c r="D116" s="216" t="s">
        <v>162</v>
      </c>
      <c r="E116" s="314">
        <v>50</v>
      </c>
      <c r="F116" s="314">
        <v>50</v>
      </c>
      <c r="G116" s="314">
        <v>10.4</v>
      </c>
      <c r="H116" s="437">
        <f t="shared" si="2"/>
        <v>20.8</v>
      </c>
    </row>
    <row r="117" spans="1:8" ht="15" hidden="1">
      <c r="A117" s="218"/>
      <c r="B117" s="216">
        <v>3722</v>
      </c>
      <c r="C117" s="216">
        <v>2324</v>
      </c>
      <c r="D117" s="216" t="s">
        <v>163</v>
      </c>
      <c r="E117" s="314">
        <v>0</v>
      </c>
      <c r="F117" s="314">
        <v>0</v>
      </c>
      <c r="G117" s="314"/>
      <c r="H117" s="437" t="e">
        <f t="shared" si="2"/>
        <v>#DIV/0!</v>
      </c>
    </row>
    <row r="118" spans="1:8" ht="15">
      <c r="A118" s="218"/>
      <c r="B118" s="216">
        <v>3745</v>
      </c>
      <c r="C118" s="216">
        <v>2324</v>
      </c>
      <c r="D118" s="216" t="s">
        <v>164</v>
      </c>
      <c r="E118" s="314">
        <v>0</v>
      </c>
      <c r="F118" s="314">
        <v>0</v>
      </c>
      <c r="G118" s="314">
        <v>0.8</v>
      </c>
      <c r="H118" s="437" t="e">
        <f t="shared" si="2"/>
        <v>#DIV/0!</v>
      </c>
    </row>
    <row r="119" spans="1:8" ht="15">
      <c r="A119" s="218"/>
      <c r="B119" s="216">
        <v>5512</v>
      </c>
      <c r="C119" s="216">
        <v>2132</v>
      </c>
      <c r="D119" s="216" t="s">
        <v>415</v>
      </c>
      <c r="E119" s="213">
        <v>0</v>
      </c>
      <c r="F119" s="213">
        <v>0</v>
      </c>
      <c r="G119" s="213">
        <v>3.2</v>
      </c>
      <c r="H119" s="437" t="e">
        <f t="shared" si="2"/>
        <v>#DIV/0!</v>
      </c>
    </row>
    <row r="120" spans="1:8" ht="15">
      <c r="A120" s="218"/>
      <c r="B120" s="216">
        <v>5512</v>
      </c>
      <c r="C120" s="216">
        <v>2324</v>
      </c>
      <c r="D120" s="216" t="s">
        <v>165</v>
      </c>
      <c r="E120" s="213">
        <v>0</v>
      </c>
      <c r="F120" s="213">
        <v>0</v>
      </c>
      <c r="G120" s="213">
        <v>11.8</v>
      </c>
      <c r="H120" s="437" t="e">
        <f t="shared" si="2"/>
        <v>#DIV/0!</v>
      </c>
    </row>
    <row r="121" spans="1:8" ht="15">
      <c r="A121" s="218"/>
      <c r="B121" s="216">
        <v>6171</v>
      </c>
      <c r="C121" s="216">
        <v>2111</v>
      </c>
      <c r="D121" s="216" t="s">
        <v>166</v>
      </c>
      <c r="E121" s="316">
        <v>250</v>
      </c>
      <c r="F121" s="316">
        <v>250</v>
      </c>
      <c r="G121" s="316">
        <v>35.2</v>
      </c>
      <c r="H121" s="437">
        <f t="shared" si="2"/>
        <v>14.08</v>
      </c>
    </row>
    <row r="122" spans="1:8" ht="15">
      <c r="A122" s="218"/>
      <c r="B122" s="216">
        <v>6171</v>
      </c>
      <c r="C122" s="216">
        <v>2131</v>
      </c>
      <c r="D122" s="216" t="s">
        <v>167</v>
      </c>
      <c r="E122" s="317">
        <v>170</v>
      </c>
      <c r="F122" s="317">
        <v>170</v>
      </c>
      <c r="G122" s="317">
        <v>93</v>
      </c>
      <c r="H122" s="437">
        <f t="shared" si="2"/>
        <v>54.70588235294118</v>
      </c>
    </row>
    <row r="123" spans="1:8" ht="15">
      <c r="A123" s="218"/>
      <c r="B123" s="216">
        <v>6171</v>
      </c>
      <c r="C123" s="216">
        <v>2132</v>
      </c>
      <c r="D123" s="216" t="s">
        <v>168</v>
      </c>
      <c r="E123" s="314">
        <v>50</v>
      </c>
      <c r="F123" s="314">
        <v>50</v>
      </c>
      <c r="G123" s="314">
        <v>10.2</v>
      </c>
      <c r="H123" s="437">
        <f t="shared" si="2"/>
        <v>20.4</v>
      </c>
    </row>
    <row r="124" spans="1:8" ht="15" hidden="1">
      <c r="A124" s="218"/>
      <c r="B124" s="216">
        <v>6171</v>
      </c>
      <c r="C124" s="216">
        <v>2210</v>
      </c>
      <c r="D124" s="216" t="s">
        <v>169</v>
      </c>
      <c r="E124" s="219"/>
      <c r="F124" s="219"/>
      <c r="G124" s="219"/>
      <c r="H124" s="437" t="e">
        <f t="shared" si="2"/>
        <v>#DIV/0!</v>
      </c>
    </row>
    <row r="125" spans="1:8" ht="15" hidden="1">
      <c r="A125" s="218"/>
      <c r="B125" s="216">
        <v>6171</v>
      </c>
      <c r="C125" s="216">
        <v>2310</v>
      </c>
      <c r="D125" s="216" t="s">
        <v>170</v>
      </c>
      <c r="E125" s="213"/>
      <c r="F125" s="213"/>
      <c r="G125" s="213"/>
      <c r="H125" s="437" t="e">
        <f t="shared" si="2"/>
        <v>#DIV/0!</v>
      </c>
    </row>
    <row r="126" spans="1:8" ht="15" hidden="1">
      <c r="A126" s="218"/>
      <c r="B126" s="216">
        <v>6171</v>
      </c>
      <c r="C126" s="216">
        <v>2310</v>
      </c>
      <c r="D126" s="216" t="s">
        <v>170</v>
      </c>
      <c r="E126" s="213"/>
      <c r="F126" s="213"/>
      <c r="G126" s="213"/>
      <c r="H126" s="437" t="e">
        <f t="shared" si="2"/>
        <v>#DIV/0!</v>
      </c>
    </row>
    <row r="127" spans="1:8" ht="15">
      <c r="A127" s="218"/>
      <c r="B127" s="216">
        <v>6171</v>
      </c>
      <c r="C127" s="216">
        <v>2133</v>
      </c>
      <c r="D127" s="216" t="s">
        <v>171</v>
      </c>
      <c r="E127" s="275">
        <v>0</v>
      </c>
      <c r="F127" s="275">
        <v>0</v>
      </c>
      <c r="G127" s="275">
        <v>20.9</v>
      </c>
      <c r="H127" s="437" t="e">
        <f t="shared" si="2"/>
        <v>#DIV/0!</v>
      </c>
    </row>
    <row r="128" spans="1:8" ht="15" hidden="1">
      <c r="A128" s="218"/>
      <c r="B128" s="216">
        <v>6171</v>
      </c>
      <c r="C128" s="216">
        <v>2321</v>
      </c>
      <c r="D128" s="216" t="s">
        <v>416</v>
      </c>
      <c r="E128" s="275">
        <v>0</v>
      </c>
      <c r="F128" s="275">
        <v>0</v>
      </c>
      <c r="G128" s="275"/>
      <c r="H128" s="437" t="e">
        <f t="shared" si="2"/>
        <v>#DIV/0!</v>
      </c>
    </row>
    <row r="129" spans="1:8" ht="15" hidden="1">
      <c r="A129" s="218"/>
      <c r="B129" s="216">
        <v>6171</v>
      </c>
      <c r="C129" s="216">
        <v>2322</v>
      </c>
      <c r="D129" s="216" t="s">
        <v>172</v>
      </c>
      <c r="E129" s="314">
        <v>0</v>
      </c>
      <c r="F129" s="314">
        <v>0</v>
      </c>
      <c r="G129" s="314"/>
      <c r="H129" s="437" t="e">
        <f t="shared" si="2"/>
        <v>#DIV/0!</v>
      </c>
    </row>
    <row r="130" spans="1:8" ht="15">
      <c r="A130" s="218"/>
      <c r="B130" s="216">
        <v>6171</v>
      </c>
      <c r="C130" s="216">
        <v>2210</v>
      </c>
      <c r="D130" s="216" t="s">
        <v>507</v>
      </c>
      <c r="E130" s="314">
        <v>0</v>
      </c>
      <c r="F130" s="314">
        <v>0</v>
      </c>
      <c r="G130" s="314">
        <v>5</v>
      </c>
      <c r="H130" s="437" t="e">
        <f t="shared" si="2"/>
        <v>#DIV/0!</v>
      </c>
    </row>
    <row r="131" spans="1:8" ht="15">
      <c r="A131" s="218"/>
      <c r="B131" s="216">
        <v>6171</v>
      </c>
      <c r="C131" s="216">
        <v>2324</v>
      </c>
      <c r="D131" s="216" t="s">
        <v>173</v>
      </c>
      <c r="E131" s="314">
        <v>350</v>
      </c>
      <c r="F131" s="314">
        <v>350</v>
      </c>
      <c r="G131" s="314">
        <v>37.9</v>
      </c>
      <c r="H131" s="437">
        <f t="shared" si="2"/>
        <v>10.828571428571427</v>
      </c>
    </row>
    <row r="132" spans="1:8" ht="15">
      <c r="A132" s="218"/>
      <c r="B132" s="216">
        <v>6171</v>
      </c>
      <c r="C132" s="216">
        <v>2329</v>
      </c>
      <c r="D132" s="216" t="s">
        <v>174</v>
      </c>
      <c r="E132" s="314">
        <v>50</v>
      </c>
      <c r="F132" s="314">
        <v>50</v>
      </c>
      <c r="G132" s="314">
        <v>0</v>
      </c>
      <c r="H132" s="437">
        <f t="shared" si="2"/>
        <v>0</v>
      </c>
    </row>
    <row r="133" spans="1:8" ht="15" hidden="1">
      <c r="A133" s="270"/>
      <c r="B133" s="271">
        <v>6171</v>
      </c>
      <c r="C133" s="271">
        <v>3113</v>
      </c>
      <c r="D133" s="271" t="s">
        <v>175</v>
      </c>
      <c r="E133" s="221"/>
      <c r="F133" s="221"/>
      <c r="G133" s="221"/>
      <c r="H133" s="444"/>
    </row>
    <row r="134" spans="1:8" ht="15.75" thickBot="1">
      <c r="A134" s="229"/>
      <c r="B134" s="230"/>
      <c r="C134" s="230"/>
      <c r="D134" s="230"/>
      <c r="E134" s="226"/>
      <c r="F134" s="226"/>
      <c r="G134" s="226"/>
      <c r="H134" s="447"/>
    </row>
    <row r="135" spans="1:8" s="227" customFormat="1" ht="21.75" customHeight="1" thickBot="1" thickTop="1">
      <c r="A135" s="279"/>
      <c r="B135" s="280"/>
      <c r="C135" s="280"/>
      <c r="D135" s="281" t="s">
        <v>176</v>
      </c>
      <c r="E135" s="282">
        <f>SUM(E88:E134)</f>
        <v>8117</v>
      </c>
      <c r="F135" s="282">
        <f>SUM(F88:F134)</f>
        <v>9988.8</v>
      </c>
      <c r="G135" s="282">
        <f>SUM(G88:G132)</f>
        <v>5372.099999999999</v>
      </c>
      <c r="H135" s="439">
        <f>(G135/F135)*100</f>
        <v>53.78123498318116</v>
      </c>
    </row>
    <row r="136" spans="1:8" ht="15" customHeight="1">
      <c r="A136" s="222"/>
      <c r="B136" s="222"/>
      <c r="C136" s="222"/>
      <c r="D136" s="210"/>
      <c r="E136" s="223"/>
      <c r="F136" s="223"/>
      <c r="G136" s="223"/>
      <c r="H136" s="445"/>
    </row>
    <row r="137" spans="1:8" ht="15" customHeight="1">
      <c r="A137" s="222"/>
      <c r="B137" s="222"/>
      <c r="C137" s="222"/>
      <c r="D137" s="210"/>
      <c r="E137" s="223"/>
      <c r="F137" s="223"/>
      <c r="G137" s="223"/>
      <c r="H137" s="445"/>
    </row>
    <row r="138" spans="1:8" ht="12.75" customHeight="1" hidden="1">
      <c r="A138" s="222"/>
      <c r="B138" s="222"/>
      <c r="C138" s="222"/>
      <c r="D138" s="210"/>
      <c r="E138" s="223"/>
      <c r="F138" s="223"/>
      <c r="G138" s="223"/>
      <c r="H138" s="445"/>
    </row>
    <row r="139" spans="1:8" ht="15" customHeight="1" thickBot="1">
      <c r="A139" s="222"/>
      <c r="B139" s="222"/>
      <c r="C139" s="222"/>
      <c r="D139" s="210"/>
      <c r="E139" s="223"/>
      <c r="F139" s="223"/>
      <c r="G139" s="223"/>
      <c r="H139" s="445"/>
    </row>
    <row r="140" spans="1:8" ht="15.75">
      <c r="A140" s="252" t="s">
        <v>71</v>
      </c>
      <c r="B140" s="253" t="s">
        <v>82</v>
      </c>
      <c r="C140" s="253" t="s">
        <v>2</v>
      </c>
      <c r="D140" s="254" t="s">
        <v>83</v>
      </c>
      <c r="E140" s="253" t="s">
        <v>1</v>
      </c>
      <c r="F140" s="253" t="s">
        <v>1</v>
      </c>
      <c r="G140" s="436" t="s">
        <v>84</v>
      </c>
      <c r="H140" s="441" t="s">
        <v>69</v>
      </c>
    </row>
    <row r="141" spans="1:8" ht="16.5" thickBot="1">
      <c r="A141" s="256"/>
      <c r="B141" s="257"/>
      <c r="C141" s="257"/>
      <c r="D141" s="258"/>
      <c r="E141" s="259" t="s">
        <v>85</v>
      </c>
      <c r="F141" s="259" t="s">
        <v>86</v>
      </c>
      <c r="G141" s="259" t="s">
        <v>505</v>
      </c>
      <c r="H141" s="442" t="s">
        <v>87</v>
      </c>
    </row>
    <row r="142" spans="1:8" ht="16.5" customHeight="1" thickTop="1">
      <c r="A142" s="260">
        <v>50</v>
      </c>
      <c r="B142" s="261"/>
      <c r="C142" s="261"/>
      <c r="D142" s="262" t="s">
        <v>177</v>
      </c>
      <c r="E142" s="211"/>
      <c r="F142" s="211"/>
      <c r="G142" s="211"/>
      <c r="H142" s="443"/>
    </row>
    <row r="143" spans="1:8" ht="15" customHeight="1">
      <c r="A143" s="218"/>
      <c r="B143" s="216"/>
      <c r="C143" s="216"/>
      <c r="D143" s="273"/>
      <c r="E143" s="213"/>
      <c r="F143" s="213"/>
      <c r="G143" s="213"/>
      <c r="H143" s="437"/>
    </row>
    <row r="144" spans="1:8" ht="15">
      <c r="A144" s="218"/>
      <c r="B144" s="216"/>
      <c r="C144" s="216">
        <v>1361</v>
      </c>
      <c r="D144" s="216" t="s">
        <v>90</v>
      </c>
      <c r="E144" s="314">
        <v>8</v>
      </c>
      <c r="F144" s="314">
        <v>8</v>
      </c>
      <c r="G144" s="213">
        <v>1.8</v>
      </c>
      <c r="H144" s="437">
        <f aca="true" t="shared" si="3" ref="H144:H166">(G144/F144)*100</f>
        <v>22.5</v>
      </c>
    </row>
    <row r="145" spans="1:8" ht="15">
      <c r="A145" s="218">
        <v>13235</v>
      </c>
      <c r="B145" s="216"/>
      <c r="C145" s="216">
        <v>4116</v>
      </c>
      <c r="D145" s="216" t="s">
        <v>178</v>
      </c>
      <c r="E145" s="314">
        <v>77293</v>
      </c>
      <c r="F145" s="314">
        <v>77293</v>
      </c>
      <c r="G145" s="314">
        <v>26314</v>
      </c>
      <c r="H145" s="437">
        <f t="shared" si="3"/>
        <v>34.04448009522208</v>
      </c>
    </row>
    <row r="146" spans="1:8" ht="15">
      <c r="A146" s="218">
        <v>13306</v>
      </c>
      <c r="B146" s="216"/>
      <c r="C146" s="216">
        <v>4116</v>
      </c>
      <c r="D146" s="216" t="s">
        <v>179</v>
      </c>
      <c r="E146" s="314">
        <v>25800</v>
      </c>
      <c r="F146" s="314">
        <v>25800</v>
      </c>
      <c r="G146" s="314">
        <v>9500</v>
      </c>
      <c r="H146" s="437">
        <f t="shared" si="3"/>
        <v>36.82170542635659</v>
      </c>
    </row>
    <row r="147" spans="1:8" ht="15" hidden="1">
      <c r="A147" s="218"/>
      <c r="B147" s="216"/>
      <c r="C147" s="216">
        <v>4116</v>
      </c>
      <c r="D147" s="216" t="s">
        <v>180</v>
      </c>
      <c r="E147" s="213">
        <v>0</v>
      </c>
      <c r="F147" s="213">
        <v>0</v>
      </c>
      <c r="G147" s="213"/>
      <c r="H147" s="437" t="e">
        <f t="shared" si="3"/>
        <v>#DIV/0!</v>
      </c>
    </row>
    <row r="148" spans="1:8" ht="15" hidden="1">
      <c r="A148" s="218">
        <v>434</v>
      </c>
      <c r="B148" s="216"/>
      <c r="C148" s="216">
        <v>4122</v>
      </c>
      <c r="D148" s="216" t="s">
        <v>181</v>
      </c>
      <c r="E148" s="213">
        <v>0</v>
      </c>
      <c r="F148" s="213">
        <v>0</v>
      </c>
      <c r="G148" s="213"/>
      <c r="H148" s="437" t="e">
        <f t="shared" si="3"/>
        <v>#DIV/0!</v>
      </c>
    </row>
    <row r="149" spans="1:8" ht="15" customHeight="1">
      <c r="A149" s="218"/>
      <c r="B149" s="216">
        <v>3599</v>
      </c>
      <c r="C149" s="216">
        <v>2324</v>
      </c>
      <c r="D149" s="216" t="s">
        <v>182</v>
      </c>
      <c r="E149" s="213">
        <v>0</v>
      </c>
      <c r="F149" s="213">
        <v>0</v>
      </c>
      <c r="G149" s="213">
        <v>0.6</v>
      </c>
      <c r="H149" s="437" t="e">
        <f t="shared" si="3"/>
        <v>#DIV/0!</v>
      </c>
    </row>
    <row r="150" spans="1:8" ht="15" customHeight="1">
      <c r="A150" s="218"/>
      <c r="B150" s="216">
        <v>4171</v>
      </c>
      <c r="C150" s="216">
        <v>2229</v>
      </c>
      <c r="D150" s="216" t="s">
        <v>417</v>
      </c>
      <c r="E150" s="213">
        <v>0</v>
      </c>
      <c r="F150" s="213">
        <v>0</v>
      </c>
      <c r="G150" s="213">
        <v>10.4</v>
      </c>
      <c r="H150" s="437" t="e">
        <f t="shared" si="3"/>
        <v>#DIV/0!</v>
      </c>
    </row>
    <row r="151" spans="1:8" ht="15" customHeight="1">
      <c r="A151" s="218"/>
      <c r="B151" s="216">
        <v>4172</v>
      </c>
      <c r="C151" s="216">
        <v>2229</v>
      </c>
      <c r="D151" s="216" t="s">
        <v>418</v>
      </c>
      <c r="E151" s="213">
        <v>0</v>
      </c>
      <c r="F151" s="213">
        <v>0</v>
      </c>
      <c r="G151" s="213">
        <v>3.4</v>
      </c>
      <c r="H151" s="437" t="e">
        <f t="shared" si="3"/>
        <v>#DIV/0!</v>
      </c>
    </row>
    <row r="152" spans="1:8" ht="15" customHeight="1">
      <c r="A152" s="218"/>
      <c r="B152" s="216">
        <v>4179</v>
      </c>
      <c r="C152" s="216">
        <v>2229</v>
      </c>
      <c r="D152" s="216" t="s">
        <v>183</v>
      </c>
      <c r="E152" s="213">
        <v>0</v>
      </c>
      <c r="F152" s="213">
        <v>0</v>
      </c>
      <c r="G152" s="213">
        <v>8.1</v>
      </c>
      <c r="H152" s="437" t="e">
        <f t="shared" si="3"/>
        <v>#DIV/0!</v>
      </c>
    </row>
    <row r="153" spans="1:8" ht="15" customHeight="1" hidden="1">
      <c r="A153" s="218"/>
      <c r="B153" s="216">
        <v>4181</v>
      </c>
      <c r="C153" s="216">
        <v>2229</v>
      </c>
      <c r="D153" s="216" t="s">
        <v>184</v>
      </c>
      <c r="E153" s="213">
        <v>0</v>
      </c>
      <c r="F153" s="213">
        <v>0</v>
      </c>
      <c r="G153" s="213"/>
      <c r="H153" s="437" t="e">
        <f t="shared" si="3"/>
        <v>#DIV/0!</v>
      </c>
    </row>
    <row r="154" spans="1:8" ht="15" hidden="1">
      <c r="A154" s="218"/>
      <c r="B154" s="216">
        <v>4182</v>
      </c>
      <c r="C154" s="216">
        <v>2229</v>
      </c>
      <c r="D154" s="216" t="s">
        <v>185</v>
      </c>
      <c r="E154" s="213">
        <v>0</v>
      </c>
      <c r="F154" s="213">
        <v>0</v>
      </c>
      <c r="G154" s="213"/>
      <c r="H154" s="437" t="e">
        <f t="shared" si="3"/>
        <v>#DIV/0!</v>
      </c>
    </row>
    <row r="155" spans="1:8" ht="15" hidden="1">
      <c r="A155" s="218"/>
      <c r="B155" s="216">
        <v>4183</v>
      </c>
      <c r="C155" s="216">
        <v>2229</v>
      </c>
      <c r="D155" s="216" t="s">
        <v>186</v>
      </c>
      <c r="E155" s="213">
        <v>0</v>
      </c>
      <c r="F155" s="213">
        <v>0</v>
      </c>
      <c r="G155" s="213"/>
      <c r="H155" s="437" t="e">
        <f t="shared" si="3"/>
        <v>#DIV/0!</v>
      </c>
    </row>
    <row r="156" spans="1:8" ht="15">
      <c r="A156" s="218"/>
      <c r="B156" s="216">
        <v>4184</v>
      </c>
      <c r="C156" s="216">
        <v>2229</v>
      </c>
      <c r="D156" s="216" t="s">
        <v>187</v>
      </c>
      <c r="E156" s="213">
        <v>0</v>
      </c>
      <c r="F156" s="213">
        <v>0</v>
      </c>
      <c r="G156" s="213">
        <v>0</v>
      </c>
      <c r="H156" s="437" t="e">
        <f t="shared" si="3"/>
        <v>#DIV/0!</v>
      </c>
    </row>
    <row r="157" spans="1:8" ht="15">
      <c r="A157" s="218"/>
      <c r="B157" s="216">
        <v>4185</v>
      </c>
      <c r="C157" s="216">
        <v>2229</v>
      </c>
      <c r="D157" s="216" t="s">
        <v>188</v>
      </c>
      <c r="E157" s="213">
        <v>0</v>
      </c>
      <c r="F157" s="213">
        <v>0</v>
      </c>
      <c r="G157" s="213">
        <v>0.8</v>
      </c>
      <c r="H157" s="437" t="e">
        <f t="shared" si="3"/>
        <v>#DIV/0!</v>
      </c>
    </row>
    <row r="158" spans="1:8" ht="15" hidden="1">
      <c r="A158" s="218"/>
      <c r="B158" s="216">
        <v>4189</v>
      </c>
      <c r="C158" s="216">
        <v>2229</v>
      </c>
      <c r="D158" s="216" t="s">
        <v>189</v>
      </c>
      <c r="E158" s="213">
        <v>0</v>
      </c>
      <c r="F158" s="213">
        <v>0</v>
      </c>
      <c r="G158" s="213"/>
      <c r="H158" s="437" t="e">
        <f t="shared" si="3"/>
        <v>#DIV/0!</v>
      </c>
    </row>
    <row r="159" spans="1:8" ht="15">
      <c r="A159" s="218"/>
      <c r="B159" s="216">
        <v>4195</v>
      </c>
      <c r="C159" s="216">
        <v>2229</v>
      </c>
      <c r="D159" s="216" t="s">
        <v>190</v>
      </c>
      <c r="E159" s="213">
        <v>0</v>
      </c>
      <c r="F159" s="213">
        <v>0</v>
      </c>
      <c r="G159" s="213">
        <v>6</v>
      </c>
      <c r="H159" s="437" t="e">
        <f t="shared" si="3"/>
        <v>#DIV/0!</v>
      </c>
    </row>
    <row r="160" spans="1:8" ht="15" hidden="1">
      <c r="A160" s="218"/>
      <c r="B160" s="216">
        <v>4329</v>
      </c>
      <c r="C160" s="216">
        <v>2229</v>
      </c>
      <c r="D160" s="216" t="s">
        <v>191</v>
      </c>
      <c r="E160" s="213">
        <v>0</v>
      </c>
      <c r="F160" s="213">
        <v>0</v>
      </c>
      <c r="G160" s="213"/>
      <c r="H160" s="437" t="e">
        <f t="shared" si="3"/>
        <v>#DIV/0!</v>
      </c>
    </row>
    <row r="161" spans="1:8" ht="15">
      <c r="A161" s="218"/>
      <c r="B161" s="216">
        <v>4329</v>
      </c>
      <c r="C161" s="216">
        <v>2324</v>
      </c>
      <c r="D161" s="216" t="s">
        <v>192</v>
      </c>
      <c r="E161" s="213">
        <v>0</v>
      </c>
      <c r="F161" s="213">
        <v>0</v>
      </c>
      <c r="G161" s="213">
        <v>0</v>
      </c>
      <c r="H161" s="437" t="e">
        <f t="shared" si="3"/>
        <v>#DIV/0!</v>
      </c>
    </row>
    <row r="162" spans="1:8" ht="15" hidden="1">
      <c r="A162" s="218"/>
      <c r="B162" s="216">
        <v>4342</v>
      </c>
      <c r="C162" s="216">
        <v>2324</v>
      </c>
      <c r="D162" s="216" t="s">
        <v>193</v>
      </c>
      <c r="E162" s="213">
        <v>0</v>
      </c>
      <c r="F162" s="213">
        <v>0</v>
      </c>
      <c r="G162" s="213">
        <v>0</v>
      </c>
      <c r="H162" s="437" t="e">
        <f t="shared" si="3"/>
        <v>#DIV/0!</v>
      </c>
    </row>
    <row r="163" spans="1:8" ht="15" hidden="1">
      <c r="A163" s="218"/>
      <c r="B163" s="216">
        <v>4349</v>
      </c>
      <c r="C163" s="216">
        <v>2229</v>
      </c>
      <c r="D163" s="216" t="s">
        <v>194</v>
      </c>
      <c r="E163" s="213">
        <v>0</v>
      </c>
      <c r="F163" s="213">
        <v>0</v>
      </c>
      <c r="G163" s="213"/>
      <c r="H163" s="437" t="e">
        <f t="shared" si="3"/>
        <v>#DIV/0!</v>
      </c>
    </row>
    <row r="164" spans="1:8" ht="15" hidden="1">
      <c r="A164" s="218"/>
      <c r="B164" s="216">
        <v>4399</v>
      </c>
      <c r="C164" s="216">
        <v>2324</v>
      </c>
      <c r="D164" s="216" t="s">
        <v>195</v>
      </c>
      <c r="E164" s="213">
        <v>0</v>
      </c>
      <c r="F164" s="213">
        <v>0</v>
      </c>
      <c r="G164" s="213"/>
      <c r="H164" s="437" t="e">
        <f t="shared" si="3"/>
        <v>#DIV/0!</v>
      </c>
    </row>
    <row r="165" spans="1:8" ht="15" hidden="1">
      <c r="A165" s="218"/>
      <c r="B165" s="216">
        <v>6171</v>
      </c>
      <c r="C165" s="216">
        <v>2111</v>
      </c>
      <c r="D165" s="216" t="s">
        <v>196</v>
      </c>
      <c r="E165" s="213"/>
      <c r="F165" s="213"/>
      <c r="G165" s="213"/>
      <c r="H165" s="437" t="e">
        <f t="shared" si="3"/>
        <v>#DIV/0!</v>
      </c>
    </row>
    <row r="166" spans="1:8" ht="15">
      <c r="A166" s="218"/>
      <c r="B166" s="216">
        <v>6171</v>
      </c>
      <c r="C166" s="216">
        <v>2210</v>
      </c>
      <c r="D166" s="216" t="s">
        <v>197</v>
      </c>
      <c r="E166" s="213">
        <v>0</v>
      </c>
      <c r="F166" s="213">
        <v>0</v>
      </c>
      <c r="G166" s="213">
        <v>0.4</v>
      </c>
      <c r="H166" s="437" t="e">
        <f t="shared" si="3"/>
        <v>#DIV/0!</v>
      </c>
    </row>
    <row r="167" spans="1:8" ht="15" hidden="1">
      <c r="A167" s="214"/>
      <c r="B167" s="216">
        <v>6171</v>
      </c>
      <c r="C167" s="216">
        <v>2324</v>
      </c>
      <c r="D167" s="216" t="s">
        <v>111</v>
      </c>
      <c r="E167" s="213"/>
      <c r="F167" s="213"/>
      <c r="G167" s="213"/>
      <c r="H167" s="437" t="e">
        <f>(#REF!/#REF!)*100</f>
        <v>#REF!</v>
      </c>
    </row>
    <row r="168" spans="1:8" ht="15" hidden="1">
      <c r="A168" s="214"/>
      <c r="B168" s="215">
        <v>6171</v>
      </c>
      <c r="C168" s="215">
        <v>2329</v>
      </c>
      <c r="D168" s="215" t="s">
        <v>198</v>
      </c>
      <c r="E168" s="219"/>
      <c r="F168" s="219"/>
      <c r="G168" s="219"/>
      <c r="H168" s="438"/>
    </row>
    <row r="169" spans="1:8" ht="15" hidden="1">
      <c r="A169" s="218"/>
      <c r="B169" s="216">
        <v>6409</v>
      </c>
      <c r="C169" s="216">
        <v>2229</v>
      </c>
      <c r="D169" s="216" t="s">
        <v>199</v>
      </c>
      <c r="E169" s="213"/>
      <c r="F169" s="213"/>
      <c r="G169" s="213"/>
      <c r="H169" s="437"/>
    </row>
    <row r="170" spans="1:8" ht="15" customHeight="1" thickBot="1">
      <c r="A170" s="229"/>
      <c r="B170" s="230"/>
      <c r="C170" s="230"/>
      <c r="D170" s="230"/>
      <c r="E170" s="226"/>
      <c r="F170" s="226"/>
      <c r="G170" s="226"/>
      <c r="H170" s="447"/>
    </row>
    <row r="171" spans="1:8" s="227" customFormat="1" ht="21.75" customHeight="1" thickBot="1" thickTop="1">
      <c r="A171" s="279"/>
      <c r="B171" s="280"/>
      <c r="C171" s="280"/>
      <c r="D171" s="281" t="s">
        <v>200</v>
      </c>
      <c r="E171" s="282">
        <f>SUM(E143:E170)</f>
        <v>103101</v>
      </c>
      <c r="F171" s="282">
        <f>SUM(F143:F170)</f>
        <v>103101</v>
      </c>
      <c r="G171" s="282">
        <f>SUM(G143:G170)</f>
        <v>35845.50000000001</v>
      </c>
      <c r="H171" s="439">
        <f>(G171/F171)*100</f>
        <v>34.76736404108593</v>
      </c>
    </row>
    <row r="172" spans="1:8" ht="15" customHeight="1">
      <c r="A172" s="222"/>
      <c r="B172" s="227"/>
      <c r="C172" s="222"/>
      <c r="D172" s="228"/>
      <c r="E172" s="223"/>
      <c r="F172" s="223"/>
      <c r="G172" s="223"/>
      <c r="H172" s="445"/>
    </row>
    <row r="173" spans="1:8" ht="14.25" customHeight="1">
      <c r="A173" s="227"/>
      <c r="B173" s="227"/>
      <c r="C173" s="227"/>
      <c r="D173" s="227"/>
      <c r="E173" s="227"/>
      <c r="F173" s="227"/>
      <c r="G173" s="227"/>
      <c r="H173" s="440"/>
    </row>
    <row r="174" spans="1:8" ht="14.25" customHeight="1" thickBot="1">
      <c r="A174" s="227"/>
      <c r="B174" s="227"/>
      <c r="C174" s="227"/>
      <c r="D174" s="227"/>
      <c r="E174" s="227"/>
      <c r="F174" s="227"/>
      <c r="G174" s="312"/>
      <c r="H174" s="440"/>
    </row>
    <row r="175" spans="1:8" ht="13.5" customHeight="1" hidden="1">
      <c r="A175" s="227"/>
      <c r="B175" s="227"/>
      <c r="C175" s="227"/>
      <c r="D175" s="227"/>
      <c r="E175" s="227"/>
      <c r="F175" s="227"/>
      <c r="G175" s="227"/>
      <c r="H175" s="440"/>
    </row>
    <row r="176" spans="1:8" ht="13.5" customHeight="1" hidden="1">
      <c r="A176" s="227"/>
      <c r="B176" s="227"/>
      <c r="C176" s="227"/>
      <c r="D176" s="227"/>
      <c r="E176" s="227"/>
      <c r="F176" s="227"/>
      <c r="G176" s="227"/>
      <c r="H176" s="440"/>
    </row>
    <row r="177" spans="1:8" ht="13.5" customHeight="1" hidden="1">
      <c r="A177" s="227"/>
      <c r="B177" s="227"/>
      <c r="C177" s="227"/>
      <c r="D177" s="227"/>
      <c r="E177" s="227"/>
      <c r="F177" s="227"/>
      <c r="G177" s="227"/>
      <c r="H177" s="440"/>
    </row>
    <row r="178" spans="1:8" ht="15.75">
      <c r="A178" s="252" t="s">
        <v>71</v>
      </c>
      <c r="B178" s="253" t="s">
        <v>82</v>
      </c>
      <c r="C178" s="253" t="s">
        <v>2</v>
      </c>
      <c r="D178" s="254" t="s">
        <v>83</v>
      </c>
      <c r="E178" s="253" t="s">
        <v>1</v>
      </c>
      <c r="F178" s="253" t="s">
        <v>1</v>
      </c>
      <c r="G178" s="436" t="s">
        <v>84</v>
      </c>
      <c r="H178" s="441" t="s">
        <v>69</v>
      </c>
    </row>
    <row r="179" spans="1:8" ht="16.5" thickBot="1">
      <c r="A179" s="256"/>
      <c r="B179" s="257"/>
      <c r="C179" s="257"/>
      <c r="D179" s="258"/>
      <c r="E179" s="259" t="s">
        <v>85</v>
      </c>
      <c r="F179" s="259" t="s">
        <v>86</v>
      </c>
      <c r="G179" s="259" t="s">
        <v>505</v>
      </c>
      <c r="H179" s="442" t="s">
        <v>87</v>
      </c>
    </row>
    <row r="180" spans="1:8" ht="15.75" customHeight="1" thickTop="1">
      <c r="A180" s="260">
        <v>60</v>
      </c>
      <c r="B180" s="261"/>
      <c r="C180" s="261"/>
      <c r="D180" s="262" t="s">
        <v>201</v>
      </c>
      <c r="E180" s="211"/>
      <c r="F180" s="211"/>
      <c r="G180" s="211"/>
      <c r="H180" s="443"/>
    </row>
    <row r="181" spans="1:8" ht="14.25" customHeight="1">
      <c r="A181" s="272"/>
      <c r="B181" s="273"/>
      <c r="C181" s="273"/>
      <c r="D181" s="273"/>
      <c r="E181" s="213"/>
      <c r="F181" s="213"/>
      <c r="G181" s="213"/>
      <c r="H181" s="437"/>
    </row>
    <row r="182" spans="1:8" ht="15">
      <c r="A182" s="218"/>
      <c r="B182" s="216"/>
      <c r="C182" s="216">
        <v>1332</v>
      </c>
      <c r="D182" s="216" t="s">
        <v>202</v>
      </c>
      <c r="E182" s="213">
        <v>9</v>
      </c>
      <c r="F182" s="213">
        <v>9</v>
      </c>
      <c r="G182" s="213">
        <v>0</v>
      </c>
      <c r="H182" s="437">
        <f aca="true" t="shared" si="4" ref="H182:H193">(G182/F182)*100</f>
        <v>0</v>
      </c>
    </row>
    <row r="183" spans="1:8" ht="15">
      <c r="A183" s="218"/>
      <c r="B183" s="216"/>
      <c r="C183" s="216">
        <v>1333</v>
      </c>
      <c r="D183" s="216" t="s">
        <v>203</v>
      </c>
      <c r="E183" s="213">
        <v>600</v>
      </c>
      <c r="F183" s="213">
        <v>600</v>
      </c>
      <c r="G183" s="213">
        <v>219.1</v>
      </c>
      <c r="H183" s="437">
        <f t="shared" si="4"/>
        <v>36.516666666666666</v>
      </c>
    </row>
    <row r="184" spans="1:8" ht="15">
      <c r="A184" s="218"/>
      <c r="B184" s="216"/>
      <c r="C184" s="216">
        <v>1334</v>
      </c>
      <c r="D184" s="216" t="s">
        <v>204</v>
      </c>
      <c r="E184" s="213">
        <v>60</v>
      </c>
      <c r="F184" s="213">
        <v>60</v>
      </c>
      <c r="G184" s="213">
        <v>11.8</v>
      </c>
      <c r="H184" s="437">
        <f t="shared" si="4"/>
        <v>19.666666666666668</v>
      </c>
    </row>
    <row r="185" spans="1:8" ht="15">
      <c r="A185" s="218"/>
      <c r="B185" s="216"/>
      <c r="C185" s="216">
        <v>1335</v>
      </c>
      <c r="D185" s="216" t="s">
        <v>205</v>
      </c>
      <c r="E185" s="213">
        <v>6</v>
      </c>
      <c r="F185" s="213">
        <v>6</v>
      </c>
      <c r="G185" s="213">
        <v>7.1</v>
      </c>
      <c r="H185" s="437">
        <f t="shared" si="4"/>
        <v>118.33333333333333</v>
      </c>
    </row>
    <row r="186" spans="1:8" ht="15">
      <c r="A186" s="218"/>
      <c r="B186" s="216"/>
      <c r="C186" s="216">
        <v>1361</v>
      </c>
      <c r="D186" s="216" t="s">
        <v>90</v>
      </c>
      <c r="E186" s="213">
        <v>250</v>
      </c>
      <c r="F186" s="213">
        <v>250</v>
      </c>
      <c r="G186" s="213">
        <v>201.3</v>
      </c>
      <c r="H186" s="437">
        <f t="shared" si="4"/>
        <v>80.52</v>
      </c>
    </row>
    <row r="187" spans="1:8" ht="15" hidden="1">
      <c r="A187" s="218">
        <v>29004</v>
      </c>
      <c r="B187" s="216"/>
      <c r="C187" s="216">
        <v>4116</v>
      </c>
      <c r="D187" s="216" t="s">
        <v>206</v>
      </c>
      <c r="E187" s="219">
        <v>0</v>
      </c>
      <c r="F187" s="219">
        <v>0</v>
      </c>
      <c r="G187" s="219"/>
      <c r="H187" s="437" t="e">
        <f t="shared" si="4"/>
        <v>#DIV/0!</v>
      </c>
    </row>
    <row r="188" spans="1:8" ht="15" hidden="1">
      <c r="A188" s="218">
        <v>29008</v>
      </c>
      <c r="B188" s="216"/>
      <c r="C188" s="216">
        <v>4116</v>
      </c>
      <c r="D188" s="216" t="s">
        <v>207</v>
      </c>
      <c r="E188" s="213">
        <v>0</v>
      </c>
      <c r="F188" s="213">
        <v>0</v>
      </c>
      <c r="G188" s="213"/>
      <c r="H188" s="437" t="e">
        <f t="shared" si="4"/>
        <v>#DIV/0!</v>
      </c>
    </row>
    <row r="189" spans="1:8" ht="15" hidden="1">
      <c r="A189" s="218"/>
      <c r="B189" s="216"/>
      <c r="C189" s="216">
        <v>4222</v>
      </c>
      <c r="D189" s="216" t="s">
        <v>208</v>
      </c>
      <c r="E189" s="213"/>
      <c r="F189" s="213"/>
      <c r="G189" s="213"/>
      <c r="H189" s="437" t="e">
        <f t="shared" si="4"/>
        <v>#DIV/0!</v>
      </c>
    </row>
    <row r="190" spans="1:8" ht="15">
      <c r="A190" s="214"/>
      <c r="B190" s="215">
        <v>2119</v>
      </c>
      <c r="C190" s="215">
        <v>2343</v>
      </c>
      <c r="D190" s="215" t="s">
        <v>209</v>
      </c>
      <c r="E190" s="219">
        <v>11000</v>
      </c>
      <c r="F190" s="219">
        <v>11000</v>
      </c>
      <c r="G190" s="219">
        <v>3190.1</v>
      </c>
      <c r="H190" s="437">
        <f t="shared" si="4"/>
        <v>29.00090909090909</v>
      </c>
    </row>
    <row r="191" spans="1:8" ht="15" hidden="1">
      <c r="A191" s="214"/>
      <c r="B191" s="215">
        <v>3719</v>
      </c>
      <c r="C191" s="215">
        <v>2210</v>
      </c>
      <c r="D191" s="215" t="s">
        <v>210</v>
      </c>
      <c r="E191" s="219"/>
      <c r="F191" s="219"/>
      <c r="G191" s="219"/>
      <c r="H191" s="437" t="e">
        <f t="shared" si="4"/>
        <v>#DIV/0!</v>
      </c>
    </row>
    <row r="192" spans="1:8" ht="15">
      <c r="A192" s="218"/>
      <c r="B192" s="216">
        <v>6171</v>
      </c>
      <c r="C192" s="216">
        <v>2210</v>
      </c>
      <c r="D192" s="216" t="s">
        <v>169</v>
      </c>
      <c r="E192" s="213">
        <v>100</v>
      </c>
      <c r="F192" s="213">
        <v>100</v>
      </c>
      <c r="G192" s="213">
        <v>68.5</v>
      </c>
      <c r="H192" s="437">
        <f t="shared" si="4"/>
        <v>68.5</v>
      </c>
    </row>
    <row r="193" spans="1:8" ht="15">
      <c r="A193" s="218"/>
      <c r="B193" s="216">
        <v>6171</v>
      </c>
      <c r="C193" s="216">
        <v>2324</v>
      </c>
      <c r="D193" s="216" t="s">
        <v>211</v>
      </c>
      <c r="E193" s="213">
        <v>5</v>
      </c>
      <c r="F193" s="213">
        <v>5</v>
      </c>
      <c r="G193" s="213">
        <v>2.2</v>
      </c>
      <c r="H193" s="437">
        <f t="shared" si="4"/>
        <v>44.00000000000001</v>
      </c>
    </row>
    <row r="194" spans="1:8" ht="15" hidden="1">
      <c r="A194" s="218"/>
      <c r="B194" s="216">
        <v>6171</v>
      </c>
      <c r="C194" s="216">
        <v>2329</v>
      </c>
      <c r="D194" s="216" t="s">
        <v>212</v>
      </c>
      <c r="E194" s="213"/>
      <c r="F194" s="213"/>
      <c r="G194" s="213"/>
      <c r="H194" s="437"/>
    </row>
    <row r="195" spans="1:8" ht="15" customHeight="1" thickBot="1">
      <c r="A195" s="229"/>
      <c r="B195" s="230"/>
      <c r="C195" s="230"/>
      <c r="D195" s="230"/>
      <c r="E195" s="226"/>
      <c r="F195" s="226"/>
      <c r="G195" s="226"/>
      <c r="H195" s="447"/>
    </row>
    <row r="196" spans="1:8" s="227" customFormat="1" ht="21.75" customHeight="1" thickBot="1" thickTop="1">
      <c r="A196" s="279"/>
      <c r="B196" s="280"/>
      <c r="C196" s="280"/>
      <c r="D196" s="281" t="s">
        <v>213</v>
      </c>
      <c r="E196" s="282">
        <f>SUM(E181:E195)</f>
        <v>12030</v>
      </c>
      <c r="F196" s="282">
        <f>SUM(F181:F195)</f>
        <v>12030</v>
      </c>
      <c r="G196" s="282">
        <f>SUM(G181:G195)</f>
        <v>3700.1</v>
      </c>
      <c r="H196" s="439">
        <f>(G196/F196)*100</f>
        <v>30.75727348295927</v>
      </c>
    </row>
    <row r="197" spans="1:8" ht="14.25" customHeight="1">
      <c r="A197" s="222"/>
      <c r="B197" s="222"/>
      <c r="C197" s="222"/>
      <c r="D197" s="210"/>
      <c r="E197" s="223"/>
      <c r="F197" s="223"/>
      <c r="G197" s="223"/>
      <c r="H197" s="445"/>
    </row>
    <row r="198" spans="1:8" ht="15" customHeight="1">
      <c r="A198" s="222"/>
      <c r="B198" s="222"/>
      <c r="C198" s="222"/>
      <c r="D198" s="210"/>
      <c r="E198" s="223"/>
      <c r="F198" s="223"/>
      <c r="G198" s="223"/>
      <c r="H198" s="445"/>
    </row>
    <row r="199" spans="1:8" ht="15" customHeight="1" thickBot="1">
      <c r="A199" s="222"/>
      <c r="B199" s="222"/>
      <c r="C199" s="222"/>
      <c r="D199" s="210"/>
      <c r="E199" s="223"/>
      <c r="F199" s="223"/>
      <c r="G199" s="223"/>
      <c r="H199" s="445"/>
    </row>
    <row r="200" spans="1:8" ht="15.75">
      <c r="A200" s="252" t="s">
        <v>71</v>
      </c>
      <c r="B200" s="253" t="s">
        <v>82</v>
      </c>
      <c r="C200" s="253" t="s">
        <v>2</v>
      </c>
      <c r="D200" s="254" t="s">
        <v>83</v>
      </c>
      <c r="E200" s="253" t="s">
        <v>1</v>
      </c>
      <c r="F200" s="253" t="s">
        <v>1</v>
      </c>
      <c r="G200" s="436" t="s">
        <v>84</v>
      </c>
      <c r="H200" s="441" t="s">
        <v>69</v>
      </c>
    </row>
    <row r="201" spans="1:8" ht="16.5" thickBot="1">
      <c r="A201" s="256"/>
      <c r="B201" s="257"/>
      <c r="C201" s="257"/>
      <c r="D201" s="258"/>
      <c r="E201" s="259" t="s">
        <v>85</v>
      </c>
      <c r="F201" s="259" t="s">
        <v>86</v>
      </c>
      <c r="G201" s="259" t="s">
        <v>505</v>
      </c>
      <c r="H201" s="442" t="s">
        <v>87</v>
      </c>
    </row>
    <row r="202" spans="1:8" ht="15.75" customHeight="1" thickTop="1">
      <c r="A202" s="260">
        <v>70</v>
      </c>
      <c r="B202" s="261"/>
      <c r="C202" s="261"/>
      <c r="D202" s="262" t="s">
        <v>214</v>
      </c>
      <c r="E202" s="211"/>
      <c r="F202" s="211"/>
      <c r="G202" s="211"/>
      <c r="H202" s="443"/>
    </row>
    <row r="203" spans="1:8" ht="15.75">
      <c r="A203" s="272"/>
      <c r="B203" s="273"/>
      <c r="C203" s="273"/>
      <c r="D203" s="273"/>
      <c r="E203" s="213"/>
      <c r="F203" s="213"/>
      <c r="G203" s="213"/>
      <c r="H203" s="437"/>
    </row>
    <row r="204" spans="1:8" ht="15">
      <c r="A204" s="218"/>
      <c r="B204" s="216"/>
      <c r="C204" s="216">
        <v>1361</v>
      </c>
      <c r="D204" s="216" t="s">
        <v>90</v>
      </c>
      <c r="E204" s="319">
        <v>850</v>
      </c>
      <c r="F204" s="319">
        <v>850</v>
      </c>
      <c r="G204" s="213">
        <v>206.7</v>
      </c>
      <c r="H204" s="437">
        <f>(G204/F204)*100</f>
        <v>24.31764705882353</v>
      </c>
    </row>
    <row r="205" spans="1:8" ht="15">
      <c r="A205" s="218"/>
      <c r="B205" s="216">
        <v>6171</v>
      </c>
      <c r="C205" s="216">
        <v>2210</v>
      </c>
      <c r="D205" s="216" t="s">
        <v>169</v>
      </c>
      <c r="E205" s="319">
        <v>330</v>
      </c>
      <c r="F205" s="319">
        <v>330</v>
      </c>
      <c r="G205" s="213">
        <v>147</v>
      </c>
      <c r="H205" s="437">
        <f>(G205/F205)*100</f>
        <v>44.54545454545455</v>
      </c>
    </row>
    <row r="206" spans="1:8" ht="15">
      <c r="A206" s="214"/>
      <c r="B206" s="215">
        <v>6171</v>
      </c>
      <c r="C206" s="215">
        <v>2324</v>
      </c>
      <c r="D206" s="215" t="s">
        <v>215</v>
      </c>
      <c r="E206" s="319">
        <v>20</v>
      </c>
      <c r="F206" s="319">
        <v>20</v>
      </c>
      <c r="G206" s="219">
        <v>5.2</v>
      </c>
      <c r="H206" s="437">
        <f>(G206/F206)*100</f>
        <v>26</v>
      </c>
    </row>
    <row r="207" spans="1:8" ht="15.75" thickBot="1">
      <c r="A207" s="229"/>
      <c r="B207" s="230"/>
      <c r="C207" s="230"/>
      <c r="D207" s="230"/>
      <c r="E207" s="226"/>
      <c r="F207" s="226"/>
      <c r="G207" s="226"/>
      <c r="H207" s="447"/>
    </row>
    <row r="208" spans="1:8" s="227" customFormat="1" ht="21.75" customHeight="1" thickBot="1" thickTop="1">
      <c r="A208" s="279"/>
      <c r="B208" s="280"/>
      <c r="C208" s="280"/>
      <c r="D208" s="281" t="s">
        <v>216</v>
      </c>
      <c r="E208" s="282">
        <f>SUM(E203:E207)</f>
        <v>1200</v>
      </c>
      <c r="F208" s="282">
        <f>SUM(F203:F207)</f>
        <v>1200</v>
      </c>
      <c r="G208" s="282">
        <f>SUM(G203:G207)</f>
        <v>358.9</v>
      </c>
      <c r="H208" s="439">
        <f>(G208/F208)*100</f>
        <v>29.90833333333333</v>
      </c>
    </row>
    <row r="209" spans="1:8" ht="15" customHeight="1">
      <c r="A209" s="222"/>
      <c r="B209" s="222"/>
      <c r="C209" s="222"/>
      <c r="D209" s="210"/>
      <c r="E209" s="223"/>
      <c r="F209" s="223"/>
      <c r="G209" s="223"/>
      <c r="H209" s="445"/>
    </row>
    <row r="210" spans="1:8" ht="15" customHeight="1">
      <c r="A210" s="222"/>
      <c r="B210" s="222"/>
      <c r="C210" s="222"/>
      <c r="D210" s="210"/>
      <c r="E210" s="223"/>
      <c r="F210" s="223"/>
      <c r="G210" s="223"/>
      <c r="H210" s="445"/>
    </row>
    <row r="211" spans="1:8" ht="15" customHeight="1" thickBot="1">
      <c r="A211" s="222"/>
      <c r="B211" s="222"/>
      <c r="C211" s="222"/>
      <c r="D211" s="210"/>
      <c r="E211" s="223"/>
      <c r="F211" s="223"/>
      <c r="G211" s="223"/>
      <c r="H211" s="445"/>
    </row>
    <row r="212" spans="1:8" ht="15.75">
      <c r="A212" s="252" t="s">
        <v>71</v>
      </c>
      <c r="B212" s="253" t="s">
        <v>82</v>
      </c>
      <c r="C212" s="253" t="s">
        <v>2</v>
      </c>
      <c r="D212" s="254" t="s">
        <v>83</v>
      </c>
      <c r="E212" s="253" t="s">
        <v>1</v>
      </c>
      <c r="F212" s="253" t="s">
        <v>1</v>
      </c>
      <c r="G212" s="436" t="s">
        <v>84</v>
      </c>
      <c r="H212" s="441" t="s">
        <v>69</v>
      </c>
    </row>
    <row r="213" spans="1:8" ht="16.5" thickBot="1">
      <c r="A213" s="256"/>
      <c r="B213" s="257"/>
      <c r="C213" s="257"/>
      <c r="D213" s="258"/>
      <c r="E213" s="259" t="s">
        <v>85</v>
      </c>
      <c r="F213" s="259" t="s">
        <v>86</v>
      </c>
      <c r="G213" s="259" t="s">
        <v>505</v>
      </c>
      <c r="H213" s="442" t="s">
        <v>87</v>
      </c>
    </row>
    <row r="214" spans="1:8" ht="15.75" customHeight="1" thickTop="1">
      <c r="A214" s="260">
        <v>80</v>
      </c>
      <c r="B214" s="261"/>
      <c r="C214" s="261"/>
      <c r="D214" s="262" t="s">
        <v>217</v>
      </c>
      <c r="E214" s="211"/>
      <c r="F214" s="211"/>
      <c r="G214" s="211"/>
      <c r="H214" s="443"/>
    </row>
    <row r="215" spans="1:8" ht="15">
      <c r="A215" s="218"/>
      <c r="B215" s="216"/>
      <c r="C215" s="216"/>
      <c r="D215" s="216"/>
      <c r="E215" s="213"/>
      <c r="F215" s="213"/>
      <c r="G215" s="213"/>
      <c r="H215" s="437"/>
    </row>
    <row r="216" spans="1:8" ht="15">
      <c r="A216" s="218"/>
      <c r="B216" s="216"/>
      <c r="C216" s="216">
        <v>1353</v>
      </c>
      <c r="D216" s="216" t="s">
        <v>218</v>
      </c>
      <c r="E216" s="212">
        <v>850</v>
      </c>
      <c r="F216" s="212">
        <v>850</v>
      </c>
      <c r="G216" s="213">
        <v>189.7</v>
      </c>
      <c r="H216" s="437">
        <f>(G216/F216)*100</f>
        <v>22.31764705882353</v>
      </c>
    </row>
    <row r="217" spans="1:8" ht="15">
      <c r="A217" s="218"/>
      <c r="B217" s="216"/>
      <c r="C217" s="216">
        <v>1359</v>
      </c>
      <c r="D217" s="216" t="s">
        <v>419</v>
      </c>
      <c r="E217" s="212">
        <v>0</v>
      </c>
      <c r="F217" s="212">
        <v>0</v>
      </c>
      <c r="G217" s="213">
        <v>316</v>
      </c>
      <c r="H217" s="437" t="e">
        <f>(G217/F217)*100</f>
        <v>#DIV/0!</v>
      </c>
    </row>
    <row r="218" spans="1:8" ht="15">
      <c r="A218" s="218"/>
      <c r="B218" s="216"/>
      <c r="C218" s="216">
        <v>1361</v>
      </c>
      <c r="D218" s="216" t="s">
        <v>90</v>
      </c>
      <c r="E218" s="212">
        <v>9630</v>
      </c>
      <c r="F218" s="212">
        <v>9630</v>
      </c>
      <c r="G218" s="213">
        <v>1583</v>
      </c>
      <c r="H218" s="437">
        <f>(G218/F218)*100</f>
        <v>16.438213914849428</v>
      </c>
    </row>
    <row r="219" spans="1:8" ht="15">
      <c r="A219" s="218"/>
      <c r="B219" s="216">
        <v>6171</v>
      </c>
      <c r="C219" s="216">
        <v>2210</v>
      </c>
      <c r="D219" s="216" t="s">
        <v>219</v>
      </c>
      <c r="E219" s="212">
        <v>2000</v>
      </c>
      <c r="F219" s="212">
        <v>2000</v>
      </c>
      <c r="G219" s="213">
        <v>580.8</v>
      </c>
      <c r="H219" s="437">
        <f>(G219/F219)*100</f>
        <v>29.04</v>
      </c>
    </row>
    <row r="220" spans="1:8" ht="15">
      <c r="A220" s="214"/>
      <c r="B220" s="215">
        <v>6171</v>
      </c>
      <c r="C220" s="215">
        <v>2324</v>
      </c>
      <c r="D220" s="215" t="s">
        <v>220</v>
      </c>
      <c r="E220" s="217">
        <v>250</v>
      </c>
      <c r="F220" s="217">
        <v>250</v>
      </c>
      <c r="G220" s="219">
        <v>53.3</v>
      </c>
      <c r="H220" s="437">
        <f>(G220/F220)*100</f>
        <v>21.32</v>
      </c>
    </row>
    <row r="221" spans="1:8" ht="15.75" thickBot="1">
      <c r="A221" s="229"/>
      <c r="B221" s="230"/>
      <c r="C221" s="230"/>
      <c r="D221" s="230"/>
      <c r="E221" s="226"/>
      <c r="F221" s="226"/>
      <c r="G221" s="226"/>
      <c r="H221" s="447"/>
    </row>
    <row r="222" spans="1:8" s="227" customFormat="1" ht="21.75" customHeight="1" thickBot="1" thickTop="1">
      <c r="A222" s="279"/>
      <c r="B222" s="280"/>
      <c r="C222" s="280"/>
      <c r="D222" s="281" t="s">
        <v>221</v>
      </c>
      <c r="E222" s="282">
        <f>SUM(E215:E221)</f>
        <v>12730</v>
      </c>
      <c r="F222" s="282">
        <f>SUM(F215:F221)</f>
        <v>12730</v>
      </c>
      <c r="G222" s="282">
        <f>SUM(G215:G221)</f>
        <v>2722.8</v>
      </c>
      <c r="H222" s="439">
        <f>(G222/F222)*100</f>
        <v>21.388845247446977</v>
      </c>
    </row>
    <row r="223" spans="1:8" ht="15" customHeight="1">
      <c r="A223" s="222"/>
      <c r="B223" s="222"/>
      <c r="C223" s="222"/>
      <c r="D223" s="210"/>
      <c r="E223" s="223"/>
      <c r="F223" s="223"/>
      <c r="G223" s="223"/>
      <c r="H223" s="445"/>
    </row>
    <row r="224" spans="1:8" ht="15" customHeight="1" hidden="1">
      <c r="A224" s="222"/>
      <c r="B224" s="222"/>
      <c r="C224" s="222"/>
      <c r="D224" s="210"/>
      <c r="E224" s="223"/>
      <c r="F224" s="223"/>
      <c r="G224" s="320"/>
      <c r="H224" s="445"/>
    </row>
    <row r="225" spans="1:8" ht="15" customHeight="1">
      <c r="A225" s="222"/>
      <c r="B225" s="222"/>
      <c r="C225" s="222"/>
      <c r="D225" s="210"/>
      <c r="E225" s="223"/>
      <c r="F225" s="223"/>
      <c r="G225" s="223"/>
      <c r="H225" s="445"/>
    </row>
    <row r="226" spans="1:8" ht="15" customHeight="1" thickBot="1">
      <c r="A226" s="222"/>
      <c r="B226" s="222"/>
      <c r="C226" s="222"/>
      <c r="D226" s="210"/>
      <c r="E226" s="223"/>
      <c r="F226" s="223"/>
      <c r="G226" s="312"/>
      <c r="H226" s="445"/>
    </row>
    <row r="227" spans="1:8" ht="15.75">
      <c r="A227" s="252" t="s">
        <v>71</v>
      </c>
      <c r="B227" s="253" t="s">
        <v>82</v>
      </c>
      <c r="C227" s="253" t="s">
        <v>2</v>
      </c>
      <c r="D227" s="254" t="s">
        <v>83</v>
      </c>
      <c r="E227" s="253" t="s">
        <v>1</v>
      </c>
      <c r="F227" s="253" t="s">
        <v>1</v>
      </c>
      <c r="G227" s="436" t="s">
        <v>84</v>
      </c>
      <c r="H227" s="441" t="s">
        <v>69</v>
      </c>
    </row>
    <row r="228" spans="1:8" ht="16.5" thickBot="1">
      <c r="A228" s="256"/>
      <c r="B228" s="257"/>
      <c r="C228" s="257"/>
      <c r="D228" s="258"/>
      <c r="E228" s="259" t="s">
        <v>85</v>
      </c>
      <c r="F228" s="259" t="s">
        <v>86</v>
      </c>
      <c r="G228" s="259" t="s">
        <v>505</v>
      </c>
      <c r="H228" s="442" t="s">
        <v>87</v>
      </c>
    </row>
    <row r="229" spans="1:8" ht="16.5" customHeight="1" thickTop="1">
      <c r="A229" s="260">
        <v>90</v>
      </c>
      <c r="B229" s="261"/>
      <c r="C229" s="261"/>
      <c r="D229" s="262" t="s">
        <v>222</v>
      </c>
      <c r="E229" s="211"/>
      <c r="F229" s="211"/>
      <c r="G229" s="211"/>
      <c r="H229" s="443"/>
    </row>
    <row r="230" spans="1:8" ht="15.75">
      <c r="A230" s="260"/>
      <c r="B230" s="261"/>
      <c r="C230" s="261"/>
      <c r="D230" s="262"/>
      <c r="E230" s="211"/>
      <c r="F230" s="211"/>
      <c r="G230" s="211"/>
      <c r="H230" s="443"/>
    </row>
    <row r="231" spans="1:8" ht="15">
      <c r="A231" s="270"/>
      <c r="B231" s="271"/>
      <c r="C231" s="271">
        <v>4121</v>
      </c>
      <c r="D231" s="271" t="s">
        <v>223</v>
      </c>
      <c r="E231" s="309">
        <v>300</v>
      </c>
      <c r="F231" s="309">
        <v>300</v>
      </c>
      <c r="G231" s="309">
        <v>75</v>
      </c>
      <c r="H231" s="437">
        <f>(G231/F231)*100</f>
        <v>25</v>
      </c>
    </row>
    <row r="232" spans="1:8" ht="15">
      <c r="A232" s="218"/>
      <c r="B232" s="216">
        <v>5311</v>
      </c>
      <c r="C232" s="216">
        <v>2111</v>
      </c>
      <c r="D232" s="216" t="s">
        <v>224</v>
      </c>
      <c r="E232" s="321">
        <v>650</v>
      </c>
      <c r="F232" s="321">
        <v>650</v>
      </c>
      <c r="G232" s="321">
        <v>207.2</v>
      </c>
      <c r="H232" s="437">
        <f>(G232/F232)*100</f>
        <v>31.876923076923074</v>
      </c>
    </row>
    <row r="233" spans="1:8" ht="15">
      <c r="A233" s="218"/>
      <c r="B233" s="216">
        <v>5311</v>
      </c>
      <c r="C233" s="216">
        <v>2210</v>
      </c>
      <c r="D233" s="216" t="s">
        <v>219</v>
      </c>
      <c r="E233" s="322">
        <v>1650</v>
      </c>
      <c r="F233" s="322">
        <v>1650</v>
      </c>
      <c r="G233" s="322">
        <v>407.1</v>
      </c>
      <c r="H233" s="437">
        <f>(G233/F233)*100</f>
        <v>24.672727272727276</v>
      </c>
    </row>
    <row r="234" spans="1:8" ht="15" hidden="1">
      <c r="A234" s="214"/>
      <c r="B234" s="215">
        <v>5311</v>
      </c>
      <c r="C234" s="215">
        <v>2310</v>
      </c>
      <c r="D234" s="215" t="s">
        <v>225</v>
      </c>
      <c r="E234" s="219"/>
      <c r="F234" s="219"/>
      <c r="G234" s="219"/>
      <c r="H234" s="437" t="e">
        <f>(G234/F234)*100</f>
        <v>#DIV/0!</v>
      </c>
    </row>
    <row r="235" spans="1:8" ht="15">
      <c r="A235" s="218"/>
      <c r="B235" s="216">
        <v>5311</v>
      </c>
      <c r="C235" s="216">
        <v>2324</v>
      </c>
      <c r="D235" s="216" t="s">
        <v>220</v>
      </c>
      <c r="E235" s="213">
        <v>0</v>
      </c>
      <c r="F235" s="213">
        <v>0</v>
      </c>
      <c r="G235" s="213">
        <v>15.9</v>
      </c>
      <c r="H235" s="437" t="e">
        <f>(G235/F235)*100</f>
        <v>#DIV/0!</v>
      </c>
    </row>
    <row r="236" spans="1:8" ht="15" hidden="1">
      <c r="A236" s="214"/>
      <c r="B236" s="215">
        <v>5311</v>
      </c>
      <c r="C236" s="215">
        <v>3113</v>
      </c>
      <c r="D236" s="215" t="s">
        <v>420</v>
      </c>
      <c r="E236" s="219">
        <v>0</v>
      </c>
      <c r="F236" s="219">
        <v>0</v>
      </c>
      <c r="G236" s="219"/>
      <c r="H236" s="437" t="e">
        <f>(#REF!/F236)*100</f>
        <v>#REF!</v>
      </c>
    </row>
    <row r="237" spans="1:8" ht="15.75" thickBot="1">
      <c r="A237" s="283"/>
      <c r="B237" s="230"/>
      <c r="C237" s="230"/>
      <c r="D237" s="230"/>
      <c r="E237" s="226"/>
      <c r="F237" s="226"/>
      <c r="G237" s="226"/>
      <c r="H237" s="447"/>
    </row>
    <row r="238" spans="1:8" s="227" customFormat="1" ht="21.75" customHeight="1" thickBot="1" thickTop="1">
      <c r="A238" s="279"/>
      <c r="B238" s="280"/>
      <c r="C238" s="280"/>
      <c r="D238" s="281" t="s">
        <v>226</v>
      </c>
      <c r="E238" s="282">
        <f>SUM(E231:E236)</f>
        <v>2600</v>
      </c>
      <c r="F238" s="282">
        <f>SUM(F231:F236)</f>
        <v>2600</v>
      </c>
      <c r="G238" s="282">
        <f>SUM(G231:G236)</f>
        <v>705.1999999999999</v>
      </c>
      <c r="H238" s="439">
        <f>(G238/F238)*100</f>
        <v>27.123076923076923</v>
      </c>
    </row>
    <row r="239" spans="1:8" ht="15" customHeight="1">
      <c r="A239" s="222"/>
      <c r="B239" s="222"/>
      <c r="C239" s="222"/>
      <c r="D239" s="210"/>
      <c r="E239" s="223"/>
      <c r="F239" s="223"/>
      <c r="G239" s="223"/>
      <c r="H239" s="445"/>
    </row>
    <row r="240" spans="1:8" ht="15" customHeight="1" hidden="1">
      <c r="A240" s="222"/>
      <c r="B240" s="222"/>
      <c r="C240" s="222"/>
      <c r="D240" s="210"/>
      <c r="E240" s="223"/>
      <c r="F240" s="223"/>
      <c r="G240" s="223"/>
      <c r="H240" s="445"/>
    </row>
    <row r="241" spans="1:8" ht="15" customHeight="1" hidden="1">
      <c r="A241" s="222"/>
      <c r="B241" s="222"/>
      <c r="C241" s="222"/>
      <c r="D241" s="210"/>
      <c r="E241" s="223"/>
      <c r="F241" s="223"/>
      <c r="G241" s="223"/>
      <c r="H241" s="445"/>
    </row>
    <row r="242" spans="1:8" ht="15" customHeight="1">
      <c r="A242" s="222"/>
      <c r="B242" s="222"/>
      <c r="C242" s="222"/>
      <c r="D242" s="210"/>
      <c r="E242" s="223"/>
      <c r="F242" s="223"/>
      <c r="G242" s="223"/>
      <c r="H242" s="445"/>
    </row>
    <row r="243" spans="1:8" ht="15" customHeight="1" thickBot="1">
      <c r="A243" s="222"/>
      <c r="B243" s="222"/>
      <c r="C243" s="222"/>
      <c r="D243" s="210"/>
      <c r="E243" s="223"/>
      <c r="F243" s="223"/>
      <c r="G243" s="223"/>
      <c r="H243" s="445"/>
    </row>
    <row r="244" spans="1:8" ht="15.75" customHeight="1">
      <c r="A244" s="252" t="s">
        <v>71</v>
      </c>
      <c r="B244" s="253" t="s">
        <v>82</v>
      </c>
      <c r="C244" s="253" t="s">
        <v>2</v>
      </c>
      <c r="D244" s="254" t="s">
        <v>83</v>
      </c>
      <c r="E244" s="253" t="s">
        <v>1</v>
      </c>
      <c r="F244" s="253" t="s">
        <v>1</v>
      </c>
      <c r="G244" s="436" t="s">
        <v>84</v>
      </c>
      <c r="H244" s="441" t="s">
        <v>69</v>
      </c>
    </row>
    <row r="245" spans="1:8" ht="16.5" thickBot="1">
      <c r="A245" s="256"/>
      <c r="B245" s="257"/>
      <c r="C245" s="257"/>
      <c r="D245" s="258"/>
      <c r="E245" s="259" t="s">
        <v>85</v>
      </c>
      <c r="F245" s="259" t="s">
        <v>86</v>
      </c>
      <c r="G245" s="259" t="s">
        <v>505</v>
      </c>
      <c r="H245" s="442" t="s">
        <v>87</v>
      </c>
    </row>
    <row r="246" spans="1:8" ht="15.75" customHeight="1" thickTop="1">
      <c r="A246" s="260">
        <v>100</v>
      </c>
      <c r="B246" s="261"/>
      <c r="C246" s="261"/>
      <c r="D246" s="262" t="s">
        <v>421</v>
      </c>
      <c r="E246" s="211"/>
      <c r="F246" s="211"/>
      <c r="G246" s="211"/>
      <c r="H246" s="443"/>
    </row>
    <row r="247" spans="1:8" ht="15">
      <c r="A247" s="218"/>
      <c r="B247" s="216"/>
      <c r="C247" s="216"/>
      <c r="D247" s="216"/>
      <c r="E247" s="314"/>
      <c r="F247" s="314"/>
      <c r="G247" s="314"/>
      <c r="H247" s="437"/>
    </row>
    <row r="248" spans="1:8" ht="15">
      <c r="A248" s="218"/>
      <c r="B248" s="216"/>
      <c r="C248" s="216">
        <v>1361</v>
      </c>
      <c r="D248" s="216" t="s">
        <v>90</v>
      </c>
      <c r="E248" s="314">
        <v>500</v>
      </c>
      <c r="F248" s="314">
        <v>500</v>
      </c>
      <c r="G248" s="314">
        <v>151.1</v>
      </c>
      <c r="H248" s="437">
        <f>(G248/F248)*100</f>
        <v>30.219999999999995</v>
      </c>
    </row>
    <row r="249" spans="1:8" ht="15.75">
      <c r="A249" s="272"/>
      <c r="B249" s="273"/>
      <c r="C249" s="216">
        <v>4216</v>
      </c>
      <c r="D249" s="216" t="s">
        <v>422</v>
      </c>
      <c r="E249" s="213">
        <v>1000</v>
      </c>
      <c r="F249" s="213">
        <v>1000</v>
      </c>
      <c r="G249" s="213">
        <v>0</v>
      </c>
      <c r="H249" s="437">
        <f>(G249/F249)*100</f>
        <v>0</v>
      </c>
    </row>
    <row r="250" spans="1:8" ht="15">
      <c r="A250" s="218"/>
      <c r="B250" s="216">
        <v>2169</v>
      </c>
      <c r="C250" s="216">
        <v>2210</v>
      </c>
      <c r="D250" s="216" t="s">
        <v>219</v>
      </c>
      <c r="E250" s="314">
        <v>360</v>
      </c>
      <c r="F250" s="314">
        <v>360</v>
      </c>
      <c r="G250" s="314">
        <v>170</v>
      </c>
      <c r="H250" s="437">
        <f>(G250/F250)*100</f>
        <v>47.22222222222222</v>
      </c>
    </row>
    <row r="251" spans="1:8" ht="15">
      <c r="A251" s="214"/>
      <c r="B251" s="215">
        <v>3635</v>
      </c>
      <c r="C251" s="215">
        <v>3122</v>
      </c>
      <c r="D251" s="216" t="s">
        <v>227</v>
      </c>
      <c r="E251" s="314">
        <v>40</v>
      </c>
      <c r="F251" s="314">
        <v>40</v>
      </c>
      <c r="G251" s="314">
        <v>0</v>
      </c>
      <c r="H251" s="437">
        <f>(G251/F251)*100</f>
        <v>0</v>
      </c>
    </row>
    <row r="252" spans="1:8" ht="15" hidden="1">
      <c r="A252" s="214"/>
      <c r="B252" s="215">
        <v>6171</v>
      </c>
      <c r="C252" s="215">
        <v>2324</v>
      </c>
      <c r="D252" s="216" t="s">
        <v>220</v>
      </c>
      <c r="E252" s="323">
        <v>0</v>
      </c>
      <c r="F252" s="323">
        <v>0</v>
      </c>
      <c r="G252" s="314"/>
      <c r="H252" s="437" t="e">
        <f>(#REF!/F252)*100</f>
        <v>#REF!</v>
      </c>
    </row>
    <row r="253" spans="1:8" ht="15" customHeight="1" thickBot="1">
      <c r="A253" s="283"/>
      <c r="B253" s="230"/>
      <c r="C253" s="230"/>
      <c r="D253" s="230"/>
      <c r="E253" s="226"/>
      <c r="F253" s="226"/>
      <c r="G253" s="226"/>
      <c r="H253" s="447"/>
    </row>
    <row r="254" spans="1:8" s="227" customFormat="1" ht="21.75" customHeight="1" thickBot="1" thickTop="1">
      <c r="A254" s="279"/>
      <c r="B254" s="280"/>
      <c r="C254" s="280"/>
      <c r="D254" s="281" t="s">
        <v>228</v>
      </c>
      <c r="E254" s="282">
        <f>SUM(E246:E252)</f>
        <v>1900</v>
      </c>
      <c r="F254" s="282">
        <f>SUM(F246:F252)</f>
        <v>1900</v>
      </c>
      <c r="G254" s="282">
        <f>SUM(G246:G252)</f>
        <v>321.1</v>
      </c>
      <c r="H254" s="439">
        <f>(G254/F254)*100</f>
        <v>16.900000000000002</v>
      </c>
    </row>
    <row r="255" spans="1:8" ht="15" customHeight="1">
      <c r="A255" s="222"/>
      <c r="B255" s="222"/>
      <c r="C255" s="222"/>
      <c r="D255" s="210"/>
      <c r="E255" s="223"/>
      <c r="F255" s="223"/>
      <c r="G255" s="223"/>
      <c r="H255" s="445"/>
    </row>
    <row r="256" spans="1:8" ht="15" customHeight="1">
      <c r="A256" s="222"/>
      <c r="B256" s="222"/>
      <c r="C256" s="222"/>
      <c r="D256" s="210"/>
      <c r="E256" s="223"/>
      <c r="F256" s="223"/>
      <c r="G256" s="223"/>
      <c r="H256" s="445"/>
    </row>
    <row r="257" spans="1:8" ht="15" customHeight="1" hidden="1">
      <c r="A257" s="222"/>
      <c r="B257" s="222"/>
      <c r="C257" s="222"/>
      <c r="D257" s="210"/>
      <c r="E257" s="223"/>
      <c r="F257" s="223"/>
      <c r="G257" s="223"/>
      <c r="H257" s="445"/>
    </row>
    <row r="258" spans="1:8" ht="15" customHeight="1" thickBot="1">
      <c r="A258" s="222"/>
      <c r="B258" s="222"/>
      <c r="C258" s="222"/>
      <c r="D258" s="210"/>
      <c r="E258" s="223"/>
      <c r="F258" s="223"/>
      <c r="G258" s="223"/>
      <c r="H258" s="445"/>
    </row>
    <row r="259" spans="1:8" ht="15.75">
      <c r="A259" s="252" t="s">
        <v>71</v>
      </c>
      <c r="B259" s="253" t="s">
        <v>82</v>
      </c>
      <c r="C259" s="253" t="s">
        <v>2</v>
      </c>
      <c r="D259" s="254" t="s">
        <v>83</v>
      </c>
      <c r="E259" s="253" t="s">
        <v>1</v>
      </c>
      <c r="F259" s="253" t="s">
        <v>1</v>
      </c>
      <c r="G259" s="436" t="s">
        <v>84</v>
      </c>
      <c r="H259" s="441" t="s">
        <v>69</v>
      </c>
    </row>
    <row r="260" spans="1:8" ht="15.75" customHeight="1" thickBot="1">
      <c r="A260" s="256"/>
      <c r="B260" s="257"/>
      <c r="C260" s="257"/>
      <c r="D260" s="258"/>
      <c r="E260" s="259" t="s">
        <v>85</v>
      </c>
      <c r="F260" s="259" t="s">
        <v>86</v>
      </c>
      <c r="G260" s="259" t="s">
        <v>505</v>
      </c>
      <c r="H260" s="442" t="s">
        <v>87</v>
      </c>
    </row>
    <row r="261" spans="1:8" ht="15.75" customHeight="1" thickTop="1">
      <c r="A261" s="235">
        <v>110</v>
      </c>
      <c r="B261" s="273"/>
      <c r="C261" s="273"/>
      <c r="D261" s="273" t="s">
        <v>229</v>
      </c>
      <c r="E261" s="211"/>
      <c r="F261" s="211"/>
      <c r="G261" s="211"/>
      <c r="H261" s="443"/>
    </row>
    <row r="262" spans="1:8" ht="15.75">
      <c r="A262" s="235"/>
      <c r="B262" s="273"/>
      <c r="C262" s="273"/>
      <c r="D262" s="273"/>
      <c r="E262" s="211"/>
      <c r="F262" s="211"/>
      <c r="G262" s="211"/>
      <c r="H262" s="443"/>
    </row>
    <row r="263" spans="1:8" ht="15">
      <c r="A263" s="218"/>
      <c r="B263" s="216"/>
      <c r="C263" s="216">
        <v>1111</v>
      </c>
      <c r="D263" s="216" t="s">
        <v>230</v>
      </c>
      <c r="E263" s="275">
        <v>48000</v>
      </c>
      <c r="F263" s="275">
        <v>48000</v>
      </c>
      <c r="G263" s="275">
        <v>12626.2</v>
      </c>
      <c r="H263" s="437">
        <f aca="true" t="shared" si="5" ref="H263:H288">(G263/F263)*100</f>
        <v>26.304583333333337</v>
      </c>
    </row>
    <row r="264" spans="1:8" ht="15">
      <c r="A264" s="218"/>
      <c r="B264" s="216"/>
      <c r="C264" s="216">
        <v>1112</v>
      </c>
      <c r="D264" s="216" t="s">
        <v>231</v>
      </c>
      <c r="E264" s="277">
        <v>17500</v>
      </c>
      <c r="F264" s="277">
        <v>17500</v>
      </c>
      <c r="G264" s="277">
        <v>2556.2</v>
      </c>
      <c r="H264" s="437">
        <f t="shared" si="5"/>
        <v>14.606857142857141</v>
      </c>
    </row>
    <row r="265" spans="1:8" ht="15">
      <c r="A265" s="218"/>
      <c r="B265" s="216"/>
      <c r="C265" s="216">
        <v>1113</v>
      </c>
      <c r="D265" s="216" t="s">
        <v>232</v>
      </c>
      <c r="E265" s="277">
        <v>3300</v>
      </c>
      <c r="F265" s="277">
        <v>3300</v>
      </c>
      <c r="G265" s="277">
        <v>889</v>
      </c>
      <c r="H265" s="437">
        <f t="shared" si="5"/>
        <v>26.93939393939394</v>
      </c>
    </row>
    <row r="266" spans="1:8" ht="15">
      <c r="A266" s="218"/>
      <c r="B266" s="216"/>
      <c r="C266" s="216">
        <v>1121</v>
      </c>
      <c r="D266" s="216" t="s">
        <v>233</v>
      </c>
      <c r="E266" s="277">
        <v>62000</v>
      </c>
      <c r="F266" s="277">
        <v>62000</v>
      </c>
      <c r="G266" s="277">
        <v>12655.2</v>
      </c>
      <c r="H266" s="437">
        <f t="shared" si="5"/>
        <v>20.411612903225805</v>
      </c>
    </row>
    <row r="267" spans="1:8" ht="15">
      <c r="A267" s="218"/>
      <c r="B267" s="216"/>
      <c r="C267" s="216">
        <v>1122</v>
      </c>
      <c r="D267" s="216" t="s">
        <v>234</v>
      </c>
      <c r="E267" s="275">
        <v>16200</v>
      </c>
      <c r="F267" s="275">
        <v>16200</v>
      </c>
      <c r="G267" s="275">
        <v>0</v>
      </c>
      <c r="H267" s="437">
        <f t="shared" si="5"/>
        <v>0</v>
      </c>
    </row>
    <row r="268" spans="1:8" ht="15">
      <c r="A268" s="218"/>
      <c r="B268" s="216"/>
      <c r="C268" s="216">
        <v>1211</v>
      </c>
      <c r="D268" s="216" t="s">
        <v>235</v>
      </c>
      <c r="E268" s="275">
        <v>91000</v>
      </c>
      <c r="F268" s="275">
        <v>91000</v>
      </c>
      <c r="G268" s="275">
        <v>21954.5</v>
      </c>
      <c r="H268" s="437">
        <f t="shared" si="5"/>
        <v>24.125824175824174</v>
      </c>
    </row>
    <row r="269" spans="1:8" ht="15" hidden="1">
      <c r="A269" s="218"/>
      <c r="B269" s="216"/>
      <c r="C269" s="216">
        <v>1335</v>
      </c>
      <c r="D269" s="216" t="s">
        <v>236</v>
      </c>
      <c r="E269" s="275"/>
      <c r="F269" s="275"/>
      <c r="G269" s="275"/>
      <c r="H269" s="437" t="e">
        <f t="shared" si="5"/>
        <v>#DIV/0!</v>
      </c>
    </row>
    <row r="270" spans="1:8" ht="15" hidden="1">
      <c r="A270" s="218"/>
      <c r="B270" s="216"/>
      <c r="C270" s="216">
        <v>1219</v>
      </c>
      <c r="D270" s="216" t="s">
        <v>237</v>
      </c>
      <c r="E270" s="275"/>
      <c r="F270" s="275"/>
      <c r="G270" s="275"/>
      <c r="H270" s="437" t="e">
        <f t="shared" si="5"/>
        <v>#DIV/0!</v>
      </c>
    </row>
    <row r="271" spans="1:8" ht="15">
      <c r="A271" s="218"/>
      <c r="B271" s="216"/>
      <c r="C271" s="216">
        <v>1337</v>
      </c>
      <c r="D271" s="216" t="s">
        <v>238</v>
      </c>
      <c r="E271" s="277">
        <v>10300</v>
      </c>
      <c r="F271" s="277">
        <v>10300</v>
      </c>
      <c r="G271" s="277">
        <v>2951.7</v>
      </c>
      <c r="H271" s="437">
        <f t="shared" si="5"/>
        <v>28.657281553398057</v>
      </c>
    </row>
    <row r="272" spans="1:8" ht="15">
      <c r="A272" s="218"/>
      <c r="B272" s="216"/>
      <c r="C272" s="216">
        <v>1341</v>
      </c>
      <c r="D272" s="216" t="s">
        <v>239</v>
      </c>
      <c r="E272" s="278">
        <v>1000</v>
      </c>
      <c r="F272" s="278">
        <v>1000</v>
      </c>
      <c r="G272" s="278">
        <v>643.6</v>
      </c>
      <c r="H272" s="437">
        <f t="shared" si="5"/>
        <v>64.36</v>
      </c>
    </row>
    <row r="273" spans="1:8" ht="15">
      <c r="A273" s="218"/>
      <c r="B273" s="216"/>
      <c r="C273" s="216">
        <v>1347</v>
      </c>
      <c r="D273" s="216" t="s">
        <v>240</v>
      </c>
      <c r="E273" s="278">
        <v>4700</v>
      </c>
      <c r="F273" s="278">
        <v>4700</v>
      </c>
      <c r="G273" s="278">
        <v>1429</v>
      </c>
      <c r="H273" s="437">
        <f t="shared" si="5"/>
        <v>30.404255319148938</v>
      </c>
    </row>
    <row r="274" spans="1:8" ht="15" hidden="1">
      <c r="A274" s="218"/>
      <c r="B274" s="216"/>
      <c r="C274" s="216">
        <v>1349</v>
      </c>
      <c r="D274" s="216" t="s">
        <v>241</v>
      </c>
      <c r="E274" s="275"/>
      <c r="F274" s="275"/>
      <c r="G274" s="275"/>
      <c r="H274" s="437" t="e">
        <f t="shared" si="5"/>
        <v>#DIV/0!</v>
      </c>
    </row>
    <row r="275" spans="1:8" ht="15">
      <c r="A275" s="218"/>
      <c r="B275" s="216"/>
      <c r="C275" s="216">
        <v>1351</v>
      </c>
      <c r="D275" s="216" t="s">
        <v>242</v>
      </c>
      <c r="E275" s="275">
        <v>2800</v>
      </c>
      <c r="F275" s="275">
        <v>2800</v>
      </c>
      <c r="G275" s="275">
        <v>1836.9</v>
      </c>
      <c r="H275" s="437">
        <f t="shared" si="5"/>
        <v>65.60357142857143</v>
      </c>
    </row>
    <row r="276" spans="1:8" ht="15">
      <c r="A276" s="218"/>
      <c r="B276" s="216"/>
      <c r="C276" s="216">
        <v>1361</v>
      </c>
      <c r="D276" s="216" t="s">
        <v>243</v>
      </c>
      <c r="E276" s="278">
        <v>3900</v>
      </c>
      <c r="F276" s="278">
        <v>3900</v>
      </c>
      <c r="G276" s="278">
        <v>59</v>
      </c>
      <c r="H276" s="437">
        <f t="shared" si="5"/>
        <v>1.5128205128205128</v>
      </c>
    </row>
    <row r="277" spans="1:8" ht="15">
      <c r="A277" s="218"/>
      <c r="B277" s="216"/>
      <c r="C277" s="216">
        <v>1511</v>
      </c>
      <c r="D277" s="216" t="s">
        <v>244</v>
      </c>
      <c r="E277" s="213">
        <v>14500</v>
      </c>
      <c r="F277" s="213">
        <v>14500</v>
      </c>
      <c r="G277" s="213">
        <v>967.6</v>
      </c>
      <c r="H277" s="437">
        <f t="shared" si="5"/>
        <v>6.673103448275862</v>
      </c>
    </row>
    <row r="278" spans="1:8" ht="15" customHeight="1">
      <c r="A278" s="218"/>
      <c r="B278" s="216"/>
      <c r="C278" s="216">
        <v>2460</v>
      </c>
      <c r="D278" s="216" t="s">
        <v>245</v>
      </c>
      <c r="E278" s="213">
        <v>15</v>
      </c>
      <c r="F278" s="213">
        <v>15</v>
      </c>
      <c r="G278" s="213">
        <v>0</v>
      </c>
      <c r="H278" s="437">
        <f t="shared" si="5"/>
        <v>0</v>
      </c>
    </row>
    <row r="279" spans="1:8" ht="15">
      <c r="A279" s="218"/>
      <c r="B279" s="216"/>
      <c r="C279" s="216">
        <v>4112</v>
      </c>
      <c r="D279" s="216" t="s">
        <v>508</v>
      </c>
      <c r="E279" s="213">
        <v>46026.6</v>
      </c>
      <c r="F279" s="213">
        <v>46026.6</v>
      </c>
      <c r="G279" s="213">
        <v>11506.5</v>
      </c>
      <c r="H279" s="437">
        <f t="shared" si="5"/>
        <v>24.999674101497828</v>
      </c>
    </row>
    <row r="280" spans="1:8" ht="15">
      <c r="A280" s="218"/>
      <c r="B280" s="216">
        <v>3611</v>
      </c>
      <c r="C280" s="216">
        <v>2141</v>
      </c>
      <c r="D280" s="216" t="s">
        <v>246</v>
      </c>
      <c r="E280" s="213">
        <v>38</v>
      </c>
      <c r="F280" s="213">
        <v>38</v>
      </c>
      <c r="G280" s="213">
        <v>52.8</v>
      </c>
      <c r="H280" s="437">
        <f t="shared" si="5"/>
        <v>138.94736842105263</v>
      </c>
    </row>
    <row r="281" spans="1:8" ht="15" hidden="1">
      <c r="A281" s="218"/>
      <c r="B281" s="216">
        <v>3611</v>
      </c>
      <c r="C281" s="216">
        <v>2210</v>
      </c>
      <c r="D281" s="216" t="s">
        <v>247</v>
      </c>
      <c r="E281" s="213">
        <v>0</v>
      </c>
      <c r="F281" s="213">
        <v>0</v>
      </c>
      <c r="G281" s="213"/>
      <c r="H281" s="437" t="e">
        <f t="shared" si="5"/>
        <v>#DIV/0!</v>
      </c>
    </row>
    <row r="282" spans="1:8" ht="15" hidden="1">
      <c r="A282" s="218"/>
      <c r="B282" s="216">
        <v>6171</v>
      </c>
      <c r="C282" s="216">
        <v>2210</v>
      </c>
      <c r="D282" s="216" t="s">
        <v>248</v>
      </c>
      <c r="E282" s="213">
        <v>0</v>
      </c>
      <c r="F282" s="213">
        <v>0</v>
      </c>
      <c r="G282" s="213"/>
      <c r="H282" s="437" t="e">
        <f t="shared" si="5"/>
        <v>#DIV/0!</v>
      </c>
    </row>
    <row r="283" spans="1:8" ht="15">
      <c r="A283" s="218"/>
      <c r="B283" s="216">
        <v>6171</v>
      </c>
      <c r="C283" s="216">
        <v>2328</v>
      </c>
      <c r="D283" s="216" t="s">
        <v>249</v>
      </c>
      <c r="E283" s="213">
        <v>0</v>
      </c>
      <c r="F283" s="213">
        <v>0</v>
      </c>
      <c r="G283" s="213">
        <v>-2.7</v>
      </c>
      <c r="H283" s="437" t="e">
        <f t="shared" si="5"/>
        <v>#DIV/0!</v>
      </c>
    </row>
    <row r="284" spans="1:8" ht="15">
      <c r="A284" s="218"/>
      <c r="B284" s="216">
        <v>6310</v>
      </c>
      <c r="C284" s="216">
        <v>2141</v>
      </c>
      <c r="D284" s="216" t="s">
        <v>250</v>
      </c>
      <c r="E284" s="213">
        <v>1000.4</v>
      </c>
      <c r="F284" s="213">
        <v>1000.4</v>
      </c>
      <c r="G284" s="213">
        <v>119.1</v>
      </c>
      <c r="H284" s="437">
        <f t="shared" si="5"/>
        <v>11.905237904838065</v>
      </c>
    </row>
    <row r="285" spans="1:8" ht="15" hidden="1">
      <c r="A285" s="218"/>
      <c r="B285" s="216">
        <v>6310</v>
      </c>
      <c r="C285" s="216">
        <v>2142</v>
      </c>
      <c r="D285" s="216" t="s">
        <v>251</v>
      </c>
      <c r="E285" s="212">
        <v>0</v>
      </c>
      <c r="F285" s="212">
        <v>0</v>
      </c>
      <c r="G285" s="213"/>
      <c r="H285" s="437" t="e">
        <f t="shared" si="5"/>
        <v>#DIV/0!</v>
      </c>
    </row>
    <row r="286" spans="1:8" ht="15" hidden="1">
      <c r="A286" s="218"/>
      <c r="B286" s="216">
        <v>3611</v>
      </c>
      <c r="C286" s="216">
        <v>2210</v>
      </c>
      <c r="D286" s="216" t="s">
        <v>252</v>
      </c>
      <c r="E286" s="212">
        <v>0</v>
      </c>
      <c r="F286" s="212">
        <v>0</v>
      </c>
      <c r="G286" s="213"/>
      <c r="H286" s="437" t="e">
        <f t="shared" si="5"/>
        <v>#DIV/0!</v>
      </c>
    </row>
    <row r="287" spans="1:8" ht="15" hidden="1">
      <c r="A287" s="218"/>
      <c r="B287" s="216">
        <v>6399</v>
      </c>
      <c r="C287" s="216">
        <v>2329</v>
      </c>
      <c r="D287" s="216" t="s">
        <v>253</v>
      </c>
      <c r="E287" s="212">
        <v>0</v>
      </c>
      <c r="F287" s="212">
        <v>0</v>
      </c>
      <c r="G287" s="213"/>
      <c r="H287" s="437" t="e">
        <f t="shared" si="5"/>
        <v>#DIV/0!</v>
      </c>
    </row>
    <row r="288" spans="1:8" ht="15">
      <c r="A288" s="218"/>
      <c r="B288" s="216">
        <v>6409</v>
      </c>
      <c r="C288" s="216">
        <v>2328</v>
      </c>
      <c r="D288" s="216" t="s">
        <v>254</v>
      </c>
      <c r="E288" s="212">
        <v>0</v>
      </c>
      <c r="F288" s="212">
        <v>0</v>
      </c>
      <c r="G288" s="213">
        <v>328.1</v>
      </c>
      <c r="H288" s="437" t="e">
        <f t="shared" si="5"/>
        <v>#DIV/0!</v>
      </c>
    </row>
    <row r="289" spans="1:8" ht="15.75" customHeight="1" thickBot="1">
      <c r="A289" s="229"/>
      <c r="B289" s="230"/>
      <c r="C289" s="230"/>
      <c r="D289" s="230"/>
      <c r="E289" s="284"/>
      <c r="F289" s="284"/>
      <c r="G289" s="284"/>
      <c r="H289" s="448"/>
    </row>
    <row r="290" spans="1:8" s="227" customFormat="1" ht="21.75" customHeight="1" thickBot="1" thickTop="1">
      <c r="A290" s="279"/>
      <c r="B290" s="280"/>
      <c r="C290" s="280"/>
      <c r="D290" s="281" t="s">
        <v>255</v>
      </c>
      <c r="E290" s="282">
        <f>SUM(E263:E289)</f>
        <v>322280</v>
      </c>
      <c r="F290" s="282">
        <f>SUM(F263:F289)</f>
        <v>322280</v>
      </c>
      <c r="G290" s="282">
        <f>SUM(G263:G289)</f>
        <v>70572.70000000001</v>
      </c>
      <c r="H290" s="439">
        <f>(G290/F290)*100</f>
        <v>21.89794588556535</v>
      </c>
    </row>
    <row r="291" spans="1:8" ht="15" customHeight="1">
      <c r="A291" s="222"/>
      <c r="B291" s="222"/>
      <c r="C291" s="222"/>
      <c r="D291" s="210"/>
      <c r="E291" s="223"/>
      <c r="F291" s="223"/>
      <c r="G291" s="223"/>
      <c r="H291" s="445"/>
    </row>
    <row r="292" spans="1:8" ht="15" hidden="1">
      <c r="A292" s="227"/>
      <c r="B292" s="222"/>
      <c r="C292" s="222"/>
      <c r="D292" s="222"/>
      <c r="E292" s="231"/>
      <c r="F292" s="231"/>
      <c r="G292" s="231"/>
      <c r="H292" s="449"/>
    </row>
    <row r="293" spans="1:8" ht="15">
      <c r="A293" s="227"/>
      <c r="B293" s="222"/>
      <c r="C293" s="222"/>
      <c r="D293" s="222"/>
      <c r="E293" s="231"/>
      <c r="F293" s="231"/>
      <c r="G293" s="312"/>
      <c r="H293" s="449"/>
    </row>
    <row r="294" spans="1:8" ht="15" customHeight="1" thickBot="1">
      <c r="A294" s="227"/>
      <c r="B294" s="222"/>
      <c r="C294" s="222"/>
      <c r="D294" s="222"/>
      <c r="E294" s="231"/>
      <c r="F294" s="231"/>
      <c r="G294" s="312"/>
      <c r="H294" s="449"/>
    </row>
    <row r="295" spans="1:8" ht="15.75">
      <c r="A295" s="252" t="s">
        <v>71</v>
      </c>
      <c r="B295" s="253" t="s">
        <v>82</v>
      </c>
      <c r="C295" s="253" t="s">
        <v>2</v>
      </c>
      <c r="D295" s="254" t="s">
        <v>83</v>
      </c>
      <c r="E295" s="253" t="s">
        <v>1</v>
      </c>
      <c r="F295" s="253" t="s">
        <v>1</v>
      </c>
      <c r="G295" s="436" t="s">
        <v>84</v>
      </c>
      <c r="H295" s="441" t="s">
        <v>69</v>
      </c>
    </row>
    <row r="296" spans="1:8" ht="16.5" customHeight="1" thickBot="1">
      <c r="A296" s="256"/>
      <c r="B296" s="257"/>
      <c r="C296" s="257"/>
      <c r="D296" s="258"/>
      <c r="E296" s="259" t="s">
        <v>85</v>
      </c>
      <c r="F296" s="259" t="s">
        <v>86</v>
      </c>
      <c r="G296" s="259" t="s">
        <v>505</v>
      </c>
      <c r="H296" s="442" t="s">
        <v>87</v>
      </c>
    </row>
    <row r="297" spans="1:8" ht="16.5" customHeight="1" thickTop="1">
      <c r="A297" s="260">
        <v>120</v>
      </c>
      <c r="B297" s="261"/>
      <c r="C297" s="261"/>
      <c r="D297" s="324" t="s">
        <v>423</v>
      </c>
      <c r="E297" s="211"/>
      <c r="F297" s="211"/>
      <c r="G297" s="211"/>
      <c r="H297" s="443"/>
    </row>
    <row r="298" spans="1:8" ht="15.75">
      <c r="A298" s="272"/>
      <c r="B298" s="273"/>
      <c r="C298" s="273"/>
      <c r="D298" s="273"/>
      <c r="E298" s="213"/>
      <c r="F298" s="213"/>
      <c r="G298" s="213"/>
      <c r="H298" s="437"/>
    </row>
    <row r="299" spans="1:8" s="276" customFormat="1" ht="15" hidden="1">
      <c r="A299" s="274"/>
      <c r="B299" s="247">
        <v>3612</v>
      </c>
      <c r="C299" s="247">
        <v>2122</v>
      </c>
      <c r="D299" s="247" t="s">
        <v>256</v>
      </c>
      <c r="E299" s="213">
        <v>0</v>
      </c>
      <c r="F299" s="213">
        <v>0</v>
      </c>
      <c r="G299" s="213"/>
      <c r="H299" s="437" t="e">
        <f>(#REF!/F299)*100</f>
        <v>#REF!</v>
      </c>
    </row>
    <row r="300" spans="1:8" ht="15">
      <c r="A300" s="218"/>
      <c r="B300" s="216">
        <v>3612</v>
      </c>
      <c r="C300" s="216">
        <v>2132</v>
      </c>
      <c r="D300" s="216" t="s">
        <v>257</v>
      </c>
      <c r="E300" s="213">
        <v>27144</v>
      </c>
      <c r="F300" s="213">
        <v>27144</v>
      </c>
      <c r="G300" s="213">
        <v>8340.2</v>
      </c>
      <c r="H300" s="437">
        <f aca="true" t="shared" si="6" ref="H300:H317">(G300/F300)*100</f>
        <v>30.72575891541409</v>
      </c>
    </row>
    <row r="301" spans="1:8" ht="15">
      <c r="A301" s="218"/>
      <c r="B301" s="216">
        <v>3612</v>
      </c>
      <c r="C301" s="216">
        <v>2310</v>
      </c>
      <c r="D301" s="216" t="s">
        <v>258</v>
      </c>
      <c r="E301" s="213">
        <v>0</v>
      </c>
      <c r="F301" s="213">
        <v>0</v>
      </c>
      <c r="G301" s="213">
        <v>8</v>
      </c>
      <c r="H301" s="437" t="e">
        <f t="shared" si="6"/>
        <v>#DIV/0!</v>
      </c>
    </row>
    <row r="302" spans="1:8" ht="15" hidden="1">
      <c r="A302" s="218"/>
      <c r="B302" s="216">
        <v>3612</v>
      </c>
      <c r="C302" s="216">
        <v>2324</v>
      </c>
      <c r="D302" s="216" t="s">
        <v>259</v>
      </c>
      <c r="E302" s="213"/>
      <c r="F302" s="213"/>
      <c r="G302" s="213"/>
      <c r="H302" s="437" t="e">
        <f t="shared" si="6"/>
        <v>#DIV/0!</v>
      </c>
    </row>
    <row r="303" spans="1:8" ht="15" hidden="1">
      <c r="A303" s="218"/>
      <c r="B303" s="216">
        <v>3612</v>
      </c>
      <c r="C303" s="216">
        <v>2329</v>
      </c>
      <c r="D303" s="216" t="s">
        <v>260</v>
      </c>
      <c r="E303" s="213"/>
      <c r="F303" s="213"/>
      <c r="G303" s="213"/>
      <c r="H303" s="437" t="e">
        <f t="shared" si="6"/>
        <v>#DIV/0!</v>
      </c>
    </row>
    <row r="304" spans="1:8" ht="15">
      <c r="A304" s="218"/>
      <c r="B304" s="216">
        <v>3612</v>
      </c>
      <c r="C304" s="216">
        <v>3112</v>
      </c>
      <c r="D304" s="216" t="s">
        <v>261</v>
      </c>
      <c r="E304" s="213">
        <v>143500</v>
      </c>
      <c r="F304" s="213">
        <v>143500</v>
      </c>
      <c r="G304" s="213">
        <v>10181.9</v>
      </c>
      <c r="H304" s="437">
        <f t="shared" si="6"/>
        <v>7.095400696864111</v>
      </c>
    </row>
    <row r="305" spans="1:8" ht="15">
      <c r="A305" s="218"/>
      <c r="B305" s="216">
        <v>3613</v>
      </c>
      <c r="C305" s="216">
        <v>2132</v>
      </c>
      <c r="D305" s="216" t="s">
        <v>262</v>
      </c>
      <c r="E305" s="213">
        <v>5080</v>
      </c>
      <c r="F305" s="213">
        <v>5080</v>
      </c>
      <c r="G305" s="213">
        <v>1291.6</v>
      </c>
      <c r="H305" s="437">
        <f t="shared" si="6"/>
        <v>25.4251968503937</v>
      </c>
    </row>
    <row r="306" spans="1:8" ht="15">
      <c r="A306" s="214"/>
      <c r="B306" s="216">
        <v>3613</v>
      </c>
      <c r="C306" s="216">
        <v>3112</v>
      </c>
      <c r="D306" s="216" t="s">
        <v>263</v>
      </c>
      <c r="E306" s="213">
        <v>800</v>
      </c>
      <c r="F306" s="213">
        <v>800</v>
      </c>
      <c r="G306" s="213">
        <v>175</v>
      </c>
      <c r="H306" s="437">
        <f t="shared" si="6"/>
        <v>21.875</v>
      </c>
    </row>
    <row r="307" spans="1:8" ht="15">
      <c r="A307" s="214"/>
      <c r="B307" s="216">
        <v>3634</v>
      </c>
      <c r="C307" s="216">
        <v>2132</v>
      </c>
      <c r="D307" s="216" t="s">
        <v>264</v>
      </c>
      <c r="E307" s="213">
        <v>4800</v>
      </c>
      <c r="F307" s="213">
        <v>4800</v>
      </c>
      <c r="G307" s="213">
        <v>5031</v>
      </c>
      <c r="H307" s="437">
        <f t="shared" si="6"/>
        <v>104.8125</v>
      </c>
    </row>
    <row r="308" spans="1:8" ht="15" hidden="1">
      <c r="A308" s="214"/>
      <c r="B308" s="216">
        <v>3639</v>
      </c>
      <c r="C308" s="216">
        <v>2111</v>
      </c>
      <c r="D308" s="216" t="s">
        <v>265</v>
      </c>
      <c r="E308" s="213">
        <v>0</v>
      </c>
      <c r="F308" s="213">
        <v>0</v>
      </c>
      <c r="G308" s="213"/>
      <c r="H308" s="437" t="e">
        <f t="shared" si="6"/>
        <v>#DIV/0!</v>
      </c>
    </row>
    <row r="309" spans="1:8" ht="15">
      <c r="A309" s="218"/>
      <c r="B309" s="216">
        <v>3639</v>
      </c>
      <c r="C309" s="216">
        <v>2131</v>
      </c>
      <c r="D309" s="216" t="s">
        <v>266</v>
      </c>
      <c r="E309" s="213">
        <v>1250</v>
      </c>
      <c r="F309" s="213">
        <v>1250</v>
      </c>
      <c r="G309" s="213">
        <v>379.5</v>
      </c>
      <c r="H309" s="437">
        <f t="shared" si="6"/>
        <v>30.36</v>
      </c>
    </row>
    <row r="310" spans="1:8" ht="15" hidden="1">
      <c r="A310" s="218"/>
      <c r="B310" s="216">
        <v>3639</v>
      </c>
      <c r="C310" s="216">
        <v>2132</v>
      </c>
      <c r="D310" s="216" t="s">
        <v>168</v>
      </c>
      <c r="E310" s="213">
        <v>0</v>
      </c>
      <c r="F310" s="213">
        <v>0</v>
      </c>
      <c r="G310" s="213"/>
      <c r="H310" s="437" t="e">
        <f t="shared" si="6"/>
        <v>#DIV/0!</v>
      </c>
    </row>
    <row r="311" spans="1:8" ht="15">
      <c r="A311" s="218"/>
      <c r="B311" s="216">
        <v>3639</v>
      </c>
      <c r="C311" s="216">
        <v>2324</v>
      </c>
      <c r="D311" s="216" t="s">
        <v>267</v>
      </c>
      <c r="E311" s="213">
        <v>2524</v>
      </c>
      <c r="F311" s="213">
        <v>2690</v>
      </c>
      <c r="G311" s="213">
        <v>613</v>
      </c>
      <c r="H311" s="437">
        <f t="shared" si="6"/>
        <v>22.78810408921933</v>
      </c>
    </row>
    <row r="312" spans="1:8" ht="15">
      <c r="A312" s="218"/>
      <c r="B312" s="216">
        <v>3639</v>
      </c>
      <c r="C312" s="216">
        <v>3111</v>
      </c>
      <c r="D312" s="216" t="s">
        <v>268</v>
      </c>
      <c r="E312" s="213">
        <v>738</v>
      </c>
      <c r="F312" s="213">
        <v>738</v>
      </c>
      <c r="G312" s="213">
        <v>1524.7</v>
      </c>
      <c r="H312" s="437">
        <f t="shared" si="6"/>
        <v>206.5989159891599</v>
      </c>
    </row>
    <row r="313" spans="1:8" ht="15" hidden="1">
      <c r="A313" s="218"/>
      <c r="B313" s="216">
        <v>3639</v>
      </c>
      <c r="C313" s="216">
        <v>3112</v>
      </c>
      <c r="D313" s="216" t="s">
        <v>269</v>
      </c>
      <c r="E313" s="213">
        <v>0</v>
      </c>
      <c r="F313" s="213">
        <v>0</v>
      </c>
      <c r="G313" s="213"/>
      <c r="H313" s="437" t="e">
        <f t="shared" si="6"/>
        <v>#DIV/0!</v>
      </c>
    </row>
    <row r="314" spans="1:8" ht="15" hidden="1">
      <c r="A314" s="218"/>
      <c r="B314" s="216">
        <v>3612</v>
      </c>
      <c r="C314" s="216">
        <v>3111</v>
      </c>
      <c r="D314" s="216" t="s">
        <v>270</v>
      </c>
      <c r="E314" s="213"/>
      <c r="F314" s="213"/>
      <c r="G314" s="213"/>
      <c r="H314" s="437" t="e">
        <f t="shared" si="6"/>
        <v>#DIV/0!</v>
      </c>
    </row>
    <row r="315" spans="1:8" ht="15" hidden="1">
      <c r="A315" s="218"/>
      <c r="B315" s="216">
        <v>3639</v>
      </c>
      <c r="C315" s="216">
        <v>3112</v>
      </c>
      <c r="D315" s="216" t="s">
        <v>271</v>
      </c>
      <c r="E315" s="213"/>
      <c r="F315" s="213"/>
      <c r="G315" s="213"/>
      <c r="H315" s="437" t="e">
        <f t="shared" si="6"/>
        <v>#DIV/0!</v>
      </c>
    </row>
    <row r="316" spans="1:8" ht="15" hidden="1">
      <c r="A316" s="218"/>
      <c r="B316" s="216">
        <v>3639</v>
      </c>
      <c r="C316" s="216">
        <v>3113</v>
      </c>
      <c r="D316" s="216" t="s">
        <v>272</v>
      </c>
      <c r="E316" s="213"/>
      <c r="F316" s="213"/>
      <c r="G316" s="213"/>
      <c r="H316" s="437" t="e">
        <f t="shared" si="6"/>
        <v>#DIV/0!</v>
      </c>
    </row>
    <row r="317" spans="1:8" ht="15" customHeight="1">
      <c r="A317" s="285"/>
      <c r="B317" s="220">
        <v>3639</v>
      </c>
      <c r="C317" s="220">
        <v>3119</v>
      </c>
      <c r="D317" s="220" t="s">
        <v>273</v>
      </c>
      <c r="E317" s="213">
        <v>7200</v>
      </c>
      <c r="F317" s="213">
        <v>7200</v>
      </c>
      <c r="G317" s="213">
        <v>0</v>
      </c>
      <c r="H317" s="437">
        <f t="shared" si="6"/>
        <v>0</v>
      </c>
    </row>
    <row r="318" spans="1:8" ht="15" hidden="1">
      <c r="A318" s="285"/>
      <c r="B318" s="220">
        <v>6171</v>
      </c>
      <c r="C318" s="220">
        <v>2131</v>
      </c>
      <c r="D318" s="220" t="s">
        <v>167</v>
      </c>
      <c r="E318" s="213"/>
      <c r="F318" s="213"/>
      <c r="G318" s="213"/>
      <c r="H318" s="437"/>
    </row>
    <row r="319" spans="1:8" ht="15" hidden="1">
      <c r="A319" s="218"/>
      <c r="B319" s="216">
        <v>6171</v>
      </c>
      <c r="C319" s="216">
        <v>2324</v>
      </c>
      <c r="D319" s="216" t="s">
        <v>274</v>
      </c>
      <c r="E319" s="213"/>
      <c r="F319" s="213"/>
      <c r="G319" s="213"/>
      <c r="H319" s="437"/>
    </row>
    <row r="320" spans="1:8" ht="15" hidden="1">
      <c r="A320" s="286"/>
      <c r="B320" s="216"/>
      <c r="C320" s="216"/>
      <c r="D320" s="216"/>
      <c r="E320" s="213"/>
      <c r="F320" s="213"/>
      <c r="G320" s="213"/>
      <c r="H320" s="437"/>
    </row>
    <row r="321" spans="1:8" ht="15.75" customHeight="1" thickBot="1">
      <c r="A321" s="287"/>
      <c r="B321" s="288"/>
      <c r="C321" s="288"/>
      <c r="D321" s="288"/>
      <c r="E321" s="232"/>
      <c r="F321" s="232"/>
      <c r="G321" s="232"/>
      <c r="H321" s="450"/>
    </row>
    <row r="322" spans="1:8" s="227" customFormat="1" ht="22.5" customHeight="1" thickBot="1" thickTop="1">
      <c r="A322" s="279"/>
      <c r="B322" s="280"/>
      <c r="C322" s="280"/>
      <c r="D322" s="281" t="s">
        <v>275</v>
      </c>
      <c r="E322" s="282">
        <f>SUM(E298:E321)</f>
        <v>193036</v>
      </c>
      <c r="F322" s="282">
        <f>SUM(F298:F321)</f>
        <v>193202</v>
      </c>
      <c r="G322" s="282">
        <f>SUM(G298:G321)</f>
        <v>27544.899999999998</v>
      </c>
      <c r="H322" s="439">
        <f>(G322/F322)*100</f>
        <v>14.257047028498668</v>
      </c>
    </row>
    <row r="323" spans="1:8" ht="15" customHeight="1">
      <c r="A323" s="227"/>
      <c r="B323" s="222"/>
      <c r="C323" s="222"/>
      <c r="D323" s="222"/>
      <c r="E323" s="231"/>
      <c r="F323" s="231"/>
      <c r="G323" s="231"/>
      <c r="H323" s="449"/>
    </row>
    <row r="324" spans="1:8" ht="15" customHeight="1">
      <c r="A324" s="227"/>
      <c r="B324" s="222"/>
      <c r="C324" s="222"/>
      <c r="D324" s="222"/>
      <c r="E324" s="231"/>
      <c r="F324" s="231"/>
      <c r="G324" s="231"/>
      <c r="H324" s="449"/>
    </row>
    <row r="325" spans="1:8" ht="15" customHeight="1" thickBot="1">
      <c r="A325" s="227"/>
      <c r="B325" s="222"/>
      <c r="C325" s="222"/>
      <c r="D325" s="222"/>
      <c r="E325" s="231"/>
      <c r="F325" s="231"/>
      <c r="G325" s="231"/>
      <c r="H325" s="449"/>
    </row>
    <row r="326" spans="1:8" ht="15.75">
      <c r="A326" s="252" t="s">
        <v>71</v>
      </c>
      <c r="B326" s="253" t="s">
        <v>82</v>
      </c>
      <c r="C326" s="253" t="s">
        <v>2</v>
      </c>
      <c r="D326" s="254" t="s">
        <v>83</v>
      </c>
      <c r="E326" s="253" t="s">
        <v>1</v>
      </c>
      <c r="F326" s="253" t="s">
        <v>1</v>
      </c>
      <c r="G326" s="436" t="s">
        <v>84</v>
      </c>
      <c r="H326" s="441" t="s">
        <v>69</v>
      </c>
    </row>
    <row r="327" spans="1:8" ht="16.5" thickBot="1">
      <c r="A327" s="256"/>
      <c r="B327" s="257"/>
      <c r="C327" s="257"/>
      <c r="D327" s="258"/>
      <c r="E327" s="259" t="s">
        <v>85</v>
      </c>
      <c r="F327" s="259" t="s">
        <v>86</v>
      </c>
      <c r="G327" s="259" t="s">
        <v>505</v>
      </c>
      <c r="H327" s="442" t="s">
        <v>87</v>
      </c>
    </row>
    <row r="328" spans="1:8" ht="16.5" thickTop="1">
      <c r="A328" s="260">
        <v>8888</v>
      </c>
      <c r="B328" s="261"/>
      <c r="C328" s="261"/>
      <c r="D328" s="262"/>
      <c r="E328" s="211"/>
      <c r="F328" s="211"/>
      <c r="G328" s="211"/>
      <c r="H328" s="443"/>
    </row>
    <row r="329" spans="1:8" ht="15">
      <c r="A329" s="218"/>
      <c r="B329" s="216">
        <v>6171</v>
      </c>
      <c r="C329" s="216">
        <v>2329</v>
      </c>
      <c r="D329" s="216" t="s">
        <v>276</v>
      </c>
      <c r="E329" s="213">
        <v>0</v>
      </c>
      <c r="F329" s="213">
        <v>0</v>
      </c>
      <c r="G329" s="213">
        <v>0</v>
      </c>
      <c r="H329" s="437" t="e">
        <f>(G329/F329)*100</f>
        <v>#DIV/0!</v>
      </c>
    </row>
    <row r="330" spans="1:8" ht="15">
      <c r="A330" s="218"/>
      <c r="B330" s="216"/>
      <c r="C330" s="216"/>
      <c r="D330" s="216" t="s">
        <v>277</v>
      </c>
      <c r="E330" s="213"/>
      <c r="F330" s="213"/>
      <c r="G330" s="213"/>
      <c r="H330" s="437"/>
    </row>
    <row r="331" spans="1:8" ht="15.75" thickBot="1">
      <c r="A331" s="229"/>
      <c r="B331" s="230"/>
      <c r="C331" s="230"/>
      <c r="D331" s="230" t="s">
        <v>278</v>
      </c>
      <c r="E331" s="226"/>
      <c r="F331" s="226"/>
      <c r="G331" s="226"/>
      <c r="H331" s="447"/>
    </row>
    <row r="332" spans="1:8" s="227" customFormat="1" ht="22.5" customHeight="1" thickBot="1" thickTop="1">
      <c r="A332" s="279"/>
      <c r="B332" s="280"/>
      <c r="C332" s="280"/>
      <c r="D332" s="281" t="s">
        <v>279</v>
      </c>
      <c r="E332" s="282">
        <f>SUM(E329:E330)</f>
        <v>0</v>
      </c>
      <c r="F332" s="282">
        <f>SUM(F329:F330)</f>
        <v>0</v>
      </c>
      <c r="G332" s="282">
        <f>SUM(G329:G330)</f>
        <v>0</v>
      </c>
      <c r="H332" s="439" t="e">
        <f>(G332/F332)*100</f>
        <v>#DIV/0!</v>
      </c>
    </row>
    <row r="333" spans="1:8" ht="15">
      <c r="A333" s="227"/>
      <c r="B333" s="222"/>
      <c r="C333" s="222"/>
      <c r="D333" s="222"/>
      <c r="E333" s="231"/>
      <c r="F333" s="231"/>
      <c r="G333" s="231"/>
      <c r="H333" s="449"/>
    </row>
    <row r="334" spans="1:8" ht="15">
      <c r="A334" s="227"/>
      <c r="B334" s="222"/>
      <c r="C334" s="222"/>
      <c r="D334" s="222"/>
      <c r="E334" s="231"/>
      <c r="F334" s="231"/>
      <c r="G334" s="231"/>
      <c r="H334" s="449"/>
    </row>
    <row r="335" spans="1:8" ht="15" hidden="1">
      <c r="A335" s="227"/>
      <c r="B335" s="222"/>
      <c r="C335" s="222"/>
      <c r="D335" s="222"/>
      <c r="E335" s="231"/>
      <c r="F335" s="231"/>
      <c r="G335" s="231"/>
      <c r="H335" s="449"/>
    </row>
    <row r="336" spans="1:8" ht="15" hidden="1">
      <c r="A336" s="227"/>
      <c r="B336" s="222"/>
      <c r="C336" s="222"/>
      <c r="D336" s="222"/>
      <c r="E336" s="231"/>
      <c r="F336" s="231"/>
      <c r="G336" s="320"/>
      <c r="H336" s="449"/>
    </row>
    <row r="337" spans="1:8" ht="15" hidden="1">
      <c r="A337" s="227"/>
      <c r="B337" s="222"/>
      <c r="C337" s="222"/>
      <c r="D337" s="222"/>
      <c r="E337" s="231"/>
      <c r="F337" s="231"/>
      <c r="G337" s="231"/>
      <c r="H337" s="449"/>
    </row>
    <row r="338" spans="1:8" ht="15" hidden="1">
      <c r="A338" s="227"/>
      <c r="B338" s="222"/>
      <c r="C338" s="222"/>
      <c r="D338" s="222"/>
      <c r="E338" s="231"/>
      <c r="F338" s="231"/>
      <c r="G338" s="231"/>
      <c r="H338" s="449"/>
    </row>
    <row r="339" spans="1:8" ht="15" customHeight="1" hidden="1">
      <c r="A339" s="227"/>
      <c r="B339" s="222"/>
      <c r="C339" s="222"/>
      <c r="D339" s="222"/>
      <c r="E339" s="231"/>
      <c r="F339" s="231"/>
      <c r="G339" s="231"/>
      <c r="H339" s="449"/>
    </row>
    <row r="340" spans="1:8" ht="15" customHeight="1" thickBot="1">
      <c r="A340" s="227"/>
      <c r="B340" s="227"/>
      <c r="C340" s="227"/>
      <c r="D340" s="227"/>
      <c r="E340" s="227"/>
      <c r="F340" s="227"/>
      <c r="G340" s="227"/>
      <c r="H340" s="440"/>
    </row>
    <row r="341" spans="1:8" ht="15.75">
      <c r="A341" s="252" t="s">
        <v>71</v>
      </c>
      <c r="B341" s="253" t="s">
        <v>82</v>
      </c>
      <c r="C341" s="255" t="s">
        <v>2</v>
      </c>
      <c r="D341" s="255" t="s">
        <v>83</v>
      </c>
      <c r="E341" s="253" t="s">
        <v>1</v>
      </c>
      <c r="F341" s="253" t="s">
        <v>1</v>
      </c>
      <c r="G341" s="436" t="s">
        <v>84</v>
      </c>
      <c r="H341" s="441" t="s">
        <v>69</v>
      </c>
    </row>
    <row r="342" spans="1:8" ht="15.75" customHeight="1" thickBot="1">
      <c r="A342" s="256"/>
      <c r="B342" s="289"/>
      <c r="C342" s="290"/>
      <c r="D342" s="290"/>
      <c r="E342" s="259" t="s">
        <v>85</v>
      </c>
      <c r="F342" s="259" t="s">
        <v>86</v>
      </c>
      <c r="G342" s="259" t="s">
        <v>505</v>
      </c>
      <c r="H342" s="442" t="s">
        <v>87</v>
      </c>
    </row>
    <row r="343" spans="1:8" s="227" customFormat="1" ht="30.75" customHeight="1" thickBot="1" thickTop="1">
      <c r="A343" s="291"/>
      <c r="B343" s="292"/>
      <c r="C343" s="293"/>
      <c r="D343" s="294" t="s">
        <v>280</v>
      </c>
      <c r="E343" s="233">
        <f>SUM(E45,E80,E135,E171,E196,E208,E222,E238,E254,E290,E322,E332)</f>
        <v>660494</v>
      </c>
      <c r="F343" s="233">
        <f>SUM(F45,F80,F135,F171,F196,F208,F222,F238,F254,F290,F322,F332)</f>
        <v>662531.8</v>
      </c>
      <c r="G343" s="233">
        <f>SUM(G45,G80,G135,G171,G196,G208,G222,G238,G254,G290,G322,G332)</f>
        <v>148489</v>
      </c>
      <c r="H343" s="451">
        <f>(G343/F343)*100</f>
        <v>22.412358169072032</v>
      </c>
    </row>
    <row r="344" spans="1:8" ht="15" customHeight="1">
      <c r="A344" s="210"/>
      <c r="B344" s="295"/>
      <c r="C344" s="296"/>
      <c r="D344" s="297"/>
      <c r="E344" s="234"/>
      <c r="F344" s="234"/>
      <c r="G344" s="234"/>
      <c r="H344" s="452"/>
    </row>
    <row r="345" spans="1:8" ht="15" customHeight="1" hidden="1">
      <c r="A345" s="210"/>
      <c r="B345" s="295"/>
      <c r="C345" s="296"/>
      <c r="D345" s="297"/>
      <c r="E345" s="234"/>
      <c r="F345" s="234"/>
      <c r="G345" s="234"/>
      <c r="H345" s="452"/>
    </row>
    <row r="346" spans="1:8" ht="12.75" customHeight="1" hidden="1">
      <c r="A346" s="210"/>
      <c r="B346" s="295"/>
      <c r="C346" s="296"/>
      <c r="D346" s="297"/>
      <c r="E346" s="234"/>
      <c r="F346" s="234"/>
      <c r="G346" s="234"/>
      <c r="H346" s="452"/>
    </row>
    <row r="347" spans="1:8" ht="12.75" customHeight="1" hidden="1">
      <c r="A347" s="210"/>
      <c r="B347" s="295"/>
      <c r="C347" s="296"/>
      <c r="D347" s="297"/>
      <c r="E347" s="234"/>
      <c r="F347" s="234"/>
      <c r="G347" s="234"/>
      <c r="H347" s="452"/>
    </row>
    <row r="348" spans="1:8" ht="12.75" customHeight="1" hidden="1">
      <c r="A348" s="210"/>
      <c r="B348" s="295"/>
      <c r="C348" s="296"/>
      <c r="D348" s="297"/>
      <c r="E348" s="234"/>
      <c r="F348" s="234"/>
      <c r="G348" s="234"/>
      <c r="H348" s="452"/>
    </row>
    <row r="349" spans="1:8" ht="12.75" customHeight="1" hidden="1">
      <c r="A349" s="210"/>
      <c r="B349" s="295"/>
      <c r="C349" s="296"/>
      <c r="D349" s="297"/>
      <c r="E349" s="234"/>
      <c r="F349" s="234"/>
      <c r="G349" s="234"/>
      <c r="H349" s="452"/>
    </row>
    <row r="350" spans="1:8" ht="12.75" customHeight="1" hidden="1">
      <c r="A350" s="210"/>
      <c r="B350" s="295"/>
      <c r="C350" s="296"/>
      <c r="D350" s="297"/>
      <c r="E350" s="234"/>
      <c r="F350" s="234"/>
      <c r="G350" s="234"/>
      <c r="H350" s="452"/>
    </row>
    <row r="351" spans="1:8" ht="12.75" customHeight="1" hidden="1">
      <c r="A351" s="210"/>
      <c r="B351" s="295"/>
      <c r="C351" s="296"/>
      <c r="D351" s="297"/>
      <c r="E351" s="234"/>
      <c r="F351" s="234"/>
      <c r="G351" s="234"/>
      <c r="H351" s="452"/>
    </row>
    <row r="352" spans="1:8" ht="15" customHeight="1">
      <c r="A352" s="210"/>
      <c r="B352" s="295"/>
      <c r="C352" s="296"/>
      <c r="D352" s="297"/>
      <c r="E352" s="234"/>
      <c r="F352" s="234"/>
      <c r="G352" s="234"/>
      <c r="H352" s="452"/>
    </row>
    <row r="353" spans="1:8" ht="15" customHeight="1" thickBot="1">
      <c r="A353" s="210"/>
      <c r="B353" s="295"/>
      <c r="C353" s="296"/>
      <c r="D353" s="297"/>
      <c r="E353" s="298"/>
      <c r="F353" s="298"/>
      <c r="G353" s="298"/>
      <c r="H353" s="453"/>
    </row>
    <row r="354" spans="1:8" ht="15.75" customHeight="1">
      <c r="A354" s="252" t="s">
        <v>71</v>
      </c>
      <c r="B354" s="253" t="s">
        <v>82</v>
      </c>
      <c r="C354" s="253" t="s">
        <v>2</v>
      </c>
      <c r="D354" s="254" t="s">
        <v>83</v>
      </c>
      <c r="E354" s="253" t="s">
        <v>1</v>
      </c>
      <c r="F354" s="253" t="s">
        <v>1</v>
      </c>
      <c r="G354" s="436" t="s">
        <v>84</v>
      </c>
      <c r="H354" s="441" t="s">
        <v>69</v>
      </c>
    </row>
    <row r="355" spans="1:8" ht="15.75" customHeight="1" thickBot="1">
      <c r="A355" s="256"/>
      <c r="B355" s="257"/>
      <c r="C355" s="257"/>
      <c r="D355" s="258"/>
      <c r="E355" s="259" t="s">
        <v>85</v>
      </c>
      <c r="F355" s="259" t="s">
        <v>86</v>
      </c>
      <c r="G355" s="259" t="s">
        <v>505</v>
      </c>
      <c r="H355" s="442" t="s">
        <v>87</v>
      </c>
    </row>
    <row r="356" spans="1:8" ht="16.5" customHeight="1" thickTop="1">
      <c r="A356" s="235">
        <v>110</v>
      </c>
      <c r="B356" s="236"/>
      <c r="C356" s="236"/>
      <c r="D356" s="237" t="s">
        <v>281</v>
      </c>
      <c r="E356" s="238"/>
      <c r="F356" s="238"/>
      <c r="G356" s="238"/>
      <c r="H356" s="454"/>
    </row>
    <row r="357" spans="1:8" ht="14.25" customHeight="1">
      <c r="A357" s="239"/>
      <c r="B357" s="240"/>
      <c r="C357" s="240"/>
      <c r="D357" s="210"/>
      <c r="E357" s="325"/>
      <c r="F357" s="325"/>
      <c r="G357" s="325"/>
      <c r="H357" s="454"/>
    </row>
    <row r="358" spans="1:8" ht="15" customHeight="1">
      <c r="A358" s="218"/>
      <c r="B358" s="216"/>
      <c r="C358" s="216">
        <v>8115</v>
      </c>
      <c r="D358" s="216" t="s">
        <v>424</v>
      </c>
      <c r="E358" s="299">
        <v>17780</v>
      </c>
      <c r="F358" s="299">
        <v>17780</v>
      </c>
      <c r="G358" s="299">
        <v>-19972.3</v>
      </c>
      <c r="H358" s="437">
        <f>(G358/F358)*100</f>
        <v>-112.33014623172105</v>
      </c>
    </row>
    <row r="359" spans="1:8" ht="15" hidden="1">
      <c r="A359" s="218"/>
      <c r="B359" s="216"/>
      <c r="C359" s="216">
        <v>8123</v>
      </c>
      <c r="D359" s="215" t="s">
        <v>282</v>
      </c>
      <c r="E359" s="219">
        <v>0</v>
      </c>
      <c r="F359" s="219">
        <v>0</v>
      </c>
      <c r="G359" s="219"/>
      <c r="H359" s="437" t="e">
        <f>(G359/F359)*100</f>
        <v>#DIV/0!</v>
      </c>
    </row>
    <row r="360" spans="1:8" ht="14.25" customHeight="1">
      <c r="A360" s="218"/>
      <c r="B360" s="216"/>
      <c r="C360" s="216">
        <v>8124</v>
      </c>
      <c r="D360" s="216" t="s">
        <v>283</v>
      </c>
      <c r="E360" s="213">
        <v>-18280</v>
      </c>
      <c r="F360" s="213">
        <v>-18280</v>
      </c>
      <c r="G360" s="213">
        <v>-4563.2</v>
      </c>
      <c r="H360" s="437">
        <f>(G360/F360)*100</f>
        <v>24.962800875273523</v>
      </c>
    </row>
    <row r="361" spans="1:8" ht="15" customHeight="1" thickBot="1">
      <c r="A361" s="300"/>
      <c r="B361" s="288"/>
      <c r="C361" s="288">
        <v>8902</v>
      </c>
      <c r="D361" s="288" t="s">
        <v>402</v>
      </c>
      <c r="E361" s="232">
        <v>0</v>
      </c>
      <c r="F361" s="232">
        <v>0</v>
      </c>
      <c r="G361" s="232">
        <v>0</v>
      </c>
      <c r="H361" s="437" t="e">
        <f>(G361/F361)*100</f>
        <v>#DIV/0!</v>
      </c>
    </row>
    <row r="362" spans="1:8" s="227" customFormat="1" ht="22.5" customHeight="1" thickBot="1" thickTop="1">
      <c r="A362" s="279"/>
      <c r="B362" s="280"/>
      <c r="C362" s="280"/>
      <c r="D362" s="281" t="s">
        <v>284</v>
      </c>
      <c r="E362" s="282">
        <f>SUM(E358:E361)</f>
        <v>-500</v>
      </c>
      <c r="F362" s="282">
        <f>SUM(F358:F361)</f>
        <v>-500</v>
      </c>
      <c r="G362" s="282">
        <f>SUM(G358:G361)</f>
        <v>-24535.5</v>
      </c>
      <c r="H362" s="451">
        <f>(G362/F362)*100</f>
        <v>4907.099999999999</v>
      </c>
    </row>
    <row r="363" spans="1:8" s="227" customFormat="1" ht="22.5" customHeight="1">
      <c r="A363" s="222"/>
      <c r="B363" s="222"/>
      <c r="C363" s="222"/>
      <c r="D363" s="210"/>
      <c r="E363" s="326"/>
      <c r="F363" s="326"/>
      <c r="G363" s="326"/>
      <c r="H363" s="445"/>
    </row>
    <row r="364" spans="1:8" ht="15" customHeight="1">
      <c r="A364" s="227" t="s">
        <v>285</v>
      </c>
      <c r="B364" s="227"/>
      <c r="C364" s="227"/>
      <c r="D364" s="210"/>
      <c r="E364" s="223"/>
      <c r="F364" s="223"/>
      <c r="G364" s="223"/>
      <c r="H364" s="445"/>
    </row>
    <row r="365" spans="1:8" ht="15">
      <c r="A365" s="222"/>
      <c r="B365" s="227"/>
      <c r="C365" s="222"/>
      <c r="D365" s="227"/>
      <c r="E365" s="227"/>
      <c r="F365" s="227"/>
      <c r="G365" s="227"/>
      <c r="H365" s="440"/>
    </row>
    <row r="366" spans="1:8" ht="15">
      <c r="A366" s="222"/>
      <c r="B366" s="222"/>
      <c r="C366" s="222"/>
      <c r="D366" s="227"/>
      <c r="E366" s="227"/>
      <c r="F366" s="227"/>
      <c r="G366" s="227"/>
      <c r="H366" s="440"/>
    </row>
    <row r="367" spans="1:8" ht="15" hidden="1">
      <c r="A367" s="241"/>
      <c r="B367" s="241"/>
      <c r="C367" s="241"/>
      <c r="D367" s="301" t="s">
        <v>425</v>
      </c>
      <c r="E367" s="327" t="e">
        <f>SUM(E13,E145,E146,E231,E248,E279,#REF!)</f>
        <v>#REF!</v>
      </c>
      <c r="F367" s="327" t="e">
        <f>SUM(F13,F145,F146,F231,F248,F279,#REF!)</f>
        <v>#REF!</v>
      </c>
      <c r="G367" s="327"/>
      <c r="H367" s="455"/>
    </row>
    <row r="368" spans="1:8" ht="15">
      <c r="A368" s="241"/>
      <c r="B368" s="241"/>
      <c r="C368" s="241"/>
      <c r="D368" s="242" t="s">
        <v>286</v>
      </c>
      <c r="E368" s="243">
        <f>E343+E362</f>
        <v>659994</v>
      </c>
      <c r="F368" s="243">
        <f>F343+F362</f>
        <v>662031.8</v>
      </c>
      <c r="G368" s="243">
        <f>G343+G362</f>
        <v>123953.5</v>
      </c>
      <c r="H368" s="449">
        <f>(G368/F368)*100</f>
        <v>18.72319426347798</v>
      </c>
    </row>
    <row r="369" spans="1:8" ht="15" hidden="1">
      <c r="A369" s="241"/>
      <c r="B369" s="241"/>
      <c r="C369" s="241"/>
      <c r="D369" s="242" t="s">
        <v>287</v>
      </c>
      <c r="E369" s="243"/>
      <c r="F369" s="243"/>
      <c r="G369" s="243"/>
      <c r="H369" s="243"/>
    </row>
    <row r="370" spans="1:8" ht="15" hidden="1">
      <c r="A370" s="241"/>
      <c r="B370" s="241"/>
      <c r="C370" s="241"/>
      <c r="D370" s="244" t="s">
        <v>289</v>
      </c>
      <c r="E370" s="245">
        <f>SUM(E251,E304,E306,E312,E317)</f>
        <v>152278</v>
      </c>
      <c r="F370" s="245">
        <f>SUM(F251,F304,F306,F312,F317)</f>
        <v>152278</v>
      </c>
      <c r="G370" s="245"/>
      <c r="H370" s="245"/>
    </row>
    <row r="371" spans="1:8" ht="15" hidden="1">
      <c r="A371" s="301"/>
      <c r="B371" s="301"/>
      <c r="C371" s="301"/>
      <c r="D371" s="301" t="s">
        <v>288</v>
      </c>
      <c r="E371" s="302"/>
      <c r="F371" s="302"/>
      <c r="G371" s="302"/>
      <c r="H371" s="302"/>
    </row>
    <row r="372" spans="1:8" ht="15" hidden="1">
      <c r="A372" s="301"/>
      <c r="B372" s="301"/>
      <c r="C372" s="301"/>
      <c r="D372" s="301" t="s">
        <v>289</v>
      </c>
      <c r="E372" s="302"/>
      <c r="F372" s="302"/>
      <c r="G372" s="302"/>
      <c r="H372" s="302"/>
    </row>
    <row r="373" spans="1:8" ht="15" hidden="1">
      <c r="A373" s="301"/>
      <c r="B373" s="301"/>
      <c r="C373" s="301"/>
      <c r="D373" s="301"/>
      <c r="E373" s="302"/>
      <c r="F373" s="302"/>
      <c r="G373" s="302"/>
      <c r="H373" s="302"/>
    </row>
    <row r="374" spans="1:8" ht="15" hidden="1">
      <c r="A374" s="301"/>
      <c r="B374" s="301"/>
      <c r="C374" s="301"/>
      <c r="D374" s="301" t="s">
        <v>290</v>
      </c>
      <c r="E374" s="302"/>
      <c r="F374" s="302"/>
      <c r="G374" s="302"/>
      <c r="H374" s="302"/>
    </row>
    <row r="375" spans="1:8" ht="15" hidden="1">
      <c r="A375" s="301"/>
      <c r="B375" s="301"/>
      <c r="C375" s="301"/>
      <c r="D375" s="301" t="s">
        <v>291</v>
      </c>
      <c r="E375" s="302"/>
      <c r="F375" s="302"/>
      <c r="G375" s="302"/>
      <c r="H375" s="302"/>
    </row>
    <row r="376" spans="1:8" ht="15" hidden="1">
      <c r="A376" s="301"/>
      <c r="B376" s="301"/>
      <c r="C376" s="301"/>
      <c r="D376" s="301" t="s">
        <v>426</v>
      </c>
      <c r="E376" s="327">
        <f>SUM(E9,E10,E88,E89,E90,E144,E182,E183,E184,E185,E186,E204,E216,E218,E249,E263,E264,E265,E266,E267,E268,E271,E272,E273,E275,E276,E277)</f>
        <v>289573</v>
      </c>
      <c r="F376" s="327">
        <f>SUM(F9,F10,F88,F89,F90,F144,F182,F183,F184,F185,F186,F204,F216,F218,F249,F263,F264,F265,F266,F267,F268,F271,F272,F273,F275,F276,F277)</f>
        <v>289573</v>
      </c>
      <c r="G376" s="327"/>
      <c r="H376" s="301"/>
    </row>
    <row r="377" spans="1:8" ht="15.75" hidden="1">
      <c r="A377" s="301"/>
      <c r="B377" s="301"/>
      <c r="C377" s="301"/>
      <c r="D377" s="328" t="s">
        <v>427</v>
      </c>
      <c r="E377" s="329">
        <v>0</v>
      </c>
      <c r="F377" s="329">
        <v>0</v>
      </c>
      <c r="G377" s="329"/>
      <c r="H377" s="301"/>
    </row>
    <row r="378" spans="1:8" ht="15" hidden="1">
      <c r="A378" s="301"/>
      <c r="B378" s="301"/>
      <c r="C378" s="301"/>
      <c r="D378" s="301"/>
      <c r="E378" s="301"/>
      <c r="F378" s="301"/>
      <c r="G378" s="301"/>
      <c r="H378" s="301"/>
    </row>
    <row r="379" spans="1:8" ht="15" hidden="1">
      <c r="A379" s="301"/>
      <c r="B379" s="301"/>
      <c r="C379" s="301"/>
      <c r="D379" s="301"/>
      <c r="E379" s="301"/>
      <c r="F379" s="301"/>
      <c r="G379" s="301"/>
      <c r="H379" s="301"/>
    </row>
    <row r="380" spans="1:8" ht="15">
      <c r="A380" s="301"/>
      <c r="B380" s="301"/>
      <c r="C380" s="301"/>
      <c r="D380" s="301"/>
      <c r="E380" s="301"/>
      <c r="F380" s="301"/>
      <c r="G380" s="301"/>
      <c r="H380" s="301"/>
    </row>
    <row r="381" spans="1:8" ht="15">
      <c r="A381" s="301"/>
      <c r="B381" s="301"/>
      <c r="C381" s="301"/>
      <c r="D381" s="301"/>
      <c r="E381" s="301"/>
      <c r="F381" s="301"/>
      <c r="G381" s="301"/>
      <c r="H381" s="301"/>
    </row>
    <row r="382" spans="1:8" ht="15">
      <c r="A382" s="301"/>
      <c r="B382" s="301"/>
      <c r="C382" s="301"/>
      <c r="D382" s="301"/>
      <c r="E382" s="301"/>
      <c r="F382" s="301"/>
      <c r="G382" s="301"/>
      <c r="H382" s="301"/>
    </row>
    <row r="383" spans="1:8" ht="15">
      <c r="A383" s="301"/>
      <c r="B383" s="301"/>
      <c r="C383" s="301"/>
      <c r="D383" s="301"/>
      <c r="E383" s="301"/>
      <c r="F383" s="301"/>
      <c r="G383" s="301"/>
      <c r="H383" s="301"/>
    </row>
    <row r="384" spans="1:8" ht="15">
      <c r="A384" s="301"/>
      <c r="B384" s="301"/>
      <c r="C384" s="301"/>
      <c r="D384" s="301"/>
      <c r="E384" s="301"/>
      <c r="F384" s="301"/>
      <c r="G384" s="301"/>
      <c r="H384" s="301"/>
    </row>
    <row r="385" spans="1:8" ht="15">
      <c r="A385" s="301"/>
      <c r="B385" s="301"/>
      <c r="C385" s="301"/>
      <c r="D385" s="301"/>
      <c r="E385" s="301"/>
      <c r="F385" s="301"/>
      <c r="G385" s="301"/>
      <c r="H385" s="301"/>
    </row>
    <row r="386" spans="1:8" ht="15">
      <c r="A386" s="301"/>
      <c r="B386" s="301"/>
      <c r="C386" s="301"/>
      <c r="D386" s="301"/>
      <c r="E386" s="301"/>
      <c r="F386" s="301"/>
      <c r="G386" s="301"/>
      <c r="H386" s="301"/>
    </row>
    <row r="387" spans="1:8" ht="15">
      <c r="A387" s="301"/>
      <c r="B387" s="301"/>
      <c r="C387" s="301"/>
      <c r="D387" s="301"/>
      <c r="E387" s="301"/>
      <c r="F387" s="301"/>
      <c r="G387" s="301"/>
      <c r="H387" s="301"/>
    </row>
    <row r="388" spans="1:8" ht="15">
      <c r="A388" s="301"/>
      <c r="B388" s="301"/>
      <c r="C388" s="301"/>
      <c r="D388" s="301"/>
      <c r="E388" s="301"/>
      <c r="F388" s="301"/>
      <c r="G388" s="301"/>
      <c r="H388" s="301"/>
    </row>
    <row r="389" spans="1:8" ht="15">
      <c r="A389" s="301"/>
      <c r="B389" s="301"/>
      <c r="C389" s="301"/>
      <c r="D389" s="301"/>
      <c r="E389" s="301"/>
      <c r="F389" s="301"/>
      <c r="G389" s="301"/>
      <c r="H389" s="301"/>
    </row>
    <row r="390" spans="1:8" ht="15">
      <c r="A390" s="301"/>
      <c r="B390" s="301"/>
      <c r="C390" s="301"/>
      <c r="D390" s="301"/>
      <c r="E390" s="301"/>
      <c r="F390" s="301"/>
      <c r="G390" s="301"/>
      <c r="H390" s="301"/>
    </row>
    <row r="391" spans="1:8" ht="15">
      <c r="A391" s="301"/>
      <c r="B391" s="301"/>
      <c r="C391" s="301"/>
      <c r="D391" s="301"/>
      <c r="E391" s="301"/>
      <c r="F391" s="301"/>
      <c r="G391" s="301"/>
      <c r="H391" s="301"/>
    </row>
    <row r="392" spans="1:8" ht="15">
      <c r="A392" s="301"/>
      <c r="B392" s="301"/>
      <c r="C392" s="301"/>
      <c r="D392" s="301"/>
      <c r="E392" s="301"/>
      <c r="F392" s="301"/>
      <c r="G392" s="301"/>
      <c r="H392" s="301"/>
    </row>
    <row r="393" spans="1:8" ht="15">
      <c r="A393" s="301"/>
      <c r="B393" s="301"/>
      <c r="C393" s="301"/>
      <c r="D393" s="301"/>
      <c r="E393" s="301"/>
      <c r="F393" s="301"/>
      <c r="G393" s="301"/>
      <c r="H393" s="301"/>
    </row>
    <row r="394" spans="1:8" ht="15">
      <c r="A394" s="301"/>
      <c r="B394" s="301"/>
      <c r="C394" s="301"/>
      <c r="D394" s="301"/>
      <c r="E394" s="301"/>
      <c r="F394" s="301"/>
      <c r="G394" s="301"/>
      <c r="H394" s="301"/>
    </row>
    <row r="395" spans="1:8" ht="15">
      <c r="A395" s="301"/>
      <c r="B395" s="301"/>
      <c r="C395" s="301"/>
      <c r="D395" s="301"/>
      <c r="E395" s="301"/>
      <c r="F395" s="301"/>
      <c r="G395" s="301"/>
      <c r="H395" s="301"/>
    </row>
    <row r="396" spans="1:8" ht="15">
      <c r="A396" s="301"/>
      <c r="B396" s="301"/>
      <c r="C396" s="301"/>
      <c r="D396" s="301"/>
      <c r="E396" s="301"/>
      <c r="F396" s="301"/>
      <c r="G396" s="301"/>
      <c r="H396" s="301"/>
    </row>
    <row r="397" spans="1:8" ht="15">
      <c r="A397" s="301"/>
      <c r="B397" s="301"/>
      <c r="C397" s="301"/>
      <c r="D397" s="301"/>
      <c r="E397" s="301"/>
      <c r="F397" s="301"/>
      <c r="G397" s="301"/>
      <c r="H397" s="301"/>
    </row>
    <row r="398" spans="1:8" ht="15">
      <c r="A398" s="301"/>
      <c r="B398" s="301"/>
      <c r="C398" s="301"/>
      <c r="D398" s="301"/>
      <c r="E398" s="301"/>
      <c r="F398" s="301"/>
      <c r="G398" s="301"/>
      <c r="H398" s="301"/>
    </row>
    <row r="399" spans="1:8" ht="15">
      <c r="A399" s="301"/>
      <c r="B399" s="301"/>
      <c r="C399" s="301"/>
      <c r="D399" s="301"/>
      <c r="E399" s="301"/>
      <c r="F399" s="301"/>
      <c r="G399" s="301"/>
      <c r="H399" s="301"/>
    </row>
    <row r="400" spans="1:8" ht="15">
      <c r="A400" s="301"/>
      <c r="B400" s="301"/>
      <c r="C400" s="301"/>
      <c r="D400" s="301"/>
      <c r="E400" s="301"/>
      <c r="F400" s="301"/>
      <c r="G400" s="301"/>
      <c r="H400" s="301"/>
    </row>
    <row r="401" spans="1:8" ht="15">
      <c r="A401" s="301"/>
      <c r="B401" s="301"/>
      <c r="C401" s="301"/>
      <c r="D401" s="301"/>
      <c r="E401" s="301"/>
      <c r="F401" s="301"/>
      <c r="G401" s="301"/>
      <c r="H401" s="301"/>
    </row>
    <row r="402" spans="1:8" ht="15">
      <c r="A402" s="301"/>
      <c r="B402" s="301"/>
      <c r="C402" s="301"/>
      <c r="D402" s="301"/>
      <c r="E402" s="301"/>
      <c r="F402" s="301"/>
      <c r="G402" s="301"/>
      <c r="H402" s="301"/>
    </row>
    <row r="403" spans="1:8" ht="15">
      <c r="A403" s="301"/>
      <c r="B403" s="301"/>
      <c r="C403" s="301"/>
      <c r="D403" s="301"/>
      <c r="E403" s="301"/>
      <c r="F403" s="301"/>
      <c r="G403" s="301"/>
      <c r="H403" s="301"/>
    </row>
    <row r="404" spans="1:8" ht="15">
      <c r="A404" s="301"/>
      <c r="B404" s="301"/>
      <c r="C404" s="301"/>
      <c r="D404" s="301"/>
      <c r="E404" s="301"/>
      <c r="F404" s="301"/>
      <c r="G404" s="301"/>
      <c r="H404" s="301"/>
    </row>
    <row r="405" spans="1:8" ht="15">
      <c r="A405" s="301"/>
      <c r="B405" s="301"/>
      <c r="C405" s="301"/>
      <c r="D405" s="301"/>
      <c r="E405" s="301"/>
      <c r="F405" s="301"/>
      <c r="G405" s="301"/>
      <c r="H405" s="301"/>
    </row>
    <row r="406" spans="1:8" ht="15">
      <c r="A406" s="301"/>
      <c r="B406" s="301"/>
      <c r="C406" s="301"/>
      <c r="D406" s="301"/>
      <c r="E406" s="301"/>
      <c r="F406" s="301"/>
      <c r="G406" s="301"/>
      <c r="H406" s="301"/>
    </row>
    <row r="407" spans="1:8" ht="15">
      <c r="A407" s="301"/>
      <c r="B407" s="301"/>
      <c r="C407" s="301"/>
      <c r="D407" s="301"/>
      <c r="E407" s="301"/>
      <c r="F407" s="301"/>
      <c r="G407" s="301"/>
      <c r="H407" s="301"/>
    </row>
    <row r="408" spans="1:8" ht="15">
      <c r="A408" s="301"/>
      <c r="B408" s="301"/>
      <c r="C408" s="301"/>
      <c r="D408" s="301"/>
      <c r="E408" s="301"/>
      <c r="F408" s="301"/>
      <c r="G408" s="301"/>
      <c r="H408" s="301"/>
    </row>
    <row r="409" spans="1:8" ht="15">
      <c r="A409" s="301"/>
      <c r="B409" s="301"/>
      <c r="C409" s="301"/>
      <c r="D409" s="301"/>
      <c r="E409" s="301"/>
      <c r="F409" s="301"/>
      <c r="G409" s="301"/>
      <c r="H409" s="301"/>
    </row>
    <row r="410" spans="1:8" ht="15">
      <c r="A410" s="301"/>
      <c r="B410" s="301"/>
      <c r="C410" s="301"/>
      <c r="D410" s="301"/>
      <c r="E410" s="301"/>
      <c r="F410" s="301"/>
      <c r="G410" s="301"/>
      <c r="H410" s="301"/>
    </row>
    <row r="411" spans="1:8" ht="15">
      <c r="A411" s="301"/>
      <c r="B411" s="301"/>
      <c r="C411" s="301"/>
      <c r="D411" s="301"/>
      <c r="E411" s="301"/>
      <c r="F411" s="301"/>
      <c r="G411" s="301"/>
      <c r="H411" s="301"/>
    </row>
    <row r="412" spans="1:8" ht="15">
      <c r="A412" s="301"/>
      <c r="B412" s="301"/>
      <c r="C412" s="301"/>
      <c r="D412" s="301"/>
      <c r="E412" s="301"/>
      <c r="F412" s="301"/>
      <c r="G412" s="301"/>
      <c r="H412" s="301"/>
    </row>
    <row r="413" spans="1:8" ht="15">
      <c r="A413" s="301"/>
      <c r="B413" s="301"/>
      <c r="C413" s="301"/>
      <c r="D413" s="301"/>
      <c r="E413" s="301"/>
      <c r="F413" s="301"/>
      <c r="G413" s="301"/>
      <c r="H413" s="301"/>
    </row>
    <row r="414" spans="1:8" ht="15">
      <c r="A414" s="301"/>
      <c r="B414" s="301"/>
      <c r="C414" s="301"/>
      <c r="D414" s="301"/>
      <c r="E414" s="301"/>
      <c r="F414" s="301"/>
      <c r="G414" s="301"/>
      <c r="H414" s="301"/>
    </row>
    <row r="415" spans="1:8" ht="15">
      <c r="A415" s="301"/>
      <c r="B415" s="301"/>
      <c r="C415" s="301"/>
      <c r="D415" s="301"/>
      <c r="E415" s="301"/>
      <c r="F415" s="301"/>
      <c r="G415" s="301"/>
      <c r="H415" s="301"/>
    </row>
    <row r="416" spans="1:8" ht="15">
      <c r="A416" s="301"/>
      <c r="B416" s="301"/>
      <c r="C416" s="301"/>
      <c r="D416" s="301"/>
      <c r="E416" s="301"/>
      <c r="F416" s="301"/>
      <c r="G416" s="301"/>
      <c r="H416" s="301"/>
    </row>
    <row r="417" spans="1:8" ht="15">
      <c r="A417" s="301"/>
      <c r="B417" s="301"/>
      <c r="C417" s="301"/>
      <c r="D417" s="301"/>
      <c r="E417" s="301"/>
      <c r="F417" s="301"/>
      <c r="G417" s="301"/>
      <c r="H417" s="301"/>
    </row>
    <row r="418" spans="1:8" ht="15">
      <c r="A418" s="301"/>
      <c r="B418" s="301"/>
      <c r="C418" s="301"/>
      <c r="D418" s="301"/>
      <c r="E418" s="301"/>
      <c r="F418" s="301"/>
      <c r="G418" s="301"/>
      <c r="H418" s="301"/>
    </row>
    <row r="419" spans="1:8" ht="15">
      <c r="A419" s="301"/>
      <c r="B419" s="301"/>
      <c r="C419" s="301"/>
      <c r="D419" s="301"/>
      <c r="E419" s="301"/>
      <c r="F419" s="301"/>
      <c r="G419" s="301"/>
      <c r="H419" s="301"/>
    </row>
    <row r="420" spans="1:8" ht="15">
      <c r="A420" s="301"/>
      <c r="B420" s="301"/>
      <c r="C420" s="301"/>
      <c r="D420" s="301"/>
      <c r="E420" s="301"/>
      <c r="F420" s="301"/>
      <c r="G420" s="301"/>
      <c r="H420" s="301"/>
    </row>
    <row r="421" spans="1:8" ht="15">
      <c r="A421" s="301"/>
      <c r="B421" s="301"/>
      <c r="C421" s="301"/>
      <c r="D421" s="301"/>
      <c r="E421" s="301"/>
      <c r="F421" s="301"/>
      <c r="G421" s="301"/>
      <c r="H421" s="301"/>
    </row>
    <row r="422" spans="1:8" ht="15">
      <c r="A422" s="301"/>
      <c r="B422" s="301"/>
      <c r="C422" s="301"/>
      <c r="D422" s="301"/>
      <c r="E422" s="301"/>
      <c r="F422" s="301"/>
      <c r="G422" s="301"/>
      <c r="H422" s="301"/>
    </row>
    <row r="423" spans="1:8" ht="15">
      <c r="A423" s="301"/>
      <c r="B423" s="301"/>
      <c r="C423" s="301"/>
      <c r="D423" s="301"/>
      <c r="E423" s="301"/>
      <c r="F423" s="301"/>
      <c r="G423" s="301"/>
      <c r="H423" s="301"/>
    </row>
    <row r="424" spans="1:8" ht="15">
      <c r="A424" s="301"/>
      <c r="B424" s="301"/>
      <c r="C424" s="301"/>
      <c r="D424" s="301"/>
      <c r="E424" s="301"/>
      <c r="F424" s="301"/>
      <c r="G424" s="301"/>
      <c r="H424" s="301"/>
    </row>
    <row r="425" spans="1:8" ht="15">
      <c r="A425" s="301"/>
      <c r="B425" s="301"/>
      <c r="C425" s="301"/>
      <c r="D425" s="301"/>
      <c r="E425" s="301"/>
      <c r="F425" s="301"/>
      <c r="G425" s="301"/>
      <c r="H425" s="301"/>
    </row>
    <row r="426" spans="1:8" ht="15">
      <c r="A426" s="301"/>
      <c r="B426" s="301"/>
      <c r="C426" s="301"/>
      <c r="D426" s="301"/>
      <c r="E426" s="301"/>
      <c r="F426" s="301"/>
      <c r="G426" s="301"/>
      <c r="H426" s="301"/>
    </row>
    <row r="427" spans="1:8" ht="15">
      <c r="A427" s="301"/>
      <c r="B427" s="301"/>
      <c r="C427" s="301"/>
      <c r="D427" s="301"/>
      <c r="E427" s="301"/>
      <c r="F427" s="301"/>
      <c r="G427" s="301"/>
      <c r="H427" s="301"/>
    </row>
    <row r="428" spans="1:8" ht="15">
      <c r="A428" s="301"/>
      <c r="B428" s="301"/>
      <c r="C428" s="301"/>
      <c r="D428" s="301"/>
      <c r="E428" s="301"/>
      <c r="F428" s="301"/>
      <c r="G428" s="301"/>
      <c r="H428" s="301"/>
    </row>
    <row r="429" spans="1:8" ht="15">
      <c r="A429" s="301"/>
      <c r="B429" s="301"/>
      <c r="C429" s="301"/>
      <c r="D429" s="301"/>
      <c r="E429" s="301"/>
      <c r="F429" s="301"/>
      <c r="G429" s="301"/>
      <c r="H429" s="301"/>
    </row>
    <row r="430" spans="1:8" ht="15">
      <c r="A430" s="301"/>
      <c r="B430" s="301"/>
      <c r="C430" s="301"/>
      <c r="D430" s="301"/>
      <c r="E430" s="301"/>
      <c r="F430" s="301"/>
      <c r="G430" s="301"/>
      <c r="H430" s="301"/>
    </row>
  </sheetData>
  <sheetProtection/>
  <mergeCells count="2">
    <mergeCell ref="A1:C1"/>
    <mergeCell ref="A3:D3"/>
  </mergeCells>
  <printOptions/>
  <pageMargins left="0.7874015748031497" right="0.2362204724409449" top="0.2362204724409449" bottom="0.2362204724409449" header="0.03937007874015748" footer="0.07874015748031496"/>
  <pageSetup horizontalDpi="600" verticalDpi="600" orientation="portrait" paperSize="9" scale="5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01"/>
  <sheetViews>
    <sheetView tabSelected="1" zoomScale="75" zoomScaleNormal="75" zoomScaleSheetLayoutView="100" zoomScalePageLayoutView="0" workbookViewId="0" topLeftCell="A1">
      <pane xSplit="14" ySplit="1" topLeftCell="O23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H268" sqref="H268"/>
    </sheetView>
  </sheetViews>
  <sheetFormatPr defaultColWidth="9.140625" defaultRowHeight="12.75"/>
  <cols>
    <col min="1" max="1" width="8.8515625" style="3" customWidth="1"/>
    <col min="2" max="2" width="10.8515625" style="3" bestFit="1" customWidth="1"/>
    <col min="3" max="3" width="79.7109375" style="3" customWidth="1"/>
    <col min="4" max="6" width="15.8515625" style="3" customWidth="1"/>
    <col min="7" max="7" width="12.00390625" style="3" customWidth="1"/>
    <col min="8" max="8" width="9.140625" style="3" customWidth="1"/>
    <col min="9" max="9" width="11.7109375" style="3" bestFit="1" customWidth="1"/>
    <col min="10" max="16384" width="9.140625" style="3" customWidth="1"/>
  </cols>
  <sheetData>
    <row r="1" spans="1:6" ht="18">
      <c r="A1" s="249" t="s">
        <v>292</v>
      </c>
      <c r="B1" s="13"/>
      <c r="C1" s="330"/>
      <c r="D1" s="248"/>
      <c r="E1" s="248"/>
      <c r="F1" s="248"/>
    </row>
    <row r="2" spans="1:3" ht="13.5" customHeight="1">
      <c r="A2" s="249"/>
      <c r="B2" s="13"/>
      <c r="C2" s="246"/>
    </row>
    <row r="3" spans="1:6" s="307" customFormat="1" ht="24" customHeight="1">
      <c r="A3" s="472" t="s">
        <v>428</v>
      </c>
      <c r="B3" s="472"/>
      <c r="C3" s="472"/>
      <c r="D3" s="331"/>
      <c r="E3" s="331"/>
      <c r="F3" s="331"/>
    </row>
    <row r="4" spans="4:7" s="332" customFormat="1" ht="15" customHeight="1" thickBot="1">
      <c r="D4" s="333"/>
      <c r="E4" s="333"/>
      <c r="F4" s="333"/>
      <c r="G4" s="312" t="s">
        <v>0</v>
      </c>
    </row>
    <row r="5" spans="1:7" s="332" customFormat="1" ht="15.75">
      <c r="A5" s="334" t="s">
        <v>71</v>
      </c>
      <c r="B5" s="335" t="s">
        <v>82</v>
      </c>
      <c r="C5" s="336" t="s">
        <v>83</v>
      </c>
      <c r="D5" s="336" t="s">
        <v>1</v>
      </c>
      <c r="E5" s="336" t="s">
        <v>1</v>
      </c>
      <c r="F5" s="336" t="s">
        <v>84</v>
      </c>
      <c r="G5" s="336" t="s">
        <v>69</v>
      </c>
    </row>
    <row r="6" spans="1:7" s="332" customFormat="1" ht="15.75" customHeight="1" thickBot="1">
      <c r="A6" s="337"/>
      <c r="B6" s="338"/>
      <c r="C6" s="339"/>
      <c r="D6" s="340" t="s">
        <v>85</v>
      </c>
      <c r="E6" s="340" t="s">
        <v>86</v>
      </c>
      <c r="F6" s="340" t="s">
        <v>505</v>
      </c>
      <c r="G6" s="340" t="s">
        <v>293</v>
      </c>
    </row>
    <row r="7" spans="1:7" s="332" customFormat="1" ht="16.5" customHeight="1" thickTop="1">
      <c r="A7" s="341">
        <v>10</v>
      </c>
      <c r="B7" s="342"/>
      <c r="C7" s="324" t="s">
        <v>294</v>
      </c>
      <c r="D7" s="343"/>
      <c r="E7" s="343"/>
      <c r="F7" s="343"/>
      <c r="G7" s="343"/>
    </row>
    <row r="8" spans="1:7" s="332" customFormat="1" ht="14.25" customHeight="1">
      <c r="A8" s="344"/>
      <c r="B8" s="345"/>
      <c r="C8" s="344"/>
      <c r="D8" s="346"/>
      <c r="E8" s="346"/>
      <c r="F8" s="346"/>
      <c r="G8" s="346"/>
    </row>
    <row r="9" spans="1:7" s="332" customFormat="1" ht="15" customHeight="1">
      <c r="A9" s="344"/>
      <c r="B9" s="347">
        <v>2143</v>
      </c>
      <c r="C9" s="247" t="s">
        <v>429</v>
      </c>
      <c r="D9" s="346">
        <v>5040</v>
      </c>
      <c r="E9" s="346">
        <v>5040</v>
      </c>
      <c r="F9" s="346">
        <v>2101.3</v>
      </c>
      <c r="G9" s="456">
        <f aca="true" t="shared" si="0" ref="G9:G34">(F9/E9)*100</f>
        <v>41.69246031746032</v>
      </c>
    </row>
    <row r="10" spans="1:7" s="332" customFormat="1" ht="15">
      <c r="A10" s="247"/>
      <c r="B10" s="347">
        <v>3111</v>
      </c>
      <c r="C10" s="247" t="s">
        <v>295</v>
      </c>
      <c r="D10" s="348">
        <v>8500</v>
      </c>
      <c r="E10" s="348">
        <v>8500</v>
      </c>
      <c r="F10" s="348">
        <v>1994</v>
      </c>
      <c r="G10" s="456">
        <f t="shared" si="0"/>
        <v>23.458823529411767</v>
      </c>
    </row>
    <row r="11" spans="1:7" s="332" customFormat="1" ht="15">
      <c r="A11" s="247"/>
      <c r="B11" s="347">
        <v>3113</v>
      </c>
      <c r="C11" s="247" t="s">
        <v>296</v>
      </c>
      <c r="D11" s="348">
        <v>31500</v>
      </c>
      <c r="E11" s="348">
        <v>31500</v>
      </c>
      <c r="F11" s="348">
        <v>7752</v>
      </c>
      <c r="G11" s="456">
        <f t="shared" si="0"/>
        <v>24.609523809523807</v>
      </c>
    </row>
    <row r="12" spans="1:7" s="332" customFormat="1" ht="15">
      <c r="A12" s="247"/>
      <c r="B12" s="347">
        <v>3114</v>
      </c>
      <c r="C12" s="247" t="s">
        <v>430</v>
      </c>
      <c r="D12" s="348">
        <v>134</v>
      </c>
      <c r="E12" s="348">
        <v>134</v>
      </c>
      <c r="F12" s="348">
        <v>133.7</v>
      </c>
      <c r="G12" s="456">
        <f t="shared" si="0"/>
        <v>99.77611940298506</v>
      </c>
    </row>
    <row r="13" spans="1:7" s="332" customFormat="1" ht="15">
      <c r="A13" s="247"/>
      <c r="B13" s="347">
        <v>3231</v>
      </c>
      <c r="C13" s="247" t="s">
        <v>297</v>
      </c>
      <c r="D13" s="348">
        <v>625</v>
      </c>
      <c r="E13" s="348">
        <v>625</v>
      </c>
      <c r="F13" s="348">
        <v>156</v>
      </c>
      <c r="G13" s="456">
        <f t="shared" si="0"/>
        <v>24.959999999999997</v>
      </c>
    </row>
    <row r="14" spans="1:7" s="332" customFormat="1" ht="15">
      <c r="A14" s="247"/>
      <c r="B14" s="347">
        <v>3313</v>
      </c>
      <c r="C14" s="247" t="s">
        <v>298</v>
      </c>
      <c r="D14" s="346">
        <v>1150</v>
      </c>
      <c r="E14" s="346">
        <v>1150</v>
      </c>
      <c r="F14" s="346">
        <v>163</v>
      </c>
      <c r="G14" s="456">
        <f t="shared" si="0"/>
        <v>14.173913043478262</v>
      </c>
    </row>
    <row r="15" spans="1:7" s="332" customFormat="1" ht="15" hidden="1">
      <c r="A15" s="247"/>
      <c r="B15" s="347">
        <v>3314</v>
      </c>
      <c r="C15" s="247" t="s">
        <v>299</v>
      </c>
      <c r="D15" s="346"/>
      <c r="E15" s="346"/>
      <c r="F15" s="346"/>
      <c r="G15" s="456" t="e">
        <f t="shared" si="0"/>
        <v>#DIV/0!</v>
      </c>
    </row>
    <row r="16" spans="1:7" s="332" customFormat="1" ht="15">
      <c r="A16" s="247"/>
      <c r="B16" s="347">
        <v>3314</v>
      </c>
      <c r="C16" s="247" t="s">
        <v>300</v>
      </c>
      <c r="D16" s="346">
        <v>7210</v>
      </c>
      <c r="E16" s="346">
        <v>7210</v>
      </c>
      <c r="F16" s="346">
        <v>2034.5</v>
      </c>
      <c r="G16" s="456">
        <f t="shared" si="0"/>
        <v>28.21775312066574</v>
      </c>
    </row>
    <row r="17" spans="1:7" s="332" customFormat="1" ht="13.5" customHeight="1" hidden="1">
      <c r="A17" s="247"/>
      <c r="B17" s="347">
        <v>3315</v>
      </c>
      <c r="C17" s="247" t="s">
        <v>301</v>
      </c>
      <c r="D17" s="346"/>
      <c r="E17" s="346"/>
      <c r="F17" s="346"/>
      <c r="G17" s="456" t="e">
        <f t="shared" si="0"/>
        <v>#DIV/0!</v>
      </c>
    </row>
    <row r="18" spans="1:7" s="332" customFormat="1" ht="15">
      <c r="A18" s="247"/>
      <c r="B18" s="347">
        <v>3315</v>
      </c>
      <c r="C18" s="247" t="s">
        <v>431</v>
      </c>
      <c r="D18" s="346">
        <v>5300</v>
      </c>
      <c r="E18" s="346">
        <v>5300</v>
      </c>
      <c r="F18" s="346">
        <v>1313</v>
      </c>
      <c r="G18" s="456">
        <f t="shared" si="0"/>
        <v>24.77358490566038</v>
      </c>
    </row>
    <row r="19" spans="1:7" s="332" customFormat="1" ht="15" hidden="1">
      <c r="A19" s="247"/>
      <c r="B19" s="347"/>
      <c r="C19" s="247" t="s">
        <v>432</v>
      </c>
      <c r="D19" s="346">
        <v>0</v>
      </c>
      <c r="E19" s="346">
        <v>0</v>
      </c>
      <c r="F19" s="346"/>
      <c r="G19" s="456" t="e">
        <f t="shared" si="0"/>
        <v>#DIV/0!</v>
      </c>
    </row>
    <row r="20" spans="1:7" s="332" customFormat="1" ht="15">
      <c r="A20" s="247"/>
      <c r="B20" s="347">
        <v>3315</v>
      </c>
      <c r="C20" s="247" t="s">
        <v>433</v>
      </c>
      <c r="D20" s="346">
        <v>1300</v>
      </c>
      <c r="E20" s="346">
        <v>1300</v>
      </c>
      <c r="F20" s="346">
        <v>0</v>
      </c>
      <c r="G20" s="456">
        <f t="shared" si="0"/>
        <v>0</v>
      </c>
    </row>
    <row r="21" spans="1:7" s="332" customFormat="1" ht="15">
      <c r="A21" s="247"/>
      <c r="B21" s="347">
        <v>3315</v>
      </c>
      <c r="C21" s="247" t="s">
        <v>434</v>
      </c>
      <c r="D21" s="346">
        <v>3006</v>
      </c>
      <c r="E21" s="346">
        <v>3006</v>
      </c>
      <c r="F21" s="346">
        <v>0</v>
      </c>
      <c r="G21" s="456">
        <f t="shared" si="0"/>
        <v>0</v>
      </c>
    </row>
    <row r="22" spans="1:7" s="332" customFormat="1" ht="15">
      <c r="A22" s="247"/>
      <c r="B22" s="347">
        <v>3319</v>
      </c>
      <c r="C22" s="247" t="s">
        <v>302</v>
      </c>
      <c r="D22" s="346">
        <v>1500</v>
      </c>
      <c r="E22" s="346">
        <v>1500</v>
      </c>
      <c r="F22" s="346">
        <v>278.2</v>
      </c>
      <c r="G22" s="456">
        <f t="shared" si="0"/>
        <v>18.546666666666667</v>
      </c>
    </row>
    <row r="23" spans="1:7" s="332" customFormat="1" ht="15">
      <c r="A23" s="247"/>
      <c r="B23" s="347">
        <v>3322</v>
      </c>
      <c r="C23" s="247" t="s">
        <v>303</v>
      </c>
      <c r="D23" s="346">
        <v>50</v>
      </c>
      <c r="E23" s="346">
        <v>50</v>
      </c>
      <c r="F23" s="346">
        <v>14</v>
      </c>
      <c r="G23" s="456">
        <f t="shared" si="0"/>
        <v>28.000000000000004</v>
      </c>
    </row>
    <row r="24" spans="1:7" s="332" customFormat="1" ht="15">
      <c r="A24" s="247"/>
      <c r="B24" s="347">
        <v>3326</v>
      </c>
      <c r="C24" s="247" t="s">
        <v>304</v>
      </c>
      <c r="D24" s="346">
        <v>100</v>
      </c>
      <c r="E24" s="346">
        <v>100</v>
      </c>
      <c r="F24" s="346">
        <v>0</v>
      </c>
      <c r="G24" s="456">
        <f t="shared" si="0"/>
        <v>0</v>
      </c>
    </row>
    <row r="25" spans="1:7" s="332" customFormat="1" ht="15">
      <c r="A25" s="247"/>
      <c r="B25" s="347">
        <v>3330</v>
      </c>
      <c r="C25" s="247" t="s">
        <v>305</v>
      </c>
      <c r="D25" s="346">
        <v>150</v>
      </c>
      <c r="E25" s="346">
        <v>150</v>
      </c>
      <c r="F25" s="346">
        <v>0</v>
      </c>
      <c r="G25" s="456">
        <f t="shared" si="0"/>
        <v>0</v>
      </c>
    </row>
    <row r="26" spans="1:7" s="332" customFormat="1" ht="15">
      <c r="A26" s="247"/>
      <c r="B26" s="347">
        <v>3349</v>
      </c>
      <c r="C26" s="247" t="s">
        <v>435</v>
      </c>
      <c r="D26" s="346">
        <v>1338</v>
      </c>
      <c r="E26" s="346">
        <v>1338</v>
      </c>
      <c r="F26" s="346">
        <v>204.9</v>
      </c>
      <c r="G26" s="456">
        <f t="shared" si="0"/>
        <v>15.31390134529148</v>
      </c>
    </row>
    <row r="27" spans="1:7" s="332" customFormat="1" ht="15">
      <c r="A27" s="247"/>
      <c r="B27" s="347">
        <v>3392</v>
      </c>
      <c r="C27" s="247" t="s">
        <v>436</v>
      </c>
      <c r="D27" s="346">
        <v>750</v>
      </c>
      <c r="E27" s="346">
        <v>1006.8</v>
      </c>
      <c r="F27" s="346">
        <v>393.9</v>
      </c>
      <c r="G27" s="456">
        <f t="shared" si="0"/>
        <v>39.12395709177592</v>
      </c>
    </row>
    <row r="28" spans="1:7" s="332" customFormat="1" ht="15">
      <c r="A28" s="247"/>
      <c r="B28" s="347">
        <v>3399</v>
      </c>
      <c r="C28" s="247" t="s">
        <v>306</v>
      </c>
      <c r="D28" s="346">
        <v>4250</v>
      </c>
      <c r="E28" s="346">
        <v>3993.2</v>
      </c>
      <c r="F28" s="346">
        <v>382.6</v>
      </c>
      <c r="G28" s="456">
        <f t="shared" si="0"/>
        <v>9.58128818992287</v>
      </c>
    </row>
    <row r="29" spans="1:7" s="332" customFormat="1" ht="15">
      <c r="A29" s="247"/>
      <c r="B29" s="347">
        <v>3412</v>
      </c>
      <c r="C29" s="247" t="s">
        <v>437</v>
      </c>
      <c r="D29" s="346">
        <v>8283</v>
      </c>
      <c r="E29" s="346">
        <v>8283</v>
      </c>
      <c r="F29" s="346">
        <v>2067</v>
      </c>
      <c r="G29" s="456">
        <f t="shared" si="0"/>
        <v>24.954726548352046</v>
      </c>
    </row>
    <row r="30" spans="1:7" s="332" customFormat="1" ht="15">
      <c r="A30" s="247"/>
      <c r="B30" s="347">
        <v>3412</v>
      </c>
      <c r="C30" s="247" t="s">
        <v>307</v>
      </c>
      <c r="D30" s="346">
        <v>7550</v>
      </c>
      <c r="E30" s="346">
        <v>7550</v>
      </c>
      <c r="F30" s="346">
        <f>3924.8-2067</f>
        <v>1857.8000000000002</v>
      </c>
      <c r="G30" s="456">
        <f t="shared" si="0"/>
        <v>24.606622516556296</v>
      </c>
    </row>
    <row r="31" spans="1:7" s="332" customFormat="1" ht="15">
      <c r="A31" s="247"/>
      <c r="B31" s="347">
        <v>3419</v>
      </c>
      <c r="C31" s="247" t="s">
        <v>308</v>
      </c>
      <c r="D31" s="348">
        <v>9250</v>
      </c>
      <c r="E31" s="348">
        <v>9250</v>
      </c>
      <c r="F31" s="348">
        <v>2020</v>
      </c>
      <c r="G31" s="456">
        <f t="shared" si="0"/>
        <v>21.83783783783784</v>
      </c>
    </row>
    <row r="32" spans="1:7" s="332" customFormat="1" ht="15">
      <c r="A32" s="247"/>
      <c r="B32" s="347">
        <v>3421</v>
      </c>
      <c r="C32" s="247" t="s">
        <v>309</v>
      </c>
      <c r="D32" s="348">
        <v>800</v>
      </c>
      <c r="E32" s="348">
        <v>800</v>
      </c>
      <c r="F32" s="348">
        <v>0</v>
      </c>
      <c r="G32" s="456">
        <f t="shared" si="0"/>
        <v>0</v>
      </c>
    </row>
    <row r="33" spans="1:7" s="332" customFormat="1" ht="15">
      <c r="A33" s="247"/>
      <c r="B33" s="347">
        <v>3429</v>
      </c>
      <c r="C33" s="247" t="s">
        <v>310</v>
      </c>
      <c r="D33" s="348">
        <v>1100</v>
      </c>
      <c r="E33" s="348">
        <v>1112.5</v>
      </c>
      <c r="F33" s="348">
        <v>12.5</v>
      </c>
      <c r="G33" s="456">
        <f t="shared" si="0"/>
        <v>1.1235955056179776</v>
      </c>
    </row>
    <row r="34" spans="1:7" s="332" customFormat="1" ht="15">
      <c r="A34" s="247"/>
      <c r="B34" s="347">
        <v>6223</v>
      </c>
      <c r="C34" s="247" t="s">
        <v>311</v>
      </c>
      <c r="D34" s="346">
        <v>600</v>
      </c>
      <c r="E34" s="346">
        <v>600</v>
      </c>
      <c r="F34" s="346">
        <v>117.3</v>
      </c>
      <c r="G34" s="456">
        <f t="shared" si="0"/>
        <v>19.55</v>
      </c>
    </row>
    <row r="35" spans="1:7" s="332" customFormat="1" ht="14.25" customHeight="1" thickBot="1">
      <c r="A35" s="349"/>
      <c r="B35" s="350"/>
      <c r="C35" s="351"/>
      <c r="D35" s="352"/>
      <c r="E35" s="352"/>
      <c r="F35" s="352"/>
      <c r="G35" s="457"/>
    </row>
    <row r="36" spans="1:7" s="332" customFormat="1" ht="21.75" customHeight="1" thickBot="1" thickTop="1">
      <c r="A36" s="354"/>
      <c r="B36" s="355"/>
      <c r="C36" s="356" t="s">
        <v>312</v>
      </c>
      <c r="D36" s="357">
        <f>SUM(D9:D35)</f>
        <v>99486</v>
      </c>
      <c r="E36" s="357">
        <f>SUM(E9:E35)</f>
        <v>99498.5</v>
      </c>
      <c r="F36" s="357">
        <f>SUM(F9:F35)</f>
        <v>22995.699999999997</v>
      </c>
      <c r="G36" s="458">
        <f>(F36/E36)*100</f>
        <v>23.111604697558253</v>
      </c>
    </row>
    <row r="37" spans="1:7" s="332" customFormat="1" ht="15" customHeight="1">
      <c r="A37" s="244"/>
      <c r="B37" s="242"/>
      <c r="C37" s="358"/>
      <c r="D37" s="359"/>
      <c r="E37" s="359"/>
      <c r="F37" s="359"/>
      <c r="G37" s="459"/>
    </row>
    <row r="38" spans="1:7" s="332" customFormat="1" ht="15" customHeight="1">
      <c r="A38" s="244"/>
      <c r="B38" s="242"/>
      <c r="C38" s="358"/>
      <c r="D38" s="359"/>
      <c r="E38" s="359"/>
      <c r="F38" s="359"/>
      <c r="G38" s="459"/>
    </row>
    <row r="39" spans="1:7" s="332" customFormat="1" ht="15" customHeight="1" hidden="1">
      <c r="A39" s="244"/>
      <c r="B39" s="242"/>
      <c r="C39" s="358"/>
      <c r="D39" s="359"/>
      <c r="E39" s="359"/>
      <c r="F39" s="359"/>
      <c r="G39" s="459"/>
    </row>
    <row r="40" spans="1:7" s="332" customFormat="1" ht="15" customHeight="1" hidden="1">
      <c r="A40" s="244"/>
      <c r="B40" s="242"/>
      <c r="C40" s="358"/>
      <c r="D40" s="359"/>
      <c r="E40" s="359"/>
      <c r="F40" s="359"/>
      <c r="G40" s="459"/>
    </row>
    <row r="41" spans="2:7" s="332" customFormat="1" ht="15" customHeight="1" thickBot="1">
      <c r="B41" s="361"/>
      <c r="G41" s="460"/>
    </row>
    <row r="42" spans="1:7" s="332" customFormat="1" ht="15.75">
      <c r="A42" s="336" t="s">
        <v>71</v>
      </c>
      <c r="B42" s="335" t="s">
        <v>82</v>
      </c>
      <c r="C42" s="335" t="s">
        <v>83</v>
      </c>
      <c r="D42" s="336" t="s">
        <v>1</v>
      </c>
      <c r="E42" s="336" t="s">
        <v>1</v>
      </c>
      <c r="F42" s="336" t="s">
        <v>84</v>
      </c>
      <c r="G42" s="461" t="s">
        <v>69</v>
      </c>
    </row>
    <row r="43" spans="1:7" s="332" customFormat="1" ht="15.75" customHeight="1" thickBot="1">
      <c r="A43" s="337"/>
      <c r="B43" s="338"/>
      <c r="C43" s="362"/>
      <c r="D43" s="340" t="s">
        <v>85</v>
      </c>
      <c r="E43" s="340" t="s">
        <v>86</v>
      </c>
      <c r="F43" s="340" t="s">
        <v>505</v>
      </c>
      <c r="G43" s="462" t="s">
        <v>293</v>
      </c>
    </row>
    <row r="44" spans="1:7" s="332" customFormat="1" ht="16.5" customHeight="1" thickTop="1">
      <c r="A44" s="341">
        <v>20</v>
      </c>
      <c r="B44" s="342"/>
      <c r="C44" s="324" t="s">
        <v>313</v>
      </c>
      <c r="D44" s="363"/>
      <c r="E44" s="363"/>
      <c r="F44" s="363"/>
      <c r="G44" s="463"/>
    </row>
    <row r="45" spans="1:7" s="332" customFormat="1" ht="14.25" customHeight="1">
      <c r="A45" s="344"/>
      <c r="B45" s="345"/>
      <c r="C45" s="344"/>
      <c r="D45" s="346"/>
      <c r="E45" s="346"/>
      <c r="F45" s="346"/>
      <c r="G45" s="456"/>
    </row>
    <row r="46" spans="1:7" s="332" customFormat="1" ht="15" customHeight="1">
      <c r="A46" s="344"/>
      <c r="B46" s="347">
        <v>2123</v>
      </c>
      <c r="C46" s="364" t="s">
        <v>438</v>
      </c>
      <c r="D46" s="346">
        <v>0</v>
      </c>
      <c r="E46" s="346">
        <v>0</v>
      </c>
      <c r="F46" s="346">
        <v>0</v>
      </c>
      <c r="G46" s="456" t="e">
        <f aca="true" t="shared" si="1" ref="G46:G60">(F46/E46)*100</f>
        <v>#DIV/0!</v>
      </c>
    </row>
    <row r="47" spans="1:7" s="332" customFormat="1" ht="15">
      <c r="A47" s="247"/>
      <c r="B47" s="347">
        <v>2143</v>
      </c>
      <c r="C47" s="365" t="s">
        <v>439</v>
      </c>
      <c r="D47" s="314">
        <v>960</v>
      </c>
      <c r="E47" s="314">
        <f>8520.3-7560</f>
        <v>960.2999999999993</v>
      </c>
      <c r="F47" s="314">
        <v>834.8</v>
      </c>
      <c r="G47" s="456">
        <f t="shared" si="1"/>
        <v>86.93116734353853</v>
      </c>
    </row>
    <row r="48" spans="1:7" s="332" customFormat="1" ht="15">
      <c r="A48" s="247"/>
      <c r="B48" s="347">
        <v>2212</v>
      </c>
      <c r="C48" s="365" t="s">
        <v>440</v>
      </c>
      <c r="D48" s="314">
        <v>200</v>
      </c>
      <c r="E48" s="314">
        <v>200</v>
      </c>
      <c r="F48" s="314">
        <v>0</v>
      </c>
      <c r="G48" s="456">
        <f t="shared" si="1"/>
        <v>0</v>
      </c>
    </row>
    <row r="49" spans="1:7" s="332" customFormat="1" ht="15">
      <c r="A49" s="247"/>
      <c r="B49" s="347">
        <v>2229</v>
      </c>
      <c r="C49" s="365" t="s">
        <v>441</v>
      </c>
      <c r="D49" s="314">
        <v>100</v>
      </c>
      <c r="E49" s="314">
        <v>100</v>
      </c>
      <c r="F49" s="314">
        <v>0</v>
      </c>
      <c r="G49" s="456">
        <f t="shared" si="1"/>
        <v>0</v>
      </c>
    </row>
    <row r="50" spans="1:7" s="332" customFormat="1" ht="15" hidden="1">
      <c r="A50" s="247"/>
      <c r="B50" s="347">
        <v>2310</v>
      </c>
      <c r="C50" s="365" t="s">
        <v>315</v>
      </c>
      <c r="D50" s="314">
        <v>0</v>
      </c>
      <c r="E50" s="314">
        <v>0</v>
      </c>
      <c r="F50" s="314"/>
      <c r="G50" s="456" t="e">
        <f t="shared" si="1"/>
        <v>#DIV/0!</v>
      </c>
    </row>
    <row r="51" spans="1:7" s="332" customFormat="1" ht="15">
      <c r="A51" s="247"/>
      <c r="B51" s="347">
        <v>2321</v>
      </c>
      <c r="C51" s="365" t="s">
        <v>442</v>
      </c>
      <c r="D51" s="314">
        <v>490</v>
      </c>
      <c r="E51" s="314">
        <v>490</v>
      </c>
      <c r="F51" s="314">
        <v>7</v>
      </c>
      <c r="G51" s="456">
        <f t="shared" si="1"/>
        <v>1.4285714285714286</v>
      </c>
    </row>
    <row r="52" spans="1:7" s="332" customFormat="1" ht="15">
      <c r="A52" s="247"/>
      <c r="B52" s="347">
        <v>3322</v>
      </c>
      <c r="C52" s="366" t="s">
        <v>316</v>
      </c>
      <c r="D52" s="314">
        <v>300</v>
      </c>
      <c r="E52" s="314">
        <v>300</v>
      </c>
      <c r="F52" s="314">
        <v>0</v>
      </c>
      <c r="G52" s="456">
        <f t="shared" si="1"/>
        <v>0</v>
      </c>
    </row>
    <row r="53" spans="1:7" s="332" customFormat="1" ht="15">
      <c r="A53" s="247"/>
      <c r="B53" s="347">
        <v>3635</v>
      </c>
      <c r="C53" s="366" t="s">
        <v>317</v>
      </c>
      <c r="D53" s="314">
        <v>500</v>
      </c>
      <c r="E53" s="314">
        <v>500</v>
      </c>
      <c r="F53" s="314">
        <v>0</v>
      </c>
      <c r="G53" s="456">
        <f t="shared" si="1"/>
        <v>0</v>
      </c>
    </row>
    <row r="54" spans="1:7" s="332" customFormat="1" ht="15">
      <c r="A54" s="247"/>
      <c r="B54" s="347">
        <v>3636</v>
      </c>
      <c r="C54" s="366" t="s">
        <v>443</v>
      </c>
      <c r="D54" s="314">
        <v>770</v>
      </c>
      <c r="E54" s="314">
        <v>770</v>
      </c>
      <c r="F54" s="314">
        <v>295.8</v>
      </c>
      <c r="G54" s="456">
        <f t="shared" si="1"/>
        <v>38.41558441558442</v>
      </c>
    </row>
    <row r="55" spans="1:7" s="328" customFormat="1" ht="15.75">
      <c r="A55" s="247">
        <v>434902</v>
      </c>
      <c r="B55" s="347">
        <v>4349</v>
      </c>
      <c r="C55" s="365" t="s">
        <v>444</v>
      </c>
      <c r="D55" s="315">
        <v>400</v>
      </c>
      <c r="E55" s="315">
        <v>400</v>
      </c>
      <c r="F55" s="315">
        <v>0</v>
      </c>
      <c r="G55" s="456">
        <f t="shared" si="1"/>
        <v>0</v>
      </c>
    </row>
    <row r="56" spans="1:7" s="328" customFormat="1" ht="15.75" hidden="1">
      <c r="A56" s="247">
        <v>434902</v>
      </c>
      <c r="B56" s="347">
        <v>4349</v>
      </c>
      <c r="C56" s="365" t="s">
        <v>445</v>
      </c>
      <c r="D56" s="315">
        <v>0</v>
      </c>
      <c r="E56" s="315">
        <v>0</v>
      </c>
      <c r="F56" s="315"/>
      <c r="G56" s="456" t="e">
        <f t="shared" si="1"/>
        <v>#DIV/0!</v>
      </c>
    </row>
    <row r="57" spans="1:7" s="332" customFormat="1" ht="15">
      <c r="A57" s="367"/>
      <c r="B57" s="347">
        <v>6223</v>
      </c>
      <c r="C57" s="366" t="s">
        <v>446</v>
      </c>
      <c r="D57" s="315">
        <v>800</v>
      </c>
      <c r="E57" s="315">
        <v>800</v>
      </c>
      <c r="F57" s="315">
        <v>3.9</v>
      </c>
      <c r="G57" s="456">
        <f t="shared" si="1"/>
        <v>0.4875</v>
      </c>
    </row>
    <row r="58" spans="1:7" s="332" customFormat="1" ht="15">
      <c r="A58" s="367"/>
      <c r="B58" s="347">
        <v>6409</v>
      </c>
      <c r="C58" s="366" t="s">
        <v>447</v>
      </c>
      <c r="D58" s="315">
        <v>1000</v>
      </c>
      <c r="E58" s="315">
        <v>1000</v>
      </c>
      <c r="F58" s="315">
        <v>0</v>
      </c>
      <c r="G58" s="456">
        <f t="shared" si="1"/>
        <v>0</v>
      </c>
    </row>
    <row r="59" spans="1:7" s="332" customFormat="1" ht="15" hidden="1">
      <c r="A59" s="367">
        <v>6409</v>
      </c>
      <c r="B59" s="347">
        <v>6409</v>
      </c>
      <c r="C59" s="366" t="s">
        <v>318</v>
      </c>
      <c r="D59" s="315">
        <v>0</v>
      </c>
      <c r="E59" s="315">
        <v>0</v>
      </c>
      <c r="F59" s="315"/>
      <c r="G59" s="456" t="e">
        <f t="shared" si="1"/>
        <v>#DIV/0!</v>
      </c>
    </row>
    <row r="60" spans="1:7" s="328" customFormat="1" ht="15.75">
      <c r="A60" s="324"/>
      <c r="B60" s="345"/>
      <c r="C60" s="368" t="s">
        <v>319</v>
      </c>
      <c r="D60" s="369">
        <f>SUM(D46:D59)</f>
        <v>5520</v>
      </c>
      <c r="E60" s="369">
        <f>SUM(E46:E59)</f>
        <v>5520.299999999999</v>
      </c>
      <c r="F60" s="369">
        <f>SUM(F46:F59)</f>
        <v>1141.5</v>
      </c>
      <c r="G60" s="456">
        <f t="shared" si="1"/>
        <v>20.6782240095647</v>
      </c>
    </row>
    <row r="61" spans="1:7" s="328" customFormat="1" ht="7.5" customHeight="1" hidden="1">
      <c r="A61" s="370"/>
      <c r="B61" s="371"/>
      <c r="C61" s="372"/>
      <c r="D61" s="373"/>
      <c r="E61" s="373"/>
      <c r="F61" s="373"/>
      <c r="G61" s="456"/>
    </row>
    <row r="62" spans="1:7" s="328" customFormat="1" ht="15" customHeight="1">
      <c r="A62" s="370"/>
      <c r="B62" s="371"/>
      <c r="C62" s="372"/>
      <c r="D62" s="373"/>
      <c r="E62" s="373"/>
      <c r="F62" s="373"/>
      <c r="G62" s="456"/>
    </row>
    <row r="63" spans="1:7" s="328" customFormat="1" ht="15.75">
      <c r="A63" s="247"/>
      <c r="B63" s="347"/>
      <c r="C63" s="374" t="s">
        <v>448</v>
      </c>
      <c r="D63" s="346"/>
      <c r="E63" s="346"/>
      <c r="F63" s="346"/>
      <c r="G63" s="456"/>
    </row>
    <row r="64" spans="1:7" s="328" customFormat="1" ht="14.25" customHeight="1">
      <c r="A64" s="247"/>
      <c r="B64" s="347"/>
      <c r="C64" s="365"/>
      <c r="D64" s="346"/>
      <c r="E64" s="346"/>
      <c r="F64" s="346"/>
      <c r="G64" s="456"/>
    </row>
    <row r="65" spans="1:7" s="328" customFormat="1" ht="15.75">
      <c r="A65" s="247">
        <v>71004</v>
      </c>
      <c r="B65" s="347">
        <v>2143</v>
      </c>
      <c r="C65" s="365" t="s">
        <v>320</v>
      </c>
      <c r="D65" s="346">
        <v>500</v>
      </c>
      <c r="E65" s="346">
        <v>500</v>
      </c>
      <c r="F65" s="346">
        <v>0</v>
      </c>
      <c r="G65" s="456">
        <f aca="true" t="shared" si="2" ref="G65:G105">(F65/E65)*100</f>
        <v>0</v>
      </c>
    </row>
    <row r="66" spans="1:7" s="328" customFormat="1" ht="15.75">
      <c r="A66" s="247">
        <v>81023</v>
      </c>
      <c r="B66" s="347">
        <v>2143</v>
      </c>
      <c r="C66" s="365" t="s">
        <v>449</v>
      </c>
      <c r="D66" s="346">
        <v>7060</v>
      </c>
      <c r="E66" s="346">
        <v>7060</v>
      </c>
      <c r="F66" s="346">
        <v>0</v>
      </c>
      <c r="G66" s="456">
        <f t="shared" si="2"/>
        <v>0</v>
      </c>
    </row>
    <row r="67" spans="1:7" s="328" customFormat="1" ht="15.75">
      <c r="A67" s="247">
        <v>61005</v>
      </c>
      <c r="B67" s="347">
        <v>2212</v>
      </c>
      <c r="C67" s="365" t="s">
        <v>450</v>
      </c>
      <c r="D67" s="346">
        <v>2360</v>
      </c>
      <c r="E67" s="346">
        <v>2360</v>
      </c>
      <c r="F67" s="346">
        <v>53.7</v>
      </c>
      <c r="G67" s="456">
        <f t="shared" si="2"/>
        <v>2.2754237288135597</v>
      </c>
    </row>
    <row r="68" spans="1:7" s="328" customFormat="1" ht="15.75">
      <c r="A68" s="247">
        <v>61006</v>
      </c>
      <c r="B68" s="347">
        <v>2212</v>
      </c>
      <c r="C68" s="365" t="s">
        <v>321</v>
      </c>
      <c r="D68" s="346">
        <v>7000</v>
      </c>
      <c r="E68" s="346">
        <v>7000</v>
      </c>
      <c r="F68" s="346">
        <v>0</v>
      </c>
      <c r="G68" s="456">
        <f t="shared" si="2"/>
        <v>0</v>
      </c>
    </row>
    <row r="69" spans="1:7" s="328" customFormat="1" ht="15.75">
      <c r="A69" s="247">
        <v>81005</v>
      </c>
      <c r="B69" s="347">
        <v>2212</v>
      </c>
      <c r="C69" s="365" t="s">
        <v>451</v>
      </c>
      <c r="D69" s="346">
        <v>20</v>
      </c>
      <c r="E69" s="346">
        <v>20</v>
      </c>
      <c r="F69" s="346">
        <v>14.3</v>
      </c>
      <c r="G69" s="456">
        <f t="shared" si="2"/>
        <v>71.50000000000001</v>
      </c>
    </row>
    <row r="70" spans="1:7" s="328" customFormat="1" ht="15.75">
      <c r="A70" s="247">
        <v>81006</v>
      </c>
      <c r="B70" s="347">
        <v>2212</v>
      </c>
      <c r="C70" s="365" t="s">
        <v>452</v>
      </c>
      <c r="D70" s="346">
        <v>9000</v>
      </c>
      <c r="E70" s="346">
        <v>9000</v>
      </c>
      <c r="F70" s="346">
        <v>0</v>
      </c>
      <c r="G70" s="456">
        <f t="shared" si="2"/>
        <v>0</v>
      </c>
    </row>
    <row r="71" spans="1:7" s="328" customFormat="1" ht="15.75">
      <c r="A71" s="247">
        <v>81007</v>
      </c>
      <c r="B71" s="347">
        <v>2212</v>
      </c>
      <c r="C71" s="365" t="s">
        <v>453</v>
      </c>
      <c r="D71" s="346">
        <v>9000</v>
      </c>
      <c r="E71" s="346">
        <v>9000</v>
      </c>
      <c r="F71" s="346">
        <v>0</v>
      </c>
      <c r="G71" s="456">
        <f t="shared" si="2"/>
        <v>0</v>
      </c>
    </row>
    <row r="72" spans="1:7" s="328" customFormat="1" ht="15.75">
      <c r="A72" s="247">
        <v>81009</v>
      </c>
      <c r="B72" s="347">
        <v>2212</v>
      </c>
      <c r="C72" s="365" t="s">
        <v>322</v>
      </c>
      <c r="D72" s="346">
        <v>2640</v>
      </c>
      <c r="E72" s="346">
        <v>2640</v>
      </c>
      <c r="F72" s="346">
        <v>0</v>
      </c>
      <c r="G72" s="456">
        <f t="shared" si="2"/>
        <v>0</v>
      </c>
    </row>
    <row r="73" spans="1:7" s="328" customFormat="1" ht="15.75">
      <c r="A73" s="247">
        <v>71002</v>
      </c>
      <c r="B73" s="347">
        <v>2219</v>
      </c>
      <c r="C73" s="365" t="s">
        <v>454</v>
      </c>
      <c r="D73" s="346">
        <v>9300</v>
      </c>
      <c r="E73" s="346">
        <v>9300</v>
      </c>
      <c r="F73" s="346">
        <v>0</v>
      </c>
      <c r="G73" s="456">
        <f t="shared" si="2"/>
        <v>0</v>
      </c>
    </row>
    <row r="74" spans="1:7" s="328" customFormat="1" ht="15.75" hidden="1">
      <c r="A74" s="247">
        <v>71010</v>
      </c>
      <c r="B74" s="347">
        <v>2219</v>
      </c>
      <c r="C74" s="365" t="s">
        <v>455</v>
      </c>
      <c r="D74" s="346">
        <v>0</v>
      </c>
      <c r="E74" s="346">
        <v>0</v>
      </c>
      <c r="F74" s="346"/>
      <c r="G74" s="456" t="e">
        <f t="shared" si="2"/>
        <v>#DIV/0!</v>
      </c>
    </row>
    <row r="75" spans="1:7" s="328" customFormat="1" ht="15.75">
      <c r="A75" s="247">
        <v>71011</v>
      </c>
      <c r="B75" s="347">
        <v>2219</v>
      </c>
      <c r="C75" s="365" t="s">
        <v>456</v>
      </c>
      <c r="D75" s="346">
        <v>2250</v>
      </c>
      <c r="E75" s="346">
        <v>2250</v>
      </c>
      <c r="F75" s="346">
        <v>0</v>
      </c>
      <c r="G75" s="456">
        <f t="shared" si="2"/>
        <v>0</v>
      </c>
    </row>
    <row r="76" spans="1:7" s="328" customFormat="1" ht="15.75">
      <c r="A76" s="247">
        <v>81011</v>
      </c>
      <c r="B76" s="347">
        <v>2219</v>
      </c>
      <c r="C76" s="365" t="s">
        <v>323</v>
      </c>
      <c r="D76" s="346">
        <v>100</v>
      </c>
      <c r="E76" s="346">
        <v>100</v>
      </c>
      <c r="F76" s="346">
        <v>0</v>
      </c>
      <c r="G76" s="456">
        <f t="shared" si="2"/>
        <v>0</v>
      </c>
    </row>
    <row r="77" spans="1:7" s="328" customFormat="1" ht="15.75" customHeight="1">
      <c r="A77" s="247">
        <v>91005</v>
      </c>
      <c r="B77" s="347">
        <v>2219</v>
      </c>
      <c r="C77" s="375" t="s">
        <v>457</v>
      </c>
      <c r="D77" s="213">
        <v>200</v>
      </c>
      <c r="E77" s="213">
        <v>200</v>
      </c>
      <c r="F77" s="213">
        <v>0</v>
      </c>
      <c r="G77" s="456">
        <f t="shared" si="2"/>
        <v>0</v>
      </c>
    </row>
    <row r="78" spans="1:7" s="328" customFormat="1" ht="15.75" customHeight="1">
      <c r="A78" s="247">
        <v>91008</v>
      </c>
      <c r="B78" s="347">
        <v>2219</v>
      </c>
      <c r="C78" s="365" t="s">
        <v>458</v>
      </c>
      <c r="D78" s="346">
        <v>400</v>
      </c>
      <c r="E78" s="346">
        <v>400</v>
      </c>
      <c r="F78" s="346">
        <v>0</v>
      </c>
      <c r="G78" s="456">
        <f t="shared" si="2"/>
        <v>0</v>
      </c>
    </row>
    <row r="79" spans="1:7" s="328" customFormat="1" ht="15.75">
      <c r="A79" s="216">
        <v>71007</v>
      </c>
      <c r="B79" s="303">
        <v>2221</v>
      </c>
      <c r="C79" s="225" t="s">
        <v>459</v>
      </c>
      <c r="D79" s="346">
        <v>2000</v>
      </c>
      <c r="E79" s="346">
        <v>2000</v>
      </c>
      <c r="F79" s="346">
        <v>0</v>
      </c>
      <c r="G79" s="456">
        <f t="shared" si="2"/>
        <v>0</v>
      </c>
    </row>
    <row r="80" spans="1:7" s="328" customFormat="1" ht="15.75" customHeight="1">
      <c r="A80" s="247">
        <v>91007</v>
      </c>
      <c r="B80" s="347">
        <v>2239</v>
      </c>
      <c r="C80" s="365" t="s">
        <v>460</v>
      </c>
      <c r="D80" s="346">
        <v>500</v>
      </c>
      <c r="E80" s="346">
        <v>500</v>
      </c>
      <c r="F80" s="346">
        <v>0</v>
      </c>
      <c r="G80" s="456">
        <f t="shared" si="2"/>
        <v>0</v>
      </c>
    </row>
    <row r="81" spans="1:7" s="328" customFormat="1" ht="15.75">
      <c r="A81" s="247">
        <v>71021</v>
      </c>
      <c r="B81" s="347">
        <v>2321</v>
      </c>
      <c r="C81" s="365" t="s">
        <v>461</v>
      </c>
      <c r="D81" s="346">
        <v>3200</v>
      </c>
      <c r="E81" s="346">
        <v>3200</v>
      </c>
      <c r="F81" s="346">
        <v>24.6</v>
      </c>
      <c r="G81" s="456">
        <f t="shared" si="2"/>
        <v>0.76875</v>
      </c>
    </row>
    <row r="82" spans="1:7" s="328" customFormat="1" ht="15.75">
      <c r="A82" s="247">
        <v>71026</v>
      </c>
      <c r="B82" s="347">
        <v>2321</v>
      </c>
      <c r="C82" s="365" t="s">
        <v>324</v>
      </c>
      <c r="D82" s="346">
        <v>1230</v>
      </c>
      <c r="E82" s="346">
        <v>1230</v>
      </c>
      <c r="F82" s="346">
        <v>520.2</v>
      </c>
      <c r="G82" s="456">
        <f t="shared" si="2"/>
        <v>42.29268292682927</v>
      </c>
    </row>
    <row r="83" spans="1:7" s="328" customFormat="1" ht="15.75">
      <c r="A83" s="247">
        <v>71023</v>
      </c>
      <c r="B83" s="347">
        <v>3111</v>
      </c>
      <c r="C83" s="365" t="s">
        <v>462</v>
      </c>
      <c r="D83" s="346">
        <v>1000</v>
      </c>
      <c r="E83" s="346">
        <v>1000</v>
      </c>
      <c r="F83" s="346">
        <v>0</v>
      </c>
      <c r="G83" s="456">
        <f t="shared" si="2"/>
        <v>0</v>
      </c>
    </row>
    <row r="84" spans="1:7" s="328" customFormat="1" ht="15.75" customHeight="1">
      <c r="A84" s="247">
        <v>91006</v>
      </c>
      <c r="B84" s="347">
        <v>3111</v>
      </c>
      <c r="C84" s="375" t="s">
        <v>463</v>
      </c>
      <c r="D84" s="213">
        <v>250</v>
      </c>
      <c r="E84" s="213">
        <v>250</v>
      </c>
      <c r="F84" s="213">
        <v>0</v>
      </c>
      <c r="G84" s="456">
        <f t="shared" si="2"/>
        <v>0</v>
      </c>
    </row>
    <row r="85" spans="1:7" s="328" customFormat="1" ht="15.75">
      <c r="A85" s="247">
        <v>71005</v>
      </c>
      <c r="B85" s="347">
        <v>3113</v>
      </c>
      <c r="C85" s="365" t="s">
        <v>325</v>
      </c>
      <c r="D85" s="346">
        <v>8220</v>
      </c>
      <c r="E85" s="346">
        <v>8220</v>
      </c>
      <c r="F85" s="346">
        <v>5.9</v>
      </c>
      <c r="G85" s="456">
        <f t="shared" si="2"/>
        <v>0.07177615571776155</v>
      </c>
    </row>
    <row r="86" spans="1:7" s="328" customFormat="1" ht="15.75">
      <c r="A86" s="247">
        <v>81015</v>
      </c>
      <c r="B86" s="347">
        <v>3113</v>
      </c>
      <c r="C86" s="365" t="s">
        <v>464</v>
      </c>
      <c r="D86" s="346">
        <v>195</v>
      </c>
      <c r="E86" s="346">
        <v>195</v>
      </c>
      <c r="F86" s="346">
        <v>0</v>
      </c>
      <c r="G86" s="456">
        <f t="shared" si="2"/>
        <v>0</v>
      </c>
    </row>
    <row r="87" spans="1:7" s="328" customFormat="1" ht="15.75">
      <c r="A87" s="247">
        <v>81018</v>
      </c>
      <c r="B87" s="347">
        <v>3113</v>
      </c>
      <c r="C87" s="365" t="s">
        <v>326</v>
      </c>
      <c r="D87" s="346">
        <v>1500</v>
      </c>
      <c r="E87" s="346">
        <v>1500</v>
      </c>
      <c r="F87" s="346">
        <v>488</v>
      </c>
      <c r="G87" s="456">
        <f t="shared" si="2"/>
        <v>32.53333333333333</v>
      </c>
    </row>
    <row r="88" spans="1:7" s="328" customFormat="1" ht="15.75">
      <c r="A88" s="247">
        <v>71019</v>
      </c>
      <c r="B88" s="347">
        <v>3322</v>
      </c>
      <c r="C88" s="365" t="s">
        <v>327</v>
      </c>
      <c r="D88" s="346">
        <v>50000</v>
      </c>
      <c r="E88" s="346">
        <v>50000</v>
      </c>
      <c r="F88" s="346">
        <v>9087.2</v>
      </c>
      <c r="G88" s="456">
        <f t="shared" si="2"/>
        <v>18.174400000000002</v>
      </c>
    </row>
    <row r="89" spans="1:7" s="328" customFormat="1" ht="15.75" customHeight="1">
      <c r="A89" s="247">
        <v>91003</v>
      </c>
      <c r="B89" s="347">
        <v>3322</v>
      </c>
      <c r="C89" s="365" t="s">
        <v>465</v>
      </c>
      <c r="D89" s="346">
        <v>1000</v>
      </c>
      <c r="E89" s="346">
        <v>1000</v>
      </c>
      <c r="F89" s="346">
        <v>0</v>
      </c>
      <c r="G89" s="456">
        <f t="shared" si="2"/>
        <v>0</v>
      </c>
    </row>
    <row r="90" spans="1:7" s="328" customFormat="1" ht="15.75" customHeight="1">
      <c r="A90" s="247">
        <v>91011</v>
      </c>
      <c r="B90" s="347">
        <v>3322</v>
      </c>
      <c r="C90" s="365" t="s">
        <v>466</v>
      </c>
      <c r="D90" s="346">
        <v>150</v>
      </c>
      <c r="E90" s="346">
        <v>150</v>
      </c>
      <c r="F90" s="346">
        <v>0</v>
      </c>
      <c r="G90" s="456">
        <f t="shared" si="2"/>
        <v>0</v>
      </c>
    </row>
    <row r="91" spans="1:7" s="328" customFormat="1" ht="15.75">
      <c r="A91" s="247">
        <v>81019</v>
      </c>
      <c r="B91" s="347">
        <v>3329</v>
      </c>
      <c r="C91" s="365" t="s">
        <v>467</v>
      </c>
      <c r="D91" s="346">
        <v>4000</v>
      </c>
      <c r="E91" s="346">
        <v>4000</v>
      </c>
      <c r="F91" s="346">
        <v>101.5</v>
      </c>
      <c r="G91" s="456">
        <f t="shared" si="2"/>
        <v>2.5375</v>
      </c>
    </row>
    <row r="92" spans="1:7" s="328" customFormat="1" ht="15.75">
      <c r="A92" s="247">
        <v>71015</v>
      </c>
      <c r="B92" s="347">
        <v>3392</v>
      </c>
      <c r="C92" s="365" t="s">
        <v>468</v>
      </c>
      <c r="D92" s="346">
        <v>7800</v>
      </c>
      <c r="E92" s="346">
        <v>7800</v>
      </c>
      <c r="F92" s="346">
        <v>4715.3</v>
      </c>
      <c r="G92" s="456">
        <f t="shared" si="2"/>
        <v>60.45256410256411</v>
      </c>
    </row>
    <row r="93" spans="1:7" s="328" customFormat="1" ht="15.75">
      <c r="A93" s="247">
        <v>71009</v>
      </c>
      <c r="B93" s="347">
        <v>3412</v>
      </c>
      <c r="C93" s="375" t="s">
        <v>469</v>
      </c>
      <c r="D93" s="346">
        <f>800+5000</f>
        <v>5800</v>
      </c>
      <c r="E93" s="346">
        <f>800+5000</f>
        <v>5800</v>
      </c>
      <c r="F93" s="346">
        <v>0</v>
      </c>
      <c r="G93" s="456">
        <f t="shared" si="2"/>
        <v>0</v>
      </c>
    </row>
    <row r="94" spans="1:7" s="328" customFormat="1" ht="15.75">
      <c r="A94" s="247">
        <v>71013</v>
      </c>
      <c r="B94" s="347">
        <v>3412</v>
      </c>
      <c r="C94" s="375" t="s">
        <v>328</v>
      </c>
      <c r="D94" s="346">
        <v>250</v>
      </c>
      <c r="E94" s="346">
        <v>250</v>
      </c>
      <c r="F94" s="346">
        <v>0</v>
      </c>
      <c r="G94" s="456">
        <f t="shared" si="2"/>
        <v>0</v>
      </c>
    </row>
    <row r="95" spans="1:7" s="328" customFormat="1" ht="15.75">
      <c r="A95" s="247">
        <v>81013</v>
      </c>
      <c r="B95" s="347">
        <v>3412</v>
      </c>
      <c r="C95" s="375" t="s">
        <v>329</v>
      </c>
      <c r="D95" s="346">
        <v>54</v>
      </c>
      <c r="E95" s="346">
        <v>54</v>
      </c>
      <c r="F95" s="346">
        <v>0</v>
      </c>
      <c r="G95" s="456">
        <f t="shared" si="2"/>
        <v>0</v>
      </c>
    </row>
    <row r="96" spans="1:7" s="328" customFormat="1" ht="16.5" customHeight="1">
      <c r="A96" s="247">
        <v>91001</v>
      </c>
      <c r="B96" s="347">
        <v>3412</v>
      </c>
      <c r="C96" s="365" t="s">
        <v>470</v>
      </c>
      <c r="D96" s="346">
        <v>2000</v>
      </c>
      <c r="E96" s="346">
        <v>2000</v>
      </c>
      <c r="F96" s="346">
        <v>0</v>
      </c>
      <c r="G96" s="456">
        <f t="shared" si="2"/>
        <v>0</v>
      </c>
    </row>
    <row r="97" spans="1:7" s="328" customFormat="1" ht="15" customHeight="1">
      <c r="A97" s="247">
        <v>91010</v>
      </c>
      <c r="B97" s="347">
        <v>3412</v>
      </c>
      <c r="C97" s="365" t="s">
        <v>471</v>
      </c>
      <c r="D97" s="346">
        <v>1500</v>
      </c>
      <c r="E97" s="346">
        <v>1500</v>
      </c>
      <c r="F97" s="346">
        <v>160</v>
      </c>
      <c r="G97" s="456">
        <f t="shared" si="2"/>
        <v>10.666666666666668</v>
      </c>
    </row>
    <row r="98" spans="1:7" s="328" customFormat="1" ht="15.75" customHeight="1">
      <c r="A98" s="247">
        <v>81016</v>
      </c>
      <c r="B98" s="347">
        <v>3421</v>
      </c>
      <c r="C98" s="365" t="s">
        <v>472</v>
      </c>
      <c r="D98" s="346">
        <v>500</v>
      </c>
      <c r="E98" s="346">
        <v>500</v>
      </c>
      <c r="F98" s="346">
        <v>0</v>
      </c>
      <c r="G98" s="456">
        <f t="shared" si="2"/>
        <v>0</v>
      </c>
    </row>
    <row r="99" spans="1:7" s="328" customFormat="1" ht="15.75" customHeight="1">
      <c r="A99" s="247">
        <v>91002</v>
      </c>
      <c r="B99" s="347">
        <v>3421</v>
      </c>
      <c r="C99" s="375" t="s">
        <v>473</v>
      </c>
      <c r="D99" s="213">
        <v>300</v>
      </c>
      <c r="E99" s="213">
        <v>300</v>
      </c>
      <c r="F99" s="213">
        <v>0</v>
      </c>
      <c r="G99" s="456">
        <f t="shared" si="2"/>
        <v>0</v>
      </c>
    </row>
    <row r="100" spans="1:7" s="328" customFormat="1" ht="15" customHeight="1">
      <c r="A100" s="247">
        <v>91009</v>
      </c>
      <c r="B100" s="347">
        <v>3421</v>
      </c>
      <c r="C100" s="365" t="s">
        <v>474</v>
      </c>
      <c r="D100" s="346">
        <v>400</v>
      </c>
      <c r="E100" s="346">
        <v>400</v>
      </c>
      <c r="F100" s="346">
        <v>0</v>
      </c>
      <c r="G100" s="456">
        <f t="shared" si="2"/>
        <v>0</v>
      </c>
    </row>
    <row r="101" spans="1:7" s="328" customFormat="1" ht="15.75">
      <c r="A101" s="247">
        <v>81021</v>
      </c>
      <c r="B101" s="347">
        <v>3631</v>
      </c>
      <c r="C101" s="365" t="s">
        <v>475</v>
      </c>
      <c r="D101" s="346">
        <v>150</v>
      </c>
      <c r="E101" s="346">
        <v>150</v>
      </c>
      <c r="F101" s="346">
        <v>0</v>
      </c>
      <c r="G101" s="456">
        <f t="shared" si="2"/>
        <v>0</v>
      </c>
    </row>
    <row r="102" spans="1:7" s="328" customFormat="1" ht="15.75">
      <c r="A102" s="247">
        <v>81022</v>
      </c>
      <c r="B102" s="347">
        <v>3631</v>
      </c>
      <c r="C102" s="365" t="s">
        <v>476</v>
      </c>
      <c r="D102" s="346">
        <v>300</v>
      </c>
      <c r="E102" s="346">
        <v>300</v>
      </c>
      <c r="F102" s="346">
        <v>0</v>
      </c>
      <c r="G102" s="456">
        <f t="shared" si="2"/>
        <v>0</v>
      </c>
    </row>
    <row r="103" spans="1:7" s="328" customFormat="1" ht="15.75" customHeight="1">
      <c r="A103" s="247">
        <v>91004</v>
      </c>
      <c r="B103" s="347">
        <v>3632</v>
      </c>
      <c r="C103" s="375" t="s">
        <v>477</v>
      </c>
      <c r="D103" s="213">
        <v>250</v>
      </c>
      <c r="E103" s="213">
        <v>250</v>
      </c>
      <c r="F103" s="213">
        <v>0</v>
      </c>
      <c r="G103" s="456">
        <f t="shared" si="2"/>
        <v>0</v>
      </c>
    </row>
    <row r="104" spans="1:7" s="328" customFormat="1" ht="15.75">
      <c r="A104" s="247">
        <v>81012</v>
      </c>
      <c r="B104" s="347">
        <v>4357</v>
      </c>
      <c r="C104" s="365" t="s">
        <v>478</v>
      </c>
      <c r="D104" s="346">
        <v>5000</v>
      </c>
      <c r="E104" s="346">
        <v>5000</v>
      </c>
      <c r="F104" s="346">
        <v>0</v>
      </c>
      <c r="G104" s="456">
        <f t="shared" si="2"/>
        <v>0</v>
      </c>
    </row>
    <row r="105" spans="1:7" s="328" customFormat="1" ht="15" customHeight="1">
      <c r="A105" s="247">
        <v>71024</v>
      </c>
      <c r="B105" s="347">
        <v>6171</v>
      </c>
      <c r="C105" s="365" t="s">
        <v>479</v>
      </c>
      <c r="D105" s="346">
        <v>5000</v>
      </c>
      <c r="E105" s="346">
        <v>5000</v>
      </c>
      <c r="F105" s="346">
        <v>58.9</v>
      </c>
      <c r="G105" s="456">
        <f t="shared" si="2"/>
        <v>1.1780000000000002</v>
      </c>
    </row>
    <row r="106" spans="1:7" s="328" customFormat="1" ht="15.75" customHeight="1">
      <c r="A106" s="247"/>
      <c r="B106" s="347"/>
      <c r="C106" s="365"/>
      <c r="D106" s="346"/>
      <c r="E106" s="346"/>
      <c r="F106" s="346"/>
      <c r="G106" s="476"/>
    </row>
    <row r="107" spans="1:7" s="246" customFormat="1" ht="15.75" customHeight="1">
      <c r="A107" s="273"/>
      <c r="B107" s="304"/>
      <c r="C107" s="305" t="s">
        <v>480</v>
      </c>
      <c r="D107" s="306">
        <f>SUM(D65:D106)</f>
        <v>152379</v>
      </c>
      <c r="E107" s="306">
        <f>SUM(E65:E106)</f>
        <v>152379</v>
      </c>
      <c r="F107" s="306">
        <f>SUM(F65:F106)</f>
        <v>15229.6</v>
      </c>
      <c r="G107" s="477">
        <f>(F107/E107)*100</f>
        <v>9.99455305521102</v>
      </c>
    </row>
    <row r="108" spans="1:7" s="246" customFormat="1" ht="15.75" customHeight="1" hidden="1">
      <c r="A108" s="273"/>
      <c r="B108" s="304"/>
      <c r="C108" s="305" t="s">
        <v>481</v>
      </c>
      <c r="D108" s="306" t="e">
        <f>SUM(#REF!,#REF!)</f>
        <v>#REF!</v>
      </c>
      <c r="E108" s="306" t="e">
        <f>SUM(#REF!,#REF!)</f>
        <v>#REF!</v>
      </c>
      <c r="F108" s="306"/>
      <c r="G108" s="463" t="e">
        <f>(#REF!/E108)*100</f>
        <v>#REF!</v>
      </c>
    </row>
    <row r="109" spans="1:7" s="328" customFormat="1" ht="15.75" customHeight="1" thickBot="1">
      <c r="A109" s="247"/>
      <c r="B109" s="347"/>
      <c r="C109" s="365"/>
      <c r="D109" s="346"/>
      <c r="E109" s="346"/>
      <c r="F109" s="346"/>
      <c r="G109" s="456"/>
    </row>
    <row r="110" spans="1:7" s="328" customFormat="1" ht="12.75" customHeight="1" hidden="1">
      <c r="A110" s="370"/>
      <c r="B110" s="371"/>
      <c r="C110" s="372"/>
      <c r="D110" s="373"/>
      <c r="E110" s="373"/>
      <c r="F110" s="373"/>
      <c r="G110" s="464"/>
    </row>
    <row r="111" spans="1:7" s="332" customFormat="1" ht="21.75" customHeight="1" thickBot="1" thickTop="1">
      <c r="A111" s="376"/>
      <c r="B111" s="355"/>
      <c r="C111" s="377" t="s">
        <v>330</v>
      </c>
      <c r="D111" s="357">
        <f>SUM(D60,D107)</f>
        <v>157899</v>
      </c>
      <c r="E111" s="357">
        <f>SUM(E60,E107)</f>
        <v>157899.3</v>
      </c>
      <c r="F111" s="357">
        <f>SUM(F60,F107)</f>
        <v>16371.1</v>
      </c>
      <c r="G111" s="458">
        <f>(F111/E111)*100</f>
        <v>10.368063696292513</v>
      </c>
    </row>
    <row r="112" spans="1:7" s="328" customFormat="1" ht="15" customHeight="1">
      <c r="A112" s="358"/>
      <c r="B112" s="378"/>
      <c r="C112" s="358"/>
      <c r="D112" s="360"/>
      <c r="E112" s="360"/>
      <c r="F112" s="360"/>
      <c r="G112" s="459"/>
    </row>
    <row r="113" spans="1:7" s="332" customFormat="1" ht="15" customHeight="1">
      <c r="A113" s="244"/>
      <c r="B113" s="242"/>
      <c r="C113" s="358"/>
      <c r="D113" s="360"/>
      <c r="E113" s="360"/>
      <c r="F113" s="360"/>
      <c r="G113" s="459"/>
    </row>
    <row r="114" spans="1:7" s="332" customFormat="1" ht="15" customHeight="1" thickBot="1">
      <c r="A114" s="244"/>
      <c r="B114" s="242"/>
      <c r="C114" s="358"/>
      <c r="D114" s="360"/>
      <c r="E114" s="360"/>
      <c r="F114" s="360"/>
      <c r="G114" s="459"/>
    </row>
    <row r="115" spans="1:7" s="332" customFormat="1" ht="15.75">
      <c r="A115" s="336" t="s">
        <v>71</v>
      </c>
      <c r="B115" s="336" t="s">
        <v>82</v>
      </c>
      <c r="C115" s="379" t="s">
        <v>83</v>
      </c>
      <c r="D115" s="336" t="s">
        <v>1</v>
      </c>
      <c r="E115" s="336" t="s">
        <v>1</v>
      </c>
      <c r="F115" s="336" t="s">
        <v>84</v>
      </c>
      <c r="G115" s="461" t="s">
        <v>69</v>
      </c>
    </row>
    <row r="116" spans="1:7" s="332" customFormat="1" ht="15.75" customHeight="1" thickBot="1">
      <c r="A116" s="337"/>
      <c r="B116" s="337"/>
      <c r="C116" s="362"/>
      <c r="D116" s="340" t="s">
        <v>85</v>
      </c>
      <c r="E116" s="340" t="s">
        <v>86</v>
      </c>
      <c r="F116" s="340" t="s">
        <v>505</v>
      </c>
      <c r="G116" s="462" t="s">
        <v>293</v>
      </c>
    </row>
    <row r="117" spans="1:7" s="332" customFormat="1" ht="16.5" customHeight="1" thickTop="1">
      <c r="A117" s="341">
        <v>30</v>
      </c>
      <c r="B117" s="341"/>
      <c r="C117" s="380" t="s">
        <v>138</v>
      </c>
      <c r="D117" s="363"/>
      <c r="E117" s="363"/>
      <c r="F117" s="363"/>
      <c r="G117" s="463"/>
    </row>
    <row r="118" spans="1:7" s="332" customFormat="1" ht="16.5" customHeight="1">
      <c r="A118" s="381">
        <v>31</v>
      </c>
      <c r="B118" s="381"/>
      <c r="C118" s="358"/>
      <c r="D118" s="346"/>
      <c r="E118" s="346"/>
      <c r="F118" s="346"/>
      <c r="G118" s="456"/>
    </row>
    <row r="119" spans="1:7" s="332" customFormat="1" ht="15">
      <c r="A119" s="382"/>
      <c r="B119" s="382">
        <v>2212</v>
      </c>
      <c r="C119" s="365" t="s">
        <v>314</v>
      </c>
      <c r="D119" s="383">
        <v>8040</v>
      </c>
      <c r="E119" s="383">
        <v>7540</v>
      </c>
      <c r="F119" s="383">
        <v>2002.9</v>
      </c>
      <c r="G119" s="456">
        <f aca="true" t="shared" si="3" ref="G119:G131">(F119/E119)*100</f>
        <v>26.56366047745358</v>
      </c>
    </row>
    <row r="120" spans="1:7" s="332" customFormat="1" ht="15">
      <c r="A120" s="382"/>
      <c r="B120" s="382">
        <v>2219</v>
      </c>
      <c r="C120" s="247" t="s">
        <v>331</v>
      </c>
      <c r="D120" s="346">
        <v>6100</v>
      </c>
      <c r="E120" s="346">
        <v>6100</v>
      </c>
      <c r="F120" s="346">
        <v>1797.5</v>
      </c>
      <c r="G120" s="456">
        <f t="shared" si="3"/>
        <v>29.4672131147541</v>
      </c>
    </row>
    <row r="121" spans="1:7" s="332" customFormat="1" ht="15">
      <c r="A121" s="382"/>
      <c r="B121" s="382">
        <v>2229</v>
      </c>
      <c r="C121" s="365" t="s">
        <v>332</v>
      </c>
      <c r="D121" s="346">
        <v>0</v>
      </c>
      <c r="E121" s="346">
        <v>500</v>
      </c>
      <c r="F121" s="346">
        <v>86.7</v>
      </c>
      <c r="G121" s="456">
        <f t="shared" si="3"/>
        <v>17.34</v>
      </c>
    </row>
    <row r="122" spans="1:7" s="332" customFormat="1" ht="15">
      <c r="A122" s="247"/>
      <c r="B122" s="382">
        <v>3341</v>
      </c>
      <c r="C122" s="244" t="s">
        <v>333</v>
      </c>
      <c r="D122" s="346">
        <v>30</v>
      </c>
      <c r="E122" s="346">
        <v>30</v>
      </c>
      <c r="F122" s="346">
        <v>1.8</v>
      </c>
      <c r="G122" s="456">
        <f t="shared" si="3"/>
        <v>6.000000000000001</v>
      </c>
    </row>
    <row r="123" spans="1:7" s="332" customFormat="1" ht="15" hidden="1">
      <c r="A123" s="247"/>
      <c r="B123" s="382">
        <v>3349</v>
      </c>
      <c r="C123" s="365" t="s">
        <v>334</v>
      </c>
      <c r="D123" s="346">
        <v>0</v>
      </c>
      <c r="E123" s="346">
        <v>0</v>
      </c>
      <c r="F123" s="346"/>
      <c r="G123" s="456" t="e">
        <f t="shared" si="3"/>
        <v>#DIV/0!</v>
      </c>
    </row>
    <row r="124" spans="1:7" s="332" customFormat="1" ht="15">
      <c r="A124" s="247"/>
      <c r="B124" s="382">
        <v>3631</v>
      </c>
      <c r="C124" s="365" t="s">
        <v>335</v>
      </c>
      <c r="D124" s="346">
        <v>7020</v>
      </c>
      <c r="E124" s="346">
        <v>7020</v>
      </c>
      <c r="F124" s="346">
        <v>1548.8</v>
      </c>
      <c r="G124" s="456">
        <f t="shared" si="3"/>
        <v>22.062678062678064</v>
      </c>
    </row>
    <row r="125" spans="1:7" s="332" customFormat="1" ht="15">
      <c r="A125" s="247"/>
      <c r="B125" s="382">
        <v>3632</v>
      </c>
      <c r="C125" s="244" t="s">
        <v>336</v>
      </c>
      <c r="D125" s="346">
        <v>531</v>
      </c>
      <c r="E125" s="346">
        <v>531</v>
      </c>
      <c r="F125" s="346">
        <v>86.5</v>
      </c>
      <c r="G125" s="456">
        <f t="shared" si="3"/>
        <v>16.290018832391713</v>
      </c>
    </row>
    <row r="126" spans="1:7" s="332" customFormat="1" ht="15">
      <c r="A126" s="247"/>
      <c r="B126" s="382">
        <v>3722</v>
      </c>
      <c r="C126" s="365" t="s">
        <v>337</v>
      </c>
      <c r="D126" s="346">
        <v>18560</v>
      </c>
      <c r="E126" s="346">
        <v>19460</v>
      </c>
      <c r="F126" s="346">
        <v>4637.4</v>
      </c>
      <c r="G126" s="456">
        <f t="shared" si="3"/>
        <v>23.830421377183967</v>
      </c>
    </row>
    <row r="127" spans="1:7" s="332" customFormat="1" ht="15">
      <c r="A127" s="247"/>
      <c r="B127" s="382">
        <v>3745</v>
      </c>
      <c r="C127" s="365" t="s">
        <v>338</v>
      </c>
      <c r="D127" s="346">
        <v>11900</v>
      </c>
      <c r="E127" s="346">
        <v>11900</v>
      </c>
      <c r="F127" s="346">
        <v>2122</v>
      </c>
      <c r="G127" s="456">
        <f t="shared" si="3"/>
        <v>17.831932773109244</v>
      </c>
    </row>
    <row r="128" spans="1:7" s="332" customFormat="1" ht="15">
      <c r="A128" s="247"/>
      <c r="B128" s="382">
        <v>5512</v>
      </c>
      <c r="C128" s="244" t="s">
        <v>339</v>
      </c>
      <c r="D128" s="346">
        <v>2464</v>
      </c>
      <c r="E128" s="346">
        <v>2464</v>
      </c>
      <c r="F128" s="346">
        <v>152.5</v>
      </c>
      <c r="G128" s="456">
        <f t="shared" si="3"/>
        <v>6.189123376623376</v>
      </c>
    </row>
    <row r="129" spans="1:7" s="332" customFormat="1" ht="15.75" customHeight="1">
      <c r="A129" s="247"/>
      <c r="B129" s="382">
        <v>6112</v>
      </c>
      <c r="C129" s="365" t="s">
        <v>340</v>
      </c>
      <c r="D129" s="346">
        <v>4940</v>
      </c>
      <c r="E129" s="346">
        <v>4940</v>
      </c>
      <c r="F129" s="346">
        <v>620.7</v>
      </c>
      <c r="G129" s="456">
        <f t="shared" si="3"/>
        <v>12.564777327935223</v>
      </c>
    </row>
    <row r="130" spans="1:7" s="332" customFormat="1" ht="15.75" customHeight="1" hidden="1">
      <c r="A130" s="247"/>
      <c r="B130" s="382">
        <v>6115</v>
      </c>
      <c r="C130" s="365" t="s">
        <v>341</v>
      </c>
      <c r="D130" s="346">
        <v>0</v>
      </c>
      <c r="E130" s="346">
        <v>0</v>
      </c>
      <c r="F130" s="346"/>
      <c r="G130" s="456" t="e">
        <f t="shared" si="3"/>
        <v>#DIV/0!</v>
      </c>
    </row>
    <row r="131" spans="1:7" s="332" customFormat="1" ht="17.25" customHeight="1">
      <c r="A131" s="382" t="s">
        <v>342</v>
      </c>
      <c r="B131" s="382">
        <v>6171</v>
      </c>
      <c r="C131" s="365" t="s">
        <v>343</v>
      </c>
      <c r="D131" s="346">
        <v>93461</v>
      </c>
      <c r="E131" s="346">
        <f>95132.5+200</f>
        <v>95332.5</v>
      </c>
      <c r="F131" s="346">
        <v>16629.9</v>
      </c>
      <c r="G131" s="456">
        <f t="shared" si="3"/>
        <v>17.444103532373536</v>
      </c>
    </row>
    <row r="132" spans="1:7" s="332" customFormat="1" ht="15" customHeight="1" thickBot="1">
      <c r="A132" s="384"/>
      <c r="B132" s="385"/>
      <c r="C132" s="386"/>
      <c r="D132" s="387"/>
      <c r="E132" s="387"/>
      <c r="F132" s="387"/>
      <c r="G132" s="456"/>
    </row>
    <row r="133" spans="1:7" s="332" customFormat="1" ht="21.75" customHeight="1" thickBot="1" thickTop="1">
      <c r="A133" s="376"/>
      <c r="B133" s="388"/>
      <c r="C133" s="389" t="s">
        <v>344</v>
      </c>
      <c r="D133" s="357">
        <f>SUM(D119:D132)</f>
        <v>153046</v>
      </c>
      <c r="E133" s="357">
        <f>SUM(E119:E132)</f>
        <v>155817.5</v>
      </c>
      <c r="F133" s="357">
        <f>SUM(F119:F132)</f>
        <v>29686.7</v>
      </c>
      <c r="G133" s="458">
        <f>(F133/E133)*100</f>
        <v>19.05222455757537</v>
      </c>
    </row>
    <row r="134" spans="1:7" s="332" customFormat="1" ht="15" customHeight="1">
      <c r="A134" s="244"/>
      <c r="B134" s="242"/>
      <c r="C134" s="358"/>
      <c r="D134" s="360"/>
      <c r="E134" s="360"/>
      <c r="F134" s="360"/>
      <c r="G134" s="459"/>
    </row>
    <row r="135" spans="1:7" s="332" customFormat="1" ht="15" customHeight="1">
      <c r="A135" s="244"/>
      <c r="B135" s="242"/>
      <c r="C135" s="358"/>
      <c r="D135" s="360"/>
      <c r="E135" s="360"/>
      <c r="F135" s="360"/>
      <c r="G135" s="459"/>
    </row>
    <row r="136" spans="1:7" s="332" customFormat="1" ht="15" customHeight="1" thickBot="1">
      <c r="A136" s="244"/>
      <c r="B136" s="242"/>
      <c r="C136" s="358"/>
      <c r="D136" s="360"/>
      <c r="E136" s="360"/>
      <c r="F136" s="360"/>
      <c r="G136" s="459"/>
    </row>
    <row r="137" spans="1:7" s="332" customFormat="1" ht="15.75">
      <c r="A137" s="336" t="s">
        <v>71</v>
      </c>
      <c r="B137" s="335" t="s">
        <v>82</v>
      </c>
      <c r="C137" s="336" t="s">
        <v>83</v>
      </c>
      <c r="D137" s="336" t="s">
        <v>1</v>
      </c>
      <c r="E137" s="336" t="s">
        <v>1</v>
      </c>
      <c r="F137" s="336" t="s">
        <v>84</v>
      </c>
      <c r="G137" s="461" t="s">
        <v>69</v>
      </c>
    </row>
    <row r="138" spans="1:7" s="332" customFormat="1" ht="15.75" customHeight="1" thickBot="1">
      <c r="A138" s="337"/>
      <c r="B138" s="338"/>
      <c r="C138" s="339"/>
      <c r="D138" s="340" t="s">
        <v>85</v>
      </c>
      <c r="E138" s="340" t="s">
        <v>86</v>
      </c>
      <c r="F138" s="340" t="s">
        <v>505</v>
      </c>
      <c r="G138" s="462" t="s">
        <v>293</v>
      </c>
    </row>
    <row r="139" spans="1:7" s="332" customFormat="1" ht="16.5" thickTop="1">
      <c r="A139" s="341">
        <v>50</v>
      </c>
      <c r="B139" s="342"/>
      <c r="C139" s="324" t="s">
        <v>177</v>
      </c>
      <c r="D139" s="363"/>
      <c r="E139" s="363"/>
      <c r="F139" s="363"/>
      <c r="G139" s="463"/>
    </row>
    <row r="140" spans="1:7" s="332" customFormat="1" ht="14.25" customHeight="1">
      <c r="A140" s="341"/>
      <c r="B140" s="342"/>
      <c r="C140" s="324"/>
      <c r="D140" s="363"/>
      <c r="E140" s="363"/>
      <c r="F140" s="363"/>
      <c r="G140" s="463"/>
    </row>
    <row r="141" spans="1:7" s="332" customFormat="1" ht="15">
      <c r="A141" s="247"/>
      <c r="B141" s="347">
        <v>3541</v>
      </c>
      <c r="C141" s="247" t="s">
        <v>345</v>
      </c>
      <c r="D141" s="314">
        <v>200</v>
      </c>
      <c r="E141" s="314">
        <v>200</v>
      </c>
      <c r="F141" s="314">
        <v>0</v>
      </c>
      <c r="G141" s="456">
        <f aca="true" t="shared" si="4" ref="G141:G170">(F141/E141)*100</f>
        <v>0</v>
      </c>
    </row>
    <row r="142" spans="1:7" s="332" customFormat="1" ht="15">
      <c r="A142" s="247"/>
      <c r="B142" s="347">
        <v>3599</v>
      </c>
      <c r="C142" s="247" t="s">
        <v>346</v>
      </c>
      <c r="D142" s="314">
        <v>140</v>
      </c>
      <c r="E142" s="314">
        <v>140</v>
      </c>
      <c r="F142" s="314">
        <v>30</v>
      </c>
      <c r="G142" s="456">
        <f t="shared" si="4"/>
        <v>21.428571428571427</v>
      </c>
    </row>
    <row r="143" spans="1:9" s="332" customFormat="1" ht="15">
      <c r="A143" s="247"/>
      <c r="B143" s="347">
        <v>4171</v>
      </c>
      <c r="C143" s="247" t="s">
        <v>347</v>
      </c>
      <c r="D143" s="314">
        <v>10500</v>
      </c>
      <c r="E143" s="314">
        <v>10500</v>
      </c>
      <c r="F143" s="314">
        <v>2534.2</v>
      </c>
      <c r="G143" s="456">
        <f t="shared" si="4"/>
        <v>24.135238095238094</v>
      </c>
      <c r="I143" s="475"/>
    </row>
    <row r="144" spans="1:7" s="332" customFormat="1" ht="15">
      <c r="A144" s="247"/>
      <c r="B144" s="347">
        <v>4172</v>
      </c>
      <c r="C144" s="247" t="s">
        <v>348</v>
      </c>
      <c r="D144" s="314">
        <v>2000</v>
      </c>
      <c r="E144" s="314">
        <v>2000</v>
      </c>
      <c r="F144" s="314">
        <v>359.3</v>
      </c>
      <c r="G144" s="456">
        <f t="shared" si="4"/>
        <v>17.965</v>
      </c>
    </row>
    <row r="145" spans="1:7" s="332" customFormat="1" ht="15">
      <c r="A145" s="247"/>
      <c r="B145" s="347">
        <v>4173</v>
      </c>
      <c r="C145" s="247" t="s">
        <v>349</v>
      </c>
      <c r="D145" s="314">
        <v>350</v>
      </c>
      <c r="E145" s="314">
        <v>350</v>
      </c>
      <c r="F145" s="314">
        <v>44.7</v>
      </c>
      <c r="G145" s="456">
        <f t="shared" si="4"/>
        <v>12.771428571428572</v>
      </c>
    </row>
    <row r="146" spans="1:7" s="332" customFormat="1" ht="15">
      <c r="A146" s="247"/>
      <c r="B146" s="347">
        <v>4177</v>
      </c>
      <c r="C146" s="247" t="s">
        <v>350</v>
      </c>
      <c r="D146" s="314">
        <v>80</v>
      </c>
      <c r="E146" s="314">
        <v>80</v>
      </c>
      <c r="F146" s="314">
        <v>27</v>
      </c>
      <c r="G146" s="456">
        <f t="shared" si="4"/>
        <v>33.75</v>
      </c>
    </row>
    <row r="147" spans="1:7" s="332" customFormat="1" ht="15" hidden="1">
      <c r="A147" s="247"/>
      <c r="B147" s="347">
        <v>4179</v>
      </c>
      <c r="C147" s="247" t="s">
        <v>351</v>
      </c>
      <c r="D147" s="346"/>
      <c r="E147" s="346"/>
      <c r="F147" s="346"/>
      <c r="G147" s="456" t="e">
        <f t="shared" si="4"/>
        <v>#DIV/0!</v>
      </c>
    </row>
    <row r="148" spans="1:7" s="332" customFormat="1" ht="15" hidden="1">
      <c r="A148" s="247"/>
      <c r="B148" s="347">
        <v>4181</v>
      </c>
      <c r="C148" s="247" t="s">
        <v>352</v>
      </c>
      <c r="D148" s="346"/>
      <c r="E148" s="346"/>
      <c r="F148" s="346"/>
      <c r="G148" s="456" t="e">
        <f t="shared" si="4"/>
        <v>#DIV/0!</v>
      </c>
    </row>
    <row r="149" spans="1:7" s="332" customFormat="1" ht="15">
      <c r="A149" s="247"/>
      <c r="B149" s="347">
        <v>4182</v>
      </c>
      <c r="C149" s="247" t="s">
        <v>353</v>
      </c>
      <c r="D149" s="314">
        <v>1300</v>
      </c>
      <c r="E149" s="314">
        <v>1300</v>
      </c>
      <c r="F149" s="314">
        <v>16.2</v>
      </c>
      <c r="G149" s="456">
        <f t="shared" si="4"/>
        <v>1.2461538461538462</v>
      </c>
    </row>
    <row r="150" spans="1:7" s="332" customFormat="1" ht="15">
      <c r="A150" s="247"/>
      <c r="B150" s="347">
        <v>4183</v>
      </c>
      <c r="C150" s="247" t="s">
        <v>354</v>
      </c>
      <c r="D150" s="314">
        <v>750</v>
      </c>
      <c r="E150" s="314">
        <v>750</v>
      </c>
      <c r="F150" s="314">
        <v>50</v>
      </c>
      <c r="G150" s="456">
        <f t="shared" si="4"/>
        <v>6.666666666666667</v>
      </c>
    </row>
    <row r="151" spans="1:7" s="332" customFormat="1" ht="15">
      <c r="A151" s="247"/>
      <c r="B151" s="347">
        <v>4184</v>
      </c>
      <c r="C151" s="247" t="s">
        <v>355</v>
      </c>
      <c r="D151" s="314">
        <v>3500</v>
      </c>
      <c r="E151" s="314">
        <v>3500</v>
      </c>
      <c r="F151" s="314">
        <v>465</v>
      </c>
      <c r="G151" s="456">
        <f t="shared" si="4"/>
        <v>13.285714285714286</v>
      </c>
    </row>
    <row r="152" spans="1:7" s="332" customFormat="1" ht="15">
      <c r="A152" s="247"/>
      <c r="B152" s="347">
        <v>4185</v>
      </c>
      <c r="C152" s="247" t="s">
        <v>356</v>
      </c>
      <c r="D152" s="314">
        <v>7200</v>
      </c>
      <c r="E152" s="314">
        <v>7200</v>
      </c>
      <c r="F152" s="314">
        <v>4334.5</v>
      </c>
      <c r="G152" s="456">
        <f t="shared" si="4"/>
        <v>60.201388888888886</v>
      </c>
    </row>
    <row r="153" spans="1:7" s="332" customFormat="1" ht="15">
      <c r="A153" s="247"/>
      <c r="B153" s="347">
        <v>4186</v>
      </c>
      <c r="C153" s="247" t="s">
        <v>357</v>
      </c>
      <c r="D153" s="314">
        <v>120</v>
      </c>
      <c r="E153" s="314">
        <v>120</v>
      </c>
      <c r="F153" s="314">
        <v>26</v>
      </c>
      <c r="G153" s="456">
        <f t="shared" si="4"/>
        <v>21.666666666666668</v>
      </c>
    </row>
    <row r="154" spans="1:7" s="332" customFormat="1" ht="15" hidden="1">
      <c r="A154" s="247"/>
      <c r="B154" s="347">
        <v>4189</v>
      </c>
      <c r="C154" s="247" t="s">
        <v>358</v>
      </c>
      <c r="D154" s="346"/>
      <c r="E154" s="346"/>
      <c r="F154" s="346"/>
      <c r="G154" s="456" t="e">
        <f t="shared" si="4"/>
        <v>#DIV/0!</v>
      </c>
    </row>
    <row r="155" spans="1:7" s="332" customFormat="1" ht="15">
      <c r="A155" s="247"/>
      <c r="B155" s="347">
        <v>4195</v>
      </c>
      <c r="C155" s="247" t="s">
        <v>359</v>
      </c>
      <c r="D155" s="314">
        <v>77293</v>
      </c>
      <c r="E155" s="314">
        <v>77293</v>
      </c>
      <c r="F155" s="314">
        <v>24966</v>
      </c>
      <c r="G155" s="456">
        <f t="shared" si="4"/>
        <v>32.300467053937616</v>
      </c>
    </row>
    <row r="156" spans="1:7" s="332" customFormat="1" ht="15">
      <c r="A156" s="390"/>
      <c r="B156" s="347">
        <v>4329</v>
      </c>
      <c r="C156" s="247" t="s">
        <v>360</v>
      </c>
      <c r="D156" s="314">
        <v>40</v>
      </c>
      <c r="E156" s="314">
        <v>40</v>
      </c>
      <c r="F156" s="314">
        <v>0</v>
      </c>
      <c r="G156" s="456">
        <f t="shared" si="4"/>
        <v>0</v>
      </c>
    </row>
    <row r="157" spans="1:7" s="332" customFormat="1" ht="15">
      <c r="A157" s="247"/>
      <c r="B157" s="347">
        <v>4333</v>
      </c>
      <c r="C157" s="247" t="s">
        <v>361</v>
      </c>
      <c r="D157" s="314">
        <v>150</v>
      </c>
      <c r="E157" s="314">
        <v>150</v>
      </c>
      <c r="F157" s="314">
        <v>0</v>
      </c>
      <c r="G157" s="456">
        <f t="shared" si="4"/>
        <v>0</v>
      </c>
    </row>
    <row r="158" spans="1:7" s="332" customFormat="1" ht="15" hidden="1">
      <c r="A158" s="247"/>
      <c r="B158" s="347">
        <v>4341</v>
      </c>
      <c r="C158" s="247" t="s">
        <v>362</v>
      </c>
      <c r="D158" s="314">
        <v>0</v>
      </c>
      <c r="E158" s="314">
        <v>0</v>
      </c>
      <c r="F158" s="314"/>
      <c r="G158" s="456" t="e">
        <f t="shared" si="4"/>
        <v>#DIV/0!</v>
      </c>
    </row>
    <row r="159" spans="1:7" s="332" customFormat="1" ht="15">
      <c r="A159" s="247"/>
      <c r="B159" s="347">
        <v>4342</v>
      </c>
      <c r="C159" s="247" t="s">
        <v>363</v>
      </c>
      <c r="D159" s="314">
        <v>55</v>
      </c>
      <c r="E159" s="314">
        <v>55</v>
      </c>
      <c r="F159" s="314">
        <v>0</v>
      </c>
      <c r="G159" s="456">
        <f t="shared" si="4"/>
        <v>0</v>
      </c>
    </row>
    <row r="160" spans="1:7" s="332" customFormat="1" ht="15">
      <c r="A160" s="247"/>
      <c r="B160" s="347">
        <v>4349</v>
      </c>
      <c r="C160" s="247" t="s">
        <v>364</v>
      </c>
      <c r="D160" s="314">
        <f>275+280</f>
        <v>555</v>
      </c>
      <c r="E160" s="314">
        <f>275+280</f>
        <v>555</v>
      </c>
      <c r="F160" s="314">
        <v>0</v>
      </c>
      <c r="G160" s="456">
        <f t="shared" si="4"/>
        <v>0</v>
      </c>
    </row>
    <row r="161" spans="1:7" s="332" customFormat="1" ht="15">
      <c r="A161" s="390"/>
      <c r="B161" s="391">
        <v>4351</v>
      </c>
      <c r="C161" s="390" t="s">
        <v>482</v>
      </c>
      <c r="D161" s="314">
        <v>1500</v>
      </c>
      <c r="E161" s="314">
        <v>1500</v>
      </c>
      <c r="F161" s="314">
        <v>0</v>
      </c>
      <c r="G161" s="456">
        <f t="shared" si="4"/>
        <v>0</v>
      </c>
    </row>
    <row r="162" spans="1:7" s="332" customFormat="1" ht="15">
      <c r="A162" s="390"/>
      <c r="B162" s="392">
        <v>4356</v>
      </c>
      <c r="C162" s="393" t="s">
        <v>483</v>
      </c>
      <c r="D162" s="313">
        <v>200</v>
      </c>
      <c r="E162" s="313">
        <v>200</v>
      </c>
      <c r="F162" s="313">
        <v>0</v>
      </c>
      <c r="G162" s="456">
        <f t="shared" si="4"/>
        <v>0</v>
      </c>
    </row>
    <row r="163" spans="1:7" s="332" customFormat="1" ht="15">
      <c r="A163" s="390"/>
      <c r="B163" s="391">
        <v>4357</v>
      </c>
      <c r="C163" s="390" t="s">
        <v>484</v>
      </c>
      <c r="D163" s="314">
        <v>7300</v>
      </c>
      <c r="E163" s="314">
        <v>7300</v>
      </c>
      <c r="F163" s="314">
        <v>3570</v>
      </c>
      <c r="G163" s="456">
        <f t="shared" si="4"/>
        <v>48.90410958904109</v>
      </c>
    </row>
    <row r="164" spans="1:7" s="332" customFormat="1" ht="15">
      <c r="A164" s="390"/>
      <c r="B164" s="391">
        <v>4357</v>
      </c>
      <c r="C164" s="390" t="s">
        <v>485</v>
      </c>
      <c r="D164" s="314">
        <v>350</v>
      </c>
      <c r="E164" s="314">
        <v>350</v>
      </c>
      <c r="F164" s="314">
        <v>0</v>
      </c>
      <c r="G164" s="456">
        <f t="shared" si="4"/>
        <v>0</v>
      </c>
    </row>
    <row r="165" spans="1:7" s="332" customFormat="1" ht="15">
      <c r="A165" s="390"/>
      <c r="B165" s="392">
        <v>4359</v>
      </c>
      <c r="C165" s="393" t="s">
        <v>486</v>
      </c>
      <c r="D165" s="313">
        <v>50</v>
      </c>
      <c r="E165" s="313">
        <v>50</v>
      </c>
      <c r="F165" s="313">
        <v>0</v>
      </c>
      <c r="G165" s="456">
        <f t="shared" si="4"/>
        <v>0</v>
      </c>
    </row>
    <row r="166" spans="1:7" s="332" customFormat="1" ht="15">
      <c r="A166" s="390"/>
      <c r="B166" s="392">
        <v>4371</v>
      </c>
      <c r="C166" s="393" t="s">
        <v>487</v>
      </c>
      <c r="D166" s="313">
        <v>450</v>
      </c>
      <c r="E166" s="313">
        <v>450</v>
      </c>
      <c r="F166" s="313">
        <v>0</v>
      </c>
      <c r="G166" s="456">
        <f t="shared" si="4"/>
        <v>0</v>
      </c>
    </row>
    <row r="167" spans="1:7" s="332" customFormat="1" ht="15">
      <c r="A167" s="247"/>
      <c r="B167" s="347">
        <v>4374</v>
      </c>
      <c r="C167" s="247" t="s">
        <v>488</v>
      </c>
      <c r="D167" s="314">
        <v>900</v>
      </c>
      <c r="E167" s="314">
        <v>900</v>
      </c>
      <c r="F167" s="314">
        <v>0</v>
      </c>
      <c r="G167" s="456">
        <f t="shared" si="4"/>
        <v>0</v>
      </c>
    </row>
    <row r="168" spans="1:7" s="332" customFormat="1" ht="15">
      <c r="A168" s="390"/>
      <c r="B168" s="391">
        <v>4399</v>
      </c>
      <c r="C168" s="390" t="s">
        <v>365</v>
      </c>
      <c r="D168" s="313">
        <v>65</v>
      </c>
      <c r="E168" s="313">
        <v>65</v>
      </c>
      <c r="F168" s="313">
        <v>0</v>
      </c>
      <c r="G168" s="456">
        <f t="shared" si="4"/>
        <v>0</v>
      </c>
    </row>
    <row r="169" spans="1:7" s="332" customFormat="1" ht="15" hidden="1">
      <c r="A169" s="390"/>
      <c r="B169" s="391">
        <v>6402</v>
      </c>
      <c r="C169" s="390" t="s">
        <v>366</v>
      </c>
      <c r="D169" s="387">
        <v>0</v>
      </c>
      <c r="E169" s="387">
        <v>0</v>
      </c>
      <c r="F169" s="387"/>
      <c r="G169" s="456" t="e">
        <f t="shared" si="4"/>
        <v>#DIV/0!</v>
      </c>
    </row>
    <row r="170" spans="1:7" s="332" customFormat="1" ht="15" customHeight="1">
      <c r="A170" s="390"/>
      <c r="B170" s="391">
        <v>6171</v>
      </c>
      <c r="C170" s="390" t="s">
        <v>489</v>
      </c>
      <c r="D170" s="387">
        <v>600</v>
      </c>
      <c r="E170" s="387">
        <v>600</v>
      </c>
      <c r="F170" s="387">
        <v>83.5</v>
      </c>
      <c r="G170" s="456">
        <f t="shared" si="4"/>
        <v>13.916666666666666</v>
      </c>
    </row>
    <row r="171" spans="1:7" s="332" customFormat="1" ht="15" customHeight="1" thickBot="1">
      <c r="A171" s="390"/>
      <c r="B171" s="391"/>
      <c r="C171" s="390"/>
      <c r="D171" s="387"/>
      <c r="E171" s="387"/>
      <c r="F171" s="387"/>
      <c r="G171" s="456"/>
    </row>
    <row r="172" spans="1:7" s="332" customFormat="1" ht="21.75" customHeight="1" thickBot="1" thickTop="1">
      <c r="A172" s="376"/>
      <c r="B172" s="355"/>
      <c r="C172" s="356" t="s">
        <v>367</v>
      </c>
      <c r="D172" s="357">
        <f>SUM(D141:D171)</f>
        <v>115648</v>
      </c>
      <c r="E172" s="357">
        <f>SUM(E141:E171)</f>
        <v>115648</v>
      </c>
      <c r="F172" s="357">
        <f>SUM(F141:F171)</f>
        <v>36506.4</v>
      </c>
      <c r="G172" s="458">
        <f>(F172/E172)*100</f>
        <v>31.566823464305482</v>
      </c>
    </row>
    <row r="173" spans="1:7" s="332" customFormat="1" ht="15" customHeight="1">
      <c r="A173" s="244"/>
      <c r="B173" s="242"/>
      <c r="C173" s="358"/>
      <c r="D173" s="359"/>
      <c r="E173" s="359"/>
      <c r="F173" s="359"/>
      <c r="G173" s="459"/>
    </row>
    <row r="174" spans="1:7" s="332" customFormat="1" ht="15" customHeight="1">
      <c r="A174" s="244"/>
      <c r="B174" s="242"/>
      <c r="C174" s="358"/>
      <c r="D174" s="360"/>
      <c r="E174" s="360"/>
      <c r="F174" s="360"/>
      <c r="G174" s="459"/>
    </row>
    <row r="175" spans="1:7" s="332" customFormat="1" ht="15" customHeight="1" thickBot="1">
      <c r="A175" s="244"/>
      <c r="B175" s="242"/>
      <c r="C175" s="358"/>
      <c r="D175" s="360"/>
      <c r="E175" s="360"/>
      <c r="F175" s="360"/>
      <c r="G175" s="459"/>
    </row>
    <row r="176" spans="1:7" s="332" customFormat="1" ht="15.75">
      <c r="A176" s="336" t="s">
        <v>71</v>
      </c>
      <c r="B176" s="335" t="s">
        <v>82</v>
      </c>
      <c r="C176" s="336" t="s">
        <v>83</v>
      </c>
      <c r="D176" s="336" t="s">
        <v>1</v>
      </c>
      <c r="E176" s="336" t="s">
        <v>1</v>
      </c>
      <c r="F176" s="336" t="s">
        <v>84</v>
      </c>
      <c r="G176" s="461" t="s">
        <v>69</v>
      </c>
    </row>
    <row r="177" spans="1:7" s="332" customFormat="1" ht="15.75" customHeight="1" thickBot="1">
      <c r="A177" s="337"/>
      <c r="B177" s="338"/>
      <c r="C177" s="339"/>
      <c r="D177" s="340" t="s">
        <v>85</v>
      </c>
      <c r="E177" s="340" t="s">
        <v>86</v>
      </c>
      <c r="F177" s="340" t="s">
        <v>505</v>
      </c>
      <c r="G177" s="462" t="s">
        <v>293</v>
      </c>
    </row>
    <row r="178" spans="1:7" s="332" customFormat="1" ht="16.5" thickTop="1">
      <c r="A178" s="341">
        <v>60</v>
      </c>
      <c r="B178" s="342"/>
      <c r="C178" s="324" t="s">
        <v>201</v>
      </c>
      <c r="D178" s="363"/>
      <c r="E178" s="363"/>
      <c r="F178" s="363"/>
      <c r="G178" s="463"/>
    </row>
    <row r="179" spans="1:7" s="332" customFormat="1" ht="15.75">
      <c r="A179" s="344"/>
      <c r="B179" s="345"/>
      <c r="C179" s="344"/>
      <c r="D179" s="346"/>
      <c r="E179" s="346"/>
      <c r="F179" s="346"/>
      <c r="G179" s="456"/>
    </row>
    <row r="180" spans="1:7" s="332" customFormat="1" ht="15">
      <c r="A180" s="247"/>
      <c r="B180" s="347">
        <v>1014</v>
      </c>
      <c r="C180" s="247" t="s">
        <v>368</v>
      </c>
      <c r="D180" s="213">
        <v>615</v>
      </c>
      <c r="E180" s="213">
        <v>605</v>
      </c>
      <c r="F180" s="213">
        <v>141.2</v>
      </c>
      <c r="G180" s="456">
        <f aca="true" t="shared" si="5" ref="G180:G193">(F180/E180)*100</f>
        <v>23.33884297520661</v>
      </c>
    </row>
    <row r="181" spans="1:7" s="332" customFormat="1" ht="15" hidden="1">
      <c r="A181" s="390"/>
      <c r="B181" s="391">
        <v>1031</v>
      </c>
      <c r="C181" s="390" t="s">
        <v>369</v>
      </c>
      <c r="D181" s="219"/>
      <c r="E181" s="219"/>
      <c r="F181" s="219"/>
      <c r="G181" s="456" t="e">
        <f t="shared" si="5"/>
        <v>#DIV/0!</v>
      </c>
    </row>
    <row r="182" spans="1:7" s="332" customFormat="1" ht="15" hidden="1">
      <c r="A182" s="247"/>
      <c r="B182" s="347">
        <v>1036</v>
      </c>
      <c r="C182" s="247" t="s">
        <v>370</v>
      </c>
      <c r="D182" s="213">
        <v>0</v>
      </c>
      <c r="E182" s="213">
        <v>0</v>
      </c>
      <c r="F182" s="213"/>
      <c r="G182" s="456" t="e">
        <f t="shared" si="5"/>
        <v>#DIV/0!</v>
      </c>
    </row>
    <row r="183" spans="1:7" s="332" customFormat="1" ht="15" hidden="1">
      <c r="A183" s="390"/>
      <c r="B183" s="391">
        <v>1037</v>
      </c>
      <c r="C183" s="390" t="s">
        <v>371</v>
      </c>
      <c r="D183" s="219">
        <v>0</v>
      </c>
      <c r="E183" s="219">
        <v>0</v>
      </c>
      <c r="F183" s="219"/>
      <c r="G183" s="456" t="e">
        <f t="shared" si="5"/>
        <v>#DIV/0!</v>
      </c>
    </row>
    <row r="184" spans="1:7" s="332" customFormat="1" ht="15">
      <c r="A184" s="390"/>
      <c r="B184" s="391">
        <v>1039</v>
      </c>
      <c r="C184" s="390" t="s">
        <v>372</v>
      </c>
      <c r="D184" s="219">
        <v>10</v>
      </c>
      <c r="E184" s="219">
        <v>0</v>
      </c>
      <c r="F184" s="219">
        <v>0</v>
      </c>
      <c r="G184" s="456" t="e">
        <f t="shared" si="5"/>
        <v>#DIV/0!</v>
      </c>
    </row>
    <row r="185" spans="1:7" s="332" customFormat="1" ht="15" hidden="1">
      <c r="A185" s="247"/>
      <c r="B185" s="347">
        <v>2331</v>
      </c>
      <c r="C185" s="247" t="s">
        <v>490</v>
      </c>
      <c r="D185" s="213">
        <v>0</v>
      </c>
      <c r="E185" s="213">
        <v>0</v>
      </c>
      <c r="F185" s="213"/>
      <c r="G185" s="456" t="e">
        <f t="shared" si="5"/>
        <v>#DIV/0!</v>
      </c>
    </row>
    <row r="186" spans="1:7" s="332" customFormat="1" ht="15" hidden="1">
      <c r="A186" s="247"/>
      <c r="B186" s="347">
        <v>2339</v>
      </c>
      <c r="C186" s="247" t="s">
        <v>373</v>
      </c>
      <c r="D186" s="213">
        <v>0</v>
      </c>
      <c r="E186" s="213">
        <v>0</v>
      </c>
      <c r="F186" s="213"/>
      <c r="G186" s="456" t="e">
        <f t="shared" si="5"/>
        <v>#DIV/0!</v>
      </c>
    </row>
    <row r="187" spans="1:7" s="332" customFormat="1" ht="15" hidden="1">
      <c r="A187" s="247"/>
      <c r="B187" s="347">
        <v>2399</v>
      </c>
      <c r="C187" s="247" t="s">
        <v>374</v>
      </c>
      <c r="D187" s="213">
        <v>0</v>
      </c>
      <c r="E187" s="213">
        <v>0</v>
      </c>
      <c r="F187" s="213"/>
      <c r="G187" s="456" t="e">
        <f t="shared" si="5"/>
        <v>#DIV/0!</v>
      </c>
    </row>
    <row r="188" spans="1:7" s="332" customFormat="1" ht="15" hidden="1">
      <c r="A188" s="247"/>
      <c r="B188" s="347">
        <v>3728</v>
      </c>
      <c r="C188" s="247" t="s">
        <v>375</v>
      </c>
      <c r="D188" s="213"/>
      <c r="E188" s="213"/>
      <c r="F188" s="213"/>
      <c r="G188" s="456" t="e">
        <f t="shared" si="5"/>
        <v>#DIV/0!</v>
      </c>
    </row>
    <row r="189" spans="1:7" s="332" customFormat="1" ht="15" hidden="1">
      <c r="A189" s="390"/>
      <c r="B189" s="391">
        <v>3729</v>
      </c>
      <c r="C189" s="390" t="s">
        <v>376</v>
      </c>
      <c r="D189" s="219"/>
      <c r="E189" s="219"/>
      <c r="F189" s="219"/>
      <c r="G189" s="456" t="e">
        <f t="shared" si="5"/>
        <v>#DIV/0!</v>
      </c>
    </row>
    <row r="190" spans="1:7" s="332" customFormat="1" ht="15">
      <c r="A190" s="390"/>
      <c r="B190" s="391">
        <v>1070</v>
      </c>
      <c r="C190" s="390" t="s">
        <v>509</v>
      </c>
      <c r="D190" s="219">
        <v>0</v>
      </c>
      <c r="E190" s="219">
        <v>20</v>
      </c>
      <c r="F190" s="219">
        <v>0</v>
      </c>
      <c r="G190" s="456">
        <f t="shared" si="5"/>
        <v>0</v>
      </c>
    </row>
    <row r="191" spans="1:7" s="332" customFormat="1" ht="15">
      <c r="A191" s="390"/>
      <c r="B191" s="391">
        <v>3739</v>
      </c>
      <c r="C191" s="390" t="s">
        <v>377</v>
      </c>
      <c r="D191" s="213">
        <v>50</v>
      </c>
      <c r="E191" s="213">
        <v>50</v>
      </c>
      <c r="F191" s="213">
        <v>0</v>
      </c>
      <c r="G191" s="456">
        <f t="shared" si="5"/>
        <v>0</v>
      </c>
    </row>
    <row r="192" spans="1:7" s="332" customFormat="1" ht="15">
      <c r="A192" s="390"/>
      <c r="B192" s="391">
        <v>3741</v>
      </c>
      <c r="C192" s="390" t="s">
        <v>378</v>
      </c>
      <c r="D192" s="213">
        <v>50</v>
      </c>
      <c r="E192" s="213">
        <v>50</v>
      </c>
      <c r="F192" s="213">
        <v>0</v>
      </c>
      <c r="G192" s="456">
        <f t="shared" si="5"/>
        <v>0</v>
      </c>
    </row>
    <row r="193" spans="1:7" s="332" customFormat="1" ht="15">
      <c r="A193" s="247"/>
      <c r="B193" s="347">
        <v>3749</v>
      </c>
      <c r="C193" s="247" t="s">
        <v>379</v>
      </c>
      <c r="D193" s="219">
        <v>20</v>
      </c>
      <c r="E193" s="219">
        <v>20</v>
      </c>
      <c r="F193" s="219">
        <v>0</v>
      </c>
      <c r="G193" s="456">
        <f t="shared" si="5"/>
        <v>0</v>
      </c>
    </row>
    <row r="194" spans="1:7" s="332" customFormat="1" ht="15.75" thickBot="1">
      <c r="A194" s="349"/>
      <c r="B194" s="394"/>
      <c r="C194" s="349"/>
      <c r="D194" s="387"/>
      <c r="E194" s="387"/>
      <c r="F194" s="387"/>
      <c r="G194" s="456"/>
    </row>
    <row r="195" spans="1:7" s="332" customFormat="1" ht="21.75" customHeight="1" thickBot="1" thickTop="1">
      <c r="A195" s="354"/>
      <c r="B195" s="395"/>
      <c r="C195" s="396" t="s">
        <v>380</v>
      </c>
      <c r="D195" s="357">
        <f>SUM(D178:D194)</f>
        <v>745</v>
      </c>
      <c r="E195" s="357">
        <f>SUM(E178:E194)</f>
        <v>745</v>
      </c>
      <c r="F195" s="357">
        <f>SUM(F178:F194)</f>
        <v>141.2</v>
      </c>
      <c r="G195" s="458">
        <f>(F195/E195)*100</f>
        <v>18.953020134228186</v>
      </c>
    </row>
    <row r="196" spans="1:7" s="332" customFormat="1" ht="15" customHeight="1">
      <c r="A196" s="244"/>
      <c r="B196" s="242"/>
      <c r="C196" s="358"/>
      <c r="D196" s="360"/>
      <c r="E196" s="360"/>
      <c r="F196" s="360"/>
      <c r="G196" s="459"/>
    </row>
    <row r="197" spans="1:7" s="332" customFormat="1" ht="15" customHeight="1">
      <c r="A197" s="244"/>
      <c r="B197" s="242"/>
      <c r="C197" s="358"/>
      <c r="D197" s="360"/>
      <c r="E197" s="360"/>
      <c r="F197" s="360"/>
      <c r="G197" s="459"/>
    </row>
    <row r="198" spans="1:7" s="332" customFormat="1" ht="15" customHeight="1">
      <c r="A198" s="244"/>
      <c r="B198" s="242"/>
      <c r="C198" s="358"/>
      <c r="D198" s="360"/>
      <c r="E198" s="360"/>
      <c r="F198" s="360"/>
      <c r="G198" s="459"/>
    </row>
    <row r="199" spans="1:7" s="332" customFormat="1" ht="15" customHeight="1">
      <c r="A199" s="244"/>
      <c r="B199" s="242"/>
      <c r="C199" s="358"/>
      <c r="D199" s="360"/>
      <c r="E199" s="360"/>
      <c r="F199" s="360"/>
      <c r="G199" s="459"/>
    </row>
    <row r="200" spans="1:7" s="332" customFormat="1" ht="15" customHeight="1">
      <c r="A200" s="244"/>
      <c r="B200" s="242"/>
      <c r="C200" s="358"/>
      <c r="D200" s="360"/>
      <c r="E200" s="360"/>
      <c r="F200" s="360"/>
      <c r="G200" s="459"/>
    </row>
    <row r="201" spans="1:7" s="332" customFormat="1" ht="15" customHeight="1">
      <c r="A201" s="244"/>
      <c r="B201" s="242"/>
      <c r="C201" s="358"/>
      <c r="D201" s="360"/>
      <c r="E201" s="360"/>
      <c r="F201" s="360"/>
      <c r="G201" s="459"/>
    </row>
    <row r="202" spans="1:7" s="332" customFormat="1" ht="15" customHeight="1">
      <c r="A202" s="244"/>
      <c r="B202" s="242"/>
      <c r="C202" s="358"/>
      <c r="D202" s="360"/>
      <c r="E202" s="360"/>
      <c r="F202" s="360"/>
      <c r="G202" s="459"/>
    </row>
    <row r="203" spans="1:7" s="332" customFormat="1" ht="13.5" customHeight="1">
      <c r="A203" s="244"/>
      <c r="B203" s="242"/>
      <c r="C203" s="358"/>
      <c r="D203" s="360"/>
      <c r="E203" s="360"/>
      <c r="F203" s="360"/>
      <c r="G203" s="459"/>
    </row>
    <row r="204" spans="1:7" s="332" customFormat="1" ht="13.5" customHeight="1">
      <c r="A204" s="244"/>
      <c r="B204" s="242"/>
      <c r="C204" s="358"/>
      <c r="D204" s="360"/>
      <c r="E204" s="360"/>
      <c r="F204" s="360"/>
      <c r="G204" s="459"/>
    </row>
    <row r="205" spans="1:7" s="332" customFormat="1" ht="13.5" customHeight="1">
      <c r="A205" s="244"/>
      <c r="B205" s="242"/>
      <c r="C205" s="358"/>
      <c r="D205" s="360"/>
      <c r="E205" s="360"/>
      <c r="F205" s="360"/>
      <c r="G205" s="459"/>
    </row>
    <row r="206" spans="1:7" s="332" customFormat="1" ht="13.5" customHeight="1">
      <c r="A206" s="244"/>
      <c r="B206" s="242"/>
      <c r="C206" s="358"/>
      <c r="D206" s="360"/>
      <c r="E206" s="360"/>
      <c r="F206" s="360"/>
      <c r="G206" s="459"/>
    </row>
    <row r="207" spans="1:7" s="332" customFormat="1" ht="13.5" customHeight="1">
      <c r="A207" s="244"/>
      <c r="B207" s="242"/>
      <c r="C207" s="358"/>
      <c r="D207" s="360"/>
      <c r="E207" s="360"/>
      <c r="F207" s="360"/>
      <c r="G207" s="459"/>
    </row>
    <row r="208" spans="1:7" s="332" customFormat="1" ht="13.5" customHeight="1" thickBot="1">
      <c r="A208" s="244"/>
      <c r="B208" s="242"/>
      <c r="C208" s="358"/>
      <c r="D208" s="360"/>
      <c r="E208" s="360"/>
      <c r="F208" s="360"/>
      <c r="G208" s="459"/>
    </row>
    <row r="209" spans="1:7" s="332" customFormat="1" ht="15.75">
      <c r="A209" s="336" t="s">
        <v>71</v>
      </c>
      <c r="B209" s="336" t="s">
        <v>82</v>
      </c>
      <c r="C209" s="336" t="s">
        <v>83</v>
      </c>
      <c r="D209" s="336" t="s">
        <v>1</v>
      </c>
      <c r="E209" s="336" t="s">
        <v>1</v>
      </c>
      <c r="F209" s="336" t="s">
        <v>84</v>
      </c>
      <c r="G209" s="461" t="s">
        <v>69</v>
      </c>
    </row>
    <row r="210" spans="1:7" s="332" customFormat="1" ht="15.75" customHeight="1" thickBot="1">
      <c r="A210" s="337"/>
      <c r="B210" s="337"/>
      <c r="C210" s="339"/>
      <c r="D210" s="340" t="s">
        <v>85</v>
      </c>
      <c r="E210" s="340" t="s">
        <v>86</v>
      </c>
      <c r="F210" s="340" t="s">
        <v>505</v>
      </c>
      <c r="G210" s="462" t="s">
        <v>293</v>
      </c>
    </row>
    <row r="211" spans="1:7" s="332" customFormat="1" ht="16.5" thickTop="1">
      <c r="A211" s="341">
        <v>80</v>
      </c>
      <c r="B211" s="341"/>
      <c r="C211" s="324" t="s">
        <v>217</v>
      </c>
      <c r="D211" s="363"/>
      <c r="E211" s="363"/>
      <c r="F211" s="363"/>
      <c r="G211" s="463"/>
    </row>
    <row r="212" spans="1:7" s="332" customFormat="1" ht="15.75">
      <c r="A212" s="344"/>
      <c r="B212" s="381"/>
      <c r="C212" s="344"/>
      <c r="D212" s="346"/>
      <c r="E212" s="346"/>
      <c r="F212" s="346"/>
      <c r="G212" s="456"/>
    </row>
    <row r="213" spans="1:7" s="332" customFormat="1" ht="15">
      <c r="A213" s="247"/>
      <c r="B213" s="382">
        <v>2219</v>
      </c>
      <c r="C213" s="247" t="s">
        <v>381</v>
      </c>
      <c r="D213" s="212">
        <v>20</v>
      </c>
      <c r="E213" s="212">
        <v>20</v>
      </c>
      <c r="F213" s="212">
        <v>0</v>
      </c>
      <c r="G213" s="456">
        <f>(F213/E213)*100</f>
        <v>0</v>
      </c>
    </row>
    <row r="214" spans="1:100" s="244" customFormat="1" ht="15">
      <c r="A214" s="247"/>
      <c r="B214" s="382">
        <v>2221</v>
      </c>
      <c r="C214" s="247" t="s">
        <v>491</v>
      </c>
      <c r="D214" s="212">
        <v>14000</v>
      </c>
      <c r="E214" s="212">
        <v>14000</v>
      </c>
      <c r="F214" s="212">
        <v>3436.8</v>
      </c>
      <c r="G214" s="456">
        <f>(F214/E214)*100</f>
        <v>24.54857142857143</v>
      </c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/>
      <c r="AO214" s="332"/>
      <c r="AP214" s="332"/>
      <c r="AQ214" s="332"/>
      <c r="AR214" s="332"/>
      <c r="AS214" s="332"/>
      <c r="AT214" s="332"/>
      <c r="AU214" s="332"/>
      <c r="AV214" s="332"/>
      <c r="AW214" s="332"/>
      <c r="AX214" s="332"/>
      <c r="AY214" s="332"/>
      <c r="AZ214" s="332"/>
      <c r="BA214" s="332"/>
      <c r="BB214" s="332"/>
      <c r="BC214" s="332"/>
      <c r="BD214" s="332"/>
      <c r="BE214" s="332"/>
      <c r="BF214" s="332"/>
      <c r="BG214" s="332"/>
      <c r="BH214" s="332"/>
      <c r="BI214" s="332"/>
      <c r="BJ214" s="332"/>
      <c r="BK214" s="332"/>
      <c r="BL214" s="332"/>
      <c r="BM214" s="332"/>
      <c r="BN214" s="332"/>
      <c r="BO214" s="332"/>
      <c r="BP214" s="332"/>
      <c r="BQ214" s="332"/>
      <c r="BR214" s="332"/>
      <c r="BS214" s="332"/>
      <c r="BT214" s="332"/>
      <c r="BU214" s="332"/>
      <c r="BV214" s="332"/>
      <c r="BW214" s="332"/>
      <c r="BX214" s="332"/>
      <c r="BY214" s="332"/>
      <c r="BZ214" s="332"/>
      <c r="CA214" s="332"/>
      <c r="CB214" s="332"/>
      <c r="CC214" s="332"/>
      <c r="CD214" s="332"/>
      <c r="CE214" s="332"/>
      <c r="CF214" s="332"/>
      <c r="CG214" s="332"/>
      <c r="CH214" s="332"/>
      <c r="CI214" s="332"/>
      <c r="CJ214" s="332"/>
      <c r="CK214" s="332"/>
      <c r="CL214" s="332"/>
      <c r="CM214" s="332"/>
      <c r="CN214" s="332"/>
      <c r="CO214" s="332"/>
      <c r="CP214" s="332"/>
      <c r="CQ214" s="332"/>
      <c r="CR214" s="332"/>
      <c r="CS214" s="332"/>
      <c r="CT214" s="332"/>
      <c r="CU214" s="332"/>
      <c r="CV214" s="332"/>
    </row>
    <row r="215" spans="1:100" s="244" customFormat="1" ht="15">
      <c r="A215" s="247"/>
      <c r="B215" s="382">
        <v>2221</v>
      </c>
      <c r="C215" s="247" t="s">
        <v>492</v>
      </c>
      <c r="D215" s="212">
        <v>1624</v>
      </c>
      <c r="E215" s="212">
        <v>1624</v>
      </c>
      <c r="F215" s="212">
        <v>1624</v>
      </c>
      <c r="G215" s="456">
        <f>(F215/E215)*100</f>
        <v>100</v>
      </c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2"/>
      <c r="AM215" s="332"/>
      <c r="AN215" s="332"/>
      <c r="AO215" s="332"/>
      <c r="AP215" s="332"/>
      <c r="AQ215" s="332"/>
      <c r="AR215" s="332"/>
      <c r="AS215" s="332"/>
      <c r="AT215" s="332"/>
      <c r="AU215" s="332"/>
      <c r="AV215" s="332"/>
      <c r="AW215" s="332"/>
      <c r="AX215" s="332"/>
      <c r="AY215" s="332"/>
      <c r="AZ215" s="332"/>
      <c r="BA215" s="332"/>
      <c r="BB215" s="332"/>
      <c r="BC215" s="332"/>
      <c r="BD215" s="332"/>
      <c r="BE215" s="332"/>
      <c r="BF215" s="332"/>
      <c r="BG215" s="332"/>
      <c r="BH215" s="332"/>
      <c r="BI215" s="332"/>
      <c r="BJ215" s="332"/>
      <c r="BK215" s="332"/>
      <c r="BL215" s="332"/>
      <c r="BM215" s="332"/>
      <c r="BN215" s="332"/>
      <c r="BO215" s="332"/>
      <c r="BP215" s="332"/>
      <c r="BQ215" s="332"/>
      <c r="BR215" s="332"/>
      <c r="BS215" s="332"/>
      <c r="BT215" s="332"/>
      <c r="BU215" s="332"/>
      <c r="BV215" s="332"/>
      <c r="BW215" s="332"/>
      <c r="BX215" s="332"/>
      <c r="BY215" s="332"/>
      <c r="BZ215" s="332"/>
      <c r="CA215" s="332"/>
      <c r="CB215" s="332"/>
      <c r="CC215" s="332"/>
      <c r="CD215" s="332"/>
      <c r="CE215" s="332"/>
      <c r="CF215" s="332"/>
      <c r="CG215" s="332"/>
      <c r="CH215" s="332"/>
      <c r="CI215" s="332"/>
      <c r="CJ215" s="332"/>
      <c r="CK215" s="332"/>
      <c r="CL215" s="332"/>
      <c r="CM215" s="332"/>
      <c r="CN215" s="332"/>
      <c r="CO215" s="332"/>
      <c r="CP215" s="332"/>
      <c r="CQ215" s="332"/>
      <c r="CR215" s="332"/>
      <c r="CS215" s="332"/>
      <c r="CT215" s="332"/>
      <c r="CU215" s="332"/>
      <c r="CV215" s="332"/>
    </row>
    <row r="216" spans="1:100" s="244" customFormat="1" ht="15">
      <c r="A216" s="247"/>
      <c r="B216" s="382">
        <v>2232</v>
      </c>
      <c r="C216" s="247" t="s">
        <v>382</v>
      </c>
      <c r="D216" s="212">
        <v>110</v>
      </c>
      <c r="E216" s="212">
        <v>110</v>
      </c>
      <c r="F216" s="212">
        <v>0</v>
      </c>
      <c r="G216" s="456">
        <f>(F216/E216)*100</f>
        <v>0</v>
      </c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/>
      <c r="AO216" s="332"/>
      <c r="AP216" s="332"/>
      <c r="AQ216" s="332"/>
      <c r="AR216" s="332"/>
      <c r="AS216" s="332"/>
      <c r="AT216" s="332"/>
      <c r="AU216" s="332"/>
      <c r="AV216" s="332"/>
      <c r="AW216" s="332"/>
      <c r="AX216" s="332"/>
      <c r="AY216" s="332"/>
      <c r="AZ216" s="332"/>
      <c r="BA216" s="332"/>
      <c r="BB216" s="332"/>
      <c r="BC216" s="332"/>
      <c r="BD216" s="332"/>
      <c r="BE216" s="332"/>
      <c r="BF216" s="332"/>
      <c r="BG216" s="332"/>
      <c r="BH216" s="332"/>
      <c r="BI216" s="332"/>
      <c r="BJ216" s="332"/>
      <c r="BK216" s="332"/>
      <c r="BL216" s="332"/>
      <c r="BM216" s="332"/>
      <c r="BN216" s="332"/>
      <c r="BO216" s="332"/>
      <c r="BP216" s="332"/>
      <c r="BQ216" s="332"/>
      <c r="BR216" s="332"/>
      <c r="BS216" s="332"/>
      <c r="BT216" s="332"/>
      <c r="BU216" s="332"/>
      <c r="BV216" s="332"/>
      <c r="BW216" s="332"/>
      <c r="BX216" s="332"/>
      <c r="BY216" s="332"/>
      <c r="BZ216" s="332"/>
      <c r="CA216" s="332"/>
      <c r="CB216" s="332"/>
      <c r="CC216" s="332"/>
      <c r="CD216" s="332"/>
      <c r="CE216" s="332"/>
      <c r="CF216" s="332"/>
      <c r="CG216" s="332"/>
      <c r="CH216" s="332"/>
      <c r="CI216" s="332"/>
      <c r="CJ216" s="332"/>
      <c r="CK216" s="332"/>
      <c r="CL216" s="332"/>
      <c r="CM216" s="332"/>
      <c r="CN216" s="332"/>
      <c r="CO216" s="332"/>
      <c r="CP216" s="332"/>
      <c r="CQ216" s="332"/>
      <c r="CR216" s="332"/>
      <c r="CS216" s="332"/>
      <c r="CT216" s="332"/>
      <c r="CU216" s="332"/>
      <c r="CV216" s="332"/>
    </row>
    <row r="217" spans="1:100" s="244" customFormat="1" ht="15">
      <c r="A217" s="390"/>
      <c r="B217" s="397">
        <v>6171</v>
      </c>
      <c r="C217" s="390" t="s">
        <v>493</v>
      </c>
      <c r="D217" s="346">
        <v>0</v>
      </c>
      <c r="E217" s="346">
        <v>0</v>
      </c>
      <c r="F217" s="346">
        <v>27</v>
      </c>
      <c r="G217" s="456" t="e">
        <f>(F217/E217)*100</f>
        <v>#DIV/0!</v>
      </c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  <c r="AO217" s="332"/>
      <c r="AP217" s="332"/>
      <c r="AQ217" s="332"/>
      <c r="AR217" s="332"/>
      <c r="AS217" s="332"/>
      <c r="AT217" s="332"/>
      <c r="AU217" s="332"/>
      <c r="AV217" s="332"/>
      <c r="AW217" s="332"/>
      <c r="AX217" s="332"/>
      <c r="AY217" s="332"/>
      <c r="AZ217" s="332"/>
      <c r="BA217" s="332"/>
      <c r="BB217" s="332"/>
      <c r="BC217" s="332"/>
      <c r="BD217" s="332"/>
      <c r="BE217" s="332"/>
      <c r="BF217" s="332"/>
      <c r="BG217" s="332"/>
      <c r="BH217" s="332"/>
      <c r="BI217" s="332"/>
      <c r="BJ217" s="332"/>
      <c r="BK217" s="332"/>
      <c r="BL217" s="332"/>
      <c r="BM217" s="332"/>
      <c r="BN217" s="332"/>
      <c r="BO217" s="332"/>
      <c r="BP217" s="332"/>
      <c r="BQ217" s="332"/>
      <c r="BR217" s="332"/>
      <c r="BS217" s="332"/>
      <c r="BT217" s="332"/>
      <c r="BU217" s="332"/>
      <c r="BV217" s="332"/>
      <c r="BW217" s="332"/>
      <c r="BX217" s="332"/>
      <c r="BY217" s="332"/>
      <c r="BZ217" s="332"/>
      <c r="CA217" s="332"/>
      <c r="CB217" s="332"/>
      <c r="CC217" s="332"/>
      <c r="CD217" s="332"/>
      <c r="CE217" s="332"/>
      <c r="CF217" s="332"/>
      <c r="CG217" s="332"/>
      <c r="CH217" s="332"/>
      <c r="CI217" s="332"/>
      <c r="CJ217" s="332"/>
      <c r="CK217" s="332"/>
      <c r="CL217" s="332"/>
      <c r="CM217" s="332"/>
      <c r="CN217" s="332"/>
      <c r="CO217" s="332"/>
      <c r="CP217" s="332"/>
      <c r="CQ217" s="332"/>
      <c r="CR217" s="332"/>
      <c r="CS217" s="332"/>
      <c r="CT217" s="332"/>
      <c r="CU217" s="332"/>
      <c r="CV217" s="332"/>
    </row>
    <row r="218" spans="1:100" s="244" customFormat="1" ht="15.75" thickBot="1">
      <c r="A218" s="386"/>
      <c r="B218" s="385"/>
      <c r="C218" s="386"/>
      <c r="D218" s="352"/>
      <c r="E218" s="352"/>
      <c r="F218" s="352"/>
      <c r="G218" s="465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2"/>
      <c r="AM218" s="332"/>
      <c r="AN218" s="332"/>
      <c r="AO218" s="332"/>
      <c r="AP218" s="332"/>
      <c r="AQ218" s="332"/>
      <c r="AR218" s="332"/>
      <c r="AS218" s="332"/>
      <c r="AT218" s="332"/>
      <c r="AU218" s="332"/>
      <c r="AV218" s="332"/>
      <c r="AW218" s="332"/>
      <c r="AX218" s="332"/>
      <c r="AY218" s="332"/>
      <c r="AZ218" s="332"/>
      <c r="BA218" s="332"/>
      <c r="BB218" s="332"/>
      <c r="BC218" s="332"/>
      <c r="BD218" s="332"/>
      <c r="BE218" s="332"/>
      <c r="BF218" s="332"/>
      <c r="BG218" s="332"/>
      <c r="BH218" s="332"/>
      <c r="BI218" s="332"/>
      <c r="BJ218" s="332"/>
      <c r="BK218" s="332"/>
      <c r="BL218" s="332"/>
      <c r="BM218" s="332"/>
      <c r="BN218" s="332"/>
      <c r="BO218" s="332"/>
      <c r="BP218" s="332"/>
      <c r="BQ218" s="332"/>
      <c r="BR218" s="332"/>
      <c r="BS218" s="332"/>
      <c r="BT218" s="332"/>
      <c r="BU218" s="332"/>
      <c r="BV218" s="332"/>
      <c r="BW218" s="332"/>
      <c r="BX218" s="332"/>
      <c r="BY218" s="332"/>
      <c r="BZ218" s="332"/>
      <c r="CA218" s="332"/>
      <c r="CB218" s="332"/>
      <c r="CC218" s="332"/>
      <c r="CD218" s="332"/>
      <c r="CE218" s="332"/>
      <c r="CF218" s="332"/>
      <c r="CG218" s="332"/>
      <c r="CH218" s="332"/>
      <c r="CI218" s="332"/>
      <c r="CJ218" s="332"/>
      <c r="CK218" s="332"/>
      <c r="CL218" s="332"/>
      <c r="CM218" s="332"/>
      <c r="CN218" s="332"/>
      <c r="CO218" s="332"/>
      <c r="CP218" s="332"/>
      <c r="CQ218" s="332"/>
      <c r="CR218" s="332"/>
      <c r="CS218" s="332"/>
      <c r="CT218" s="332"/>
      <c r="CU218" s="332"/>
      <c r="CV218" s="332"/>
    </row>
    <row r="219" spans="1:100" s="244" customFormat="1" ht="21.75" customHeight="1" thickBot="1" thickTop="1">
      <c r="A219" s="354"/>
      <c r="B219" s="398"/>
      <c r="C219" s="396" t="s">
        <v>383</v>
      </c>
      <c r="D219" s="357">
        <f>SUM(D213:D217)</f>
        <v>15754</v>
      </c>
      <c r="E219" s="357">
        <f>SUM(E213:E217)</f>
        <v>15754</v>
      </c>
      <c r="F219" s="357">
        <f>SUM(F213:F217)</f>
        <v>5087.8</v>
      </c>
      <c r="G219" s="458">
        <f>(F219/E219)*100</f>
        <v>32.295290085057765</v>
      </c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/>
      <c r="AO219" s="332"/>
      <c r="AP219" s="332"/>
      <c r="AQ219" s="332"/>
      <c r="AR219" s="332"/>
      <c r="AS219" s="332"/>
      <c r="AT219" s="332"/>
      <c r="AU219" s="332"/>
      <c r="AV219" s="332"/>
      <c r="AW219" s="332"/>
      <c r="AX219" s="332"/>
      <c r="AY219" s="332"/>
      <c r="AZ219" s="332"/>
      <c r="BA219" s="332"/>
      <c r="BB219" s="332"/>
      <c r="BC219" s="332"/>
      <c r="BD219" s="332"/>
      <c r="BE219" s="332"/>
      <c r="BF219" s="332"/>
      <c r="BG219" s="332"/>
      <c r="BH219" s="332"/>
      <c r="BI219" s="332"/>
      <c r="BJ219" s="332"/>
      <c r="BK219" s="332"/>
      <c r="BL219" s="332"/>
      <c r="BM219" s="332"/>
      <c r="BN219" s="332"/>
      <c r="BO219" s="332"/>
      <c r="BP219" s="332"/>
      <c r="BQ219" s="332"/>
      <c r="BR219" s="332"/>
      <c r="BS219" s="332"/>
      <c r="BT219" s="332"/>
      <c r="BU219" s="332"/>
      <c r="BV219" s="332"/>
      <c r="BW219" s="332"/>
      <c r="BX219" s="332"/>
      <c r="BY219" s="332"/>
      <c r="BZ219" s="332"/>
      <c r="CA219" s="332"/>
      <c r="CB219" s="332"/>
      <c r="CC219" s="332"/>
      <c r="CD219" s="332"/>
      <c r="CE219" s="332"/>
      <c r="CF219" s="332"/>
      <c r="CG219" s="332"/>
      <c r="CH219" s="332"/>
      <c r="CI219" s="332"/>
      <c r="CJ219" s="332"/>
      <c r="CK219" s="332"/>
      <c r="CL219" s="332"/>
      <c r="CM219" s="332"/>
      <c r="CN219" s="332"/>
      <c r="CO219" s="332"/>
      <c r="CP219" s="332"/>
      <c r="CQ219" s="332"/>
      <c r="CR219" s="332"/>
      <c r="CS219" s="332"/>
      <c r="CT219" s="332"/>
      <c r="CU219" s="332"/>
      <c r="CV219" s="332"/>
    </row>
    <row r="220" spans="2:100" s="244" customFormat="1" ht="15" customHeight="1">
      <c r="B220" s="242"/>
      <c r="C220" s="358"/>
      <c r="D220" s="360"/>
      <c r="E220" s="360"/>
      <c r="F220" s="360"/>
      <c r="G220" s="459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332"/>
      <c r="AT220" s="332"/>
      <c r="AU220" s="332"/>
      <c r="AV220" s="332"/>
      <c r="AW220" s="332"/>
      <c r="AX220" s="332"/>
      <c r="AY220" s="332"/>
      <c r="AZ220" s="332"/>
      <c r="BA220" s="332"/>
      <c r="BB220" s="332"/>
      <c r="BC220" s="332"/>
      <c r="BD220" s="332"/>
      <c r="BE220" s="332"/>
      <c r="BF220" s="332"/>
      <c r="BG220" s="332"/>
      <c r="BH220" s="332"/>
      <c r="BI220" s="332"/>
      <c r="BJ220" s="332"/>
      <c r="BK220" s="332"/>
      <c r="BL220" s="332"/>
      <c r="BM220" s="332"/>
      <c r="BN220" s="332"/>
      <c r="BO220" s="332"/>
      <c r="BP220" s="332"/>
      <c r="BQ220" s="332"/>
      <c r="BR220" s="332"/>
      <c r="BS220" s="332"/>
      <c r="BT220" s="332"/>
      <c r="BU220" s="332"/>
      <c r="BV220" s="332"/>
      <c r="BW220" s="332"/>
      <c r="BX220" s="332"/>
      <c r="BY220" s="332"/>
      <c r="BZ220" s="332"/>
      <c r="CA220" s="332"/>
      <c r="CB220" s="332"/>
      <c r="CC220" s="332"/>
      <c r="CD220" s="332"/>
      <c r="CE220" s="332"/>
      <c r="CF220" s="332"/>
      <c r="CG220" s="332"/>
      <c r="CH220" s="332"/>
      <c r="CI220" s="332"/>
      <c r="CJ220" s="332"/>
      <c r="CK220" s="332"/>
      <c r="CL220" s="332"/>
      <c r="CM220" s="332"/>
      <c r="CN220" s="332"/>
      <c r="CO220" s="332"/>
      <c r="CP220" s="332"/>
      <c r="CQ220" s="332"/>
      <c r="CR220" s="332"/>
      <c r="CS220" s="332"/>
      <c r="CT220" s="332"/>
      <c r="CU220" s="332"/>
      <c r="CV220" s="332"/>
    </row>
    <row r="221" spans="2:100" s="244" customFormat="1" ht="15" customHeight="1">
      <c r="B221" s="242"/>
      <c r="C221" s="358"/>
      <c r="D221" s="360"/>
      <c r="E221" s="360"/>
      <c r="F221" s="360"/>
      <c r="G221" s="459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32"/>
      <c r="AR221" s="332"/>
      <c r="AS221" s="332"/>
      <c r="AT221" s="332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332"/>
      <c r="BF221" s="332"/>
      <c r="BG221" s="332"/>
      <c r="BH221" s="332"/>
      <c r="BI221" s="332"/>
      <c r="BJ221" s="332"/>
      <c r="BK221" s="332"/>
      <c r="BL221" s="332"/>
      <c r="BM221" s="332"/>
      <c r="BN221" s="332"/>
      <c r="BO221" s="332"/>
      <c r="BP221" s="332"/>
      <c r="BQ221" s="332"/>
      <c r="BR221" s="332"/>
      <c r="BS221" s="332"/>
      <c r="BT221" s="332"/>
      <c r="BU221" s="332"/>
      <c r="BV221" s="332"/>
      <c r="BW221" s="332"/>
      <c r="BX221" s="332"/>
      <c r="BY221" s="332"/>
      <c r="BZ221" s="332"/>
      <c r="CA221" s="332"/>
      <c r="CB221" s="332"/>
      <c r="CC221" s="332"/>
      <c r="CD221" s="332"/>
      <c r="CE221" s="332"/>
      <c r="CF221" s="332"/>
      <c r="CG221" s="332"/>
      <c r="CH221" s="332"/>
      <c r="CI221" s="332"/>
      <c r="CJ221" s="332"/>
      <c r="CK221" s="332"/>
      <c r="CL221" s="332"/>
      <c r="CM221" s="332"/>
      <c r="CN221" s="332"/>
      <c r="CO221" s="332"/>
      <c r="CP221" s="332"/>
      <c r="CQ221" s="332"/>
      <c r="CR221" s="332"/>
      <c r="CS221" s="332"/>
      <c r="CT221" s="332"/>
      <c r="CU221" s="332"/>
      <c r="CV221" s="332"/>
    </row>
    <row r="222" spans="2:100" s="244" customFormat="1" ht="15" customHeight="1" thickBot="1">
      <c r="B222" s="242"/>
      <c r="C222" s="358"/>
      <c r="D222" s="360"/>
      <c r="E222" s="360"/>
      <c r="F222" s="360"/>
      <c r="G222" s="459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  <c r="BI222" s="332"/>
      <c r="BJ222" s="332"/>
      <c r="BK222" s="332"/>
      <c r="BL222" s="332"/>
      <c r="BM222" s="332"/>
      <c r="BN222" s="332"/>
      <c r="BO222" s="332"/>
      <c r="BP222" s="332"/>
      <c r="BQ222" s="332"/>
      <c r="BR222" s="332"/>
      <c r="BS222" s="332"/>
      <c r="BT222" s="332"/>
      <c r="BU222" s="332"/>
      <c r="BV222" s="332"/>
      <c r="BW222" s="332"/>
      <c r="BX222" s="332"/>
      <c r="BY222" s="332"/>
      <c r="BZ222" s="332"/>
      <c r="CA222" s="332"/>
      <c r="CB222" s="332"/>
      <c r="CC222" s="332"/>
      <c r="CD222" s="332"/>
      <c r="CE222" s="332"/>
      <c r="CF222" s="332"/>
      <c r="CG222" s="332"/>
      <c r="CH222" s="332"/>
      <c r="CI222" s="332"/>
      <c r="CJ222" s="332"/>
      <c r="CK222" s="332"/>
      <c r="CL222" s="332"/>
      <c r="CM222" s="332"/>
      <c r="CN222" s="332"/>
      <c r="CO222" s="332"/>
      <c r="CP222" s="332"/>
      <c r="CQ222" s="332"/>
      <c r="CR222" s="332"/>
      <c r="CS222" s="332"/>
      <c r="CT222" s="332"/>
      <c r="CU222" s="332"/>
      <c r="CV222" s="332"/>
    </row>
    <row r="223" spans="1:100" s="244" customFormat="1" ht="15.75" customHeight="1">
      <c r="A223" s="336" t="s">
        <v>71</v>
      </c>
      <c r="B223" s="336" t="s">
        <v>82</v>
      </c>
      <c r="C223" s="336" t="s">
        <v>83</v>
      </c>
      <c r="D223" s="336" t="s">
        <v>1</v>
      </c>
      <c r="E223" s="336" t="s">
        <v>1</v>
      </c>
      <c r="F223" s="336" t="s">
        <v>84</v>
      </c>
      <c r="G223" s="461" t="s">
        <v>69</v>
      </c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  <c r="BI223" s="332"/>
      <c r="BJ223" s="332"/>
      <c r="BK223" s="332"/>
      <c r="BL223" s="332"/>
      <c r="BM223" s="332"/>
      <c r="BN223" s="332"/>
      <c r="BO223" s="332"/>
      <c r="BP223" s="332"/>
      <c r="BQ223" s="332"/>
      <c r="BR223" s="332"/>
      <c r="BS223" s="332"/>
      <c r="BT223" s="332"/>
      <c r="BU223" s="332"/>
      <c r="BV223" s="332"/>
      <c r="BW223" s="332"/>
      <c r="BX223" s="332"/>
      <c r="BY223" s="332"/>
      <c r="BZ223" s="332"/>
      <c r="CA223" s="332"/>
      <c r="CB223" s="332"/>
      <c r="CC223" s="332"/>
      <c r="CD223" s="332"/>
      <c r="CE223" s="332"/>
      <c r="CF223" s="332"/>
      <c r="CG223" s="332"/>
      <c r="CH223" s="332"/>
      <c r="CI223" s="332"/>
      <c r="CJ223" s="332"/>
      <c r="CK223" s="332"/>
      <c r="CL223" s="332"/>
      <c r="CM223" s="332"/>
      <c r="CN223" s="332"/>
      <c r="CO223" s="332"/>
      <c r="CP223" s="332"/>
      <c r="CQ223" s="332"/>
      <c r="CR223" s="332"/>
      <c r="CS223" s="332"/>
      <c r="CT223" s="332"/>
      <c r="CU223" s="332"/>
      <c r="CV223" s="332"/>
    </row>
    <row r="224" spans="1:7" s="332" customFormat="1" ht="15.75" customHeight="1" thickBot="1">
      <c r="A224" s="337"/>
      <c r="B224" s="337"/>
      <c r="C224" s="339"/>
      <c r="D224" s="340" t="s">
        <v>85</v>
      </c>
      <c r="E224" s="340" t="s">
        <v>86</v>
      </c>
      <c r="F224" s="340" t="s">
        <v>505</v>
      </c>
      <c r="G224" s="462" t="s">
        <v>293</v>
      </c>
    </row>
    <row r="225" spans="1:7" s="332" customFormat="1" ht="16.5" thickTop="1">
      <c r="A225" s="341">
        <v>90</v>
      </c>
      <c r="B225" s="341"/>
      <c r="C225" s="324" t="s">
        <v>222</v>
      </c>
      <c r="D225" s="363"/>
      <c r="E225" s="363"/>
      <c r="F225" s="363"/>
      <c r="G225" s="463"/>
    </row>
    <row r="226" spans="1:7" s="332" customFormat="1" ht="15.75">
      <c r="A226" s="344"/>
      <c r="B226" s="381"/>
      <c r="C226" s="344"/>
      <c r="D226" s="346"/>
      <c r="E226" s="346"/>
      <c r="F226" s="346"/>
      <c r="G226" s="456"/>
    </row>
    <row r="227" spans="1:7" s="332" customFormat="1" ht="15">
      <c r="A227" s="247"/>
      <c r="B227" s="382">
        <v>5311</v>
      </c>
      <c r="C227" s="247" t="s">
        <v>384</v>
      </c>
      <c r="D227" s="346">
        <v>12000</v>
      </c>
      <c r="E227" s="346">
        <v>12000</v>
      </c>
      <c r="F227" s="346">
        <v>1806.1</v>
      </c>
      <c r="G227" s="456">
        <f>(F227/E227)*100</f>
        <v>15.050833333333333</v>
      </c>
    </row>
    <row r="228" spans="1:7" s="332" customFormat="1" ht="16.5" thickBot="1">
      <c r="A228" s="384"/>
      <c r="B228" s="384"/>
      <c r="C228" s="399"/>
      <c r="D228" s="400"/>
      <c r="E228" s="400"/>
      <c r="F228" s="400"/>
      <c r="G228" s="466"/>
    </row>
    <row r="229" spans="1:7" s="332" customFormat="1" ht="21.75" customHeight="1" thickBot="1" thickTop="1">
      <c r="A229" s="354"/>
      <c r="B229" s="398"/>
      <c r="C229" s="396" t="s">
        <v>385</v>
      </c>
      <c r="D229" s="357">
        <f>SUM(D225:D228)</f>
        <v>12000</v>
      </c>
      <c r="E229" s="357">
        <f>SUM(E225:E228)</f>
        <v>12000</v>
      </c>
      <c r="F229" s="357">
        <f>SUM(F225:F228)</f>
        <v>1806.1</v>
      </c>
      <c r="G229" s="458">
        <f>(F229/E229)*100</f>
        <v>15.050833333333333</v>
      </c>
    </row>
    <row r="230" spans="1:7" s="332" customFormat="1" ht="15" customHeight="1">
      <c r="A230" s="244"/>
      <c r="B230" s="242"/>
      <c r="C230" s="358"/>
      <c r="D230" s="360"/>
      <c r="E230" s="360"/>
      <c r="F230" s="360"/>
      <c r="G230" s="459"/>
    </row>
    <row r="231" spans="1:7" s="332" customFormat="1" ht="15" customHeight="1" thickBot="1">
      <c r="A231" s="244"/>
      <c r="B231" s="242"/>
      <c r="C231" s="358"/>
      <c r="D231" s="360"/>
      <c r="E231" s="360"/>
      <c r="F231" s="360"/>
      <c r="G231" s="459"/>
    </row>
    <row r="232" spans="1:100" s="244" customFormat="1" ht="15.75" customHeight="1">
      <c r="A232" s="336" t="s">
        <v>71</v>
      </c>
      <c r="B232" s="336" t="s">
        <v>82</v>
      </c>
      <c r="C232" s="336" t="s">
        <v>83</v>
      </c>
      <c r="D232" s="336" t="s">
        <v>1</v>
      </c>
      <c r="E232" s="336" t="s">
        <v>1</v>
      </c>
      <c r="F232" s="336" t="s">
        <v>84</v>
      </c>
      <c r="G232" s="461" t="s">
        <v>69</v>
      </c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  <c r="AN232" s="332"/>
      <c r="AO232" s="332"/>
      <c r="AP232" s="332"/>
      <c r="AQ232" s="332"/>
      <c r="AR232" s="332"/>
      <c r="AS232" s="332"/>
      <c r="AT232" s="332"/>
      <c r="AU232" s="332"/>
      <c r="AV232" s="332"/>
      <c r="AW232" s="332"/>
      <c r="AX232" s="332"/>
      <c r="AY232" s="332"/>
      <c r="AZ232" s="332"/>
      <c r="BA232" s="332"/>
      <c r="BB232" s="332"/>
      <c r="BC232" s="332"/>
      <c r="BD232" s="332"/>
      <c r="BE232" s="332"/>
      <c r="BF232" s="332"/>
      <c r="BG232" s="332"/>
      <c r="BH232" s="332"/>
      <c r="BI232" s="332"/>
      <c r="BJ232" s="332"/>
      <c r="BK232" s="332"/>
      <c r="BL232" s="332"/>
      <c r="BM232" s="332"/>
      <c r="BN232" s="332"/>
      <c r="BO232" s="332"/>
      <c r="BP232" s="332"/>
      <c r="BQ232" s="332"/>
      <c r="BR232" s="332"/>
      <c r="BS232" s="332"/>
      <c r="BT232" s="332"/>
      <c r="BU232" s="332"/>
      <c r="BV232" s="332"/>
      <c r="BW232" s="332"/>
      <c r="BX232" s="332"/>
      <c r="BY232" s="332"/>
      <c r="BZ232" s="332"/>
      <c r="CA232" s="332"/>
      <c r="CB232" s="332"/>
      <c r="CC232" s="332"/>
      <c r="CD232" s="332"/>
      <c r="CE232" s="332"/>
      <c r="CF232" s="332"/>
      <c r="CG232" s="332"/>
      <c r="CH232" s="332"/>
      <c r="CI232" s="332"/>
      <c r="CJ232" s="332"/>
      <c r="CK232" s="332"/>
      <c r="CL232" s="332"/>
      <c r="CM232" s="332"/>
      <c r="CN232" s="332"/>
      <c r="CO232" s="332"/>
      <c r="CP232" s="332"/>
      <c r="CQ232" s="332"/>
      <c r="CR232" s="332"/>
      <c r="CS232" s="332"/>
      <c r="CT232" s="332"/>
      <c r="CU232" s="332"/>
      <c r="CV232" s="332"/>
    </row>
    <row r="233" spans="1:7" s="332" customFormat="1" ht="15.75" customHeight="1" thickBot="1">
      <c r="A233" s="337"/>
      <c r="B233" s="337"/>
      <c r="C233" s="339"/>
      <c r="D233" s="340" t="s">
        <v>85</v>
      </c>
      <c r="E233" s="340" t="s">
        <v>86</v>
      </c>
      <c r="F233" s="340" t="s">
        <v>505</v>
      </c>
      <c r="G233" s="462" t="s">
        <v>293</v>
      </c>
    </row>
    <row r="234" spans="1:7" s="332" customFormat="1" ht="16.5" thickTop="1">
      <c r="A234" s="341">
        <v>100</v>
      </c>
      <c r="B234" s="341"/>
      <c r="C234" s="324" t="s">
        <v>421</v>
      </c>
      <c r="D234" s="363"/>
      <c r="E234" s="363"/>
      <c r="F234" s="363"/>
      <c r="G234" s="463"/>
    </row>
    <row r="235" spans="1:7" s="332" customFormat="1" ht="15.75">
      <c r="A235" s="344"/>
      <c r="B235" s="381"/>
      <c r="C235" s="344"/>
      <c r="D235" s="346"/>
      <c r="E235" s="346"/>
      <c r="F235" s="346"/>
      <c r="G235" s="456"/>
    </row>
    <row r="236" spans="1:7" s="332" customFormat="1" ht="15">
      <c r="A236" s="247"/>
      <c r="B236" s="382">
        <v>3635</v>
      </c>
      <c r="C236" s="247" t="s">
        <v>386</v>
      </c>
      <c r="D236" s="314">
        <f>1375+1000</f>
        <v>2375</v>
      </c>
      <c r="E236" s="314">
        <f>1375+1000</f>
        <v>2375</v>
      </c>
      <c r="F236" s="314">
        <v>8</v>
      </c>
      <c r="G236" s="456">
        <f>(F236/E236)*100</f>
        <v>0.3368421052631579</v>
      </c>
    </row>
    <row r="237" spans="1:7" s="332" customFormat="1" ht="15.75">
      <c r="A237" s="401"/>
      <c r="B237" s="402">
        <v>2169</v>
      </c>
      <c r="C237" s="403" t="s">
        <v>494</v>
      </c>
      <c r="D237" s="314">
        <v>150</v>
      </c>
      <c r="E237" s="314">
        <v>150</v>
      </c>
      <c r="F237" s="314">
        <v>0</v>
      </c>
      <c r="G237" s="456">
        <f>(F237/E237)*100</f>
        <v>0</v>
      </c>
    </row>
    <row r="238" spans="1:7" s="332" customFormat="1" ht="16.5" thickBot="1">
      <c r="A238" s="384"/>
      <c r="B238" s="404"/>
      <c r="C238" s="405"/>
      <c r="D238" s="323"/>
      <c r="E238" s="323"/>
      <c r="F238" s="323"/>
      <c r="G238" s="465"/>
    </row>
    <row r="239" spans="1:7" s="332" customFormat="1" ht="21.75" customHeight="1" thickBot="1" thickTop="1">
      <c r="A239" s="354"/>
      <c r="B239" s="398"/>
      <c r="C239" s="396" t="s">
        <v>385</v>
      </c>
      <c r="D239" s="357">
        <f>SUM(D234:D237)</f>
        <v>2525</v>
      </c>
      <c r="E239" s="357">
        <f>SUM(E234:E237)</f>
        <v>2525</v>
      </c>
      <c r="F239" s="357">
        <f>SUM(F234:F237)</f>
        <v>8</v>
      </c>
      <c r="G239" s="458">
        <f>(F239/E239)*100</f>
        <v>0.31683168316831684</v>
      </c>
    </row>
    <row r="240" spans="1:7" s="332" customFormat="1" ht="15" customHeight="1">
      <c r="A240" s="244"/>
      <c r="B240" s="242"/>
      <c r="C240" s="358"/>
      <c r="D240" s="360"/>
      <c r="E240" s="360"/>
      <c r="F240" s="360"/>
      <c r="G240" s="459"/>
    </row>
    <row r="241" spans="1:7" s="332" customFormat="1" ht="15" customHeight="1">
      <c r="A241" s="244"/>
      <c r="B241" s="242"/>
      <c r="C241" s="358"/>
      <c r="D241" s="360"/>
      <c r="E241" s="360"/>
      <c r="F241" s="360"/>
      <c r="G241" s="459"/>
    </row>
    <row r="242" spans="2:7" s="332" customFormat="1" ht="15" customHeight="1" thickBot="1">
      <c r="B242" s="361"/>
      <c r="G242" s="460"/>
    </row>
    <row r="243" spans="1:7" s="332" customFormat="1" ht="15.75">
      <c r="A243" s="336" t="s">
        <v>71</v>
      </c>
      <c r="B243" s="336" t="s">
        <v>82</v>
      </c>
      <c r="C243" s="336" t="s">
        <v>83</v>
      </c>
      <c r="D243" s="336" t="s">
        <v>1</v>
      </c>
      <c r="E243" s="336" t="s">
        <v>1</v>
      </c>
      <c r="F243" s="336" t="s">
        <v>84</v>
      </c>
      <c r="G243" s="461" t="s">
        <v>69</v>
      </c>
    </row>
    <row r="244" spans="1:7" s="332" customFormat="1" ht="15.75" customHeight="1" thickBot="1">
      <c r="A244" s="337"/>
      <c r="B244" s="337"/>
      <c r="C244" s="339"/>
      <c r="D244" s="340" t="s">
        <v>85</v>
      </c>
      <c r="E244" s="340" t="s">
        <v>86</v>
      </c>
      <c r="F244" s="340" t="s">
        <v>505</v>
      </c>
      <c r="G244" s="462" t="s">
        <v>293</v>
      </c>
    </row>
    <row r="245" spans="1:7" s="332" customFormat="1" ht="16.5" thickTop="1">
      <c r="A245" s="341">
        <v>110</v>
      </c>
      <c r="B245" s="341"/>
      <c r="C245" s="324" t="s">
        <v>229</v>
      </c>
      <c r="D245" s="363"/>
      <c r="E245" s="363"/>
      <c r="F245" s="363"/>
      <c r="G245" s="463"/>
    </row>
    <row r="246" spans="1:7" s="332" customFormat="1" ht="15" customHeight="1">
      <c r="A246" s="344"/>
      <c r="B246" s="381"/>
      <c r="C246" s="344"/>
      <c r="D246" s="346"/>
      <c r="E246" s="346"/>
      <c r="F246" s="346"/>
      <c r="G246" s="456"/>
    </row>
    <row r="247" spans="1:7" s="332" customFormat="1" ht="15" hidden="1">
      <c r="A247" s="247"/>
      <c r="B247" s="382">
        <v>3611</v>
      </c>
      <c r="C247" s="247" t="s">
        <v>387</v>
      </c>
      <c r="D247" s="346"/>
      <c r="E247" s="346"/>
      <c r="F247" s="346"/>
      <c r="G247" s="456"/>
    </row>
    <row r="248" spans="1:7" s="332" customFormat="1" ht="15">
      <c r="A248" s="247"/>
      <c r="B248" s="382">
        <v>6310</v>
      </c>
      <c r="C248" s="247" t="s">
        <v>388</v>
      </c>
      <c r="D248" s="346">
        <v>5529</v>
      </c>
      <c r="E248" s="346">
        <v>5529</v>
      </c>
      <c r="F248" s="346">
        <v>1381.5</v>
      </c>
      <c r="G248" s="456">
        <f>(F248/E248)*100</f>
        <v>24.986435160065113</v>
      </c>
    </row>
    <row r="249" spans="1:7" s="332" customFormat="1" ht="15">
      <c r="A249" s="247"/>
      <c r="B249" s="382">
        <v>6399</v>
      </c>
      <c r="C249" s="247" t="s">
        <v>495</v>
      </c>
      <c r="D249" s="346">
        <v>20200</v>
      </c>
      <c r="E249" s="346">
        <v>20200</v>
      </c>
      <c r="F249" s="346">
        <v>2.4</v>
      </c>
      <c r="G249" s="456">
        <f>(F249/E249)*100</f>
        <v>0.011881188118811881</v>
      </c>
    </row>
    <row r="250" spans="1:7" s="332" customFormat="1" ht="15">
      <c r="A250" s="247"/>
      <c r="B250" s="382">
        <v>6402</v>
      </c>
      <c r="C250" s="247" t="s">
        <v>389</v>
      </c>
      <c r="D250" s="346">
        <v>2505</v>
      </c>
      <c r="E250" s="346">
        <v>2505</v>
      </c>
      <c r="F250" s="346">
        <v>2504.5</v>
      </c>
      <c r="G250" s="456">
        <f>(F250/E250)*100</f>
        <v>99.98003992015968</v>
      </c>
    </row>
    <row r="251" spans="1:7" s="332" customFormat="1" ht="15">
      <c r="A251" s="247"/>
      <c r="B251" s="382">
        <v>6409</v>
      </c>
      <c r="C251" s="247" t="s">
        <v>390</v>
      </c>
      <c r="D251" s="346">
        <v>0</v>
      </c>
      <c r="E251" s="346">
        <v>0</v>
      </c>
      <c r="F251" s="346">
        <v>-4.2</v>
      </c>
      <c r="G251" s="456" t="e">
        <f>(F251/E251)*100</f>
        <v>#DIV/0!</v>
      </c>
    </row>
    <row r="252" spans="1:7" s="328" customFormat="1" ht="16.5" customHeight="1">
      <c r="A252" s="324"/>
      <c r="B252" s="341">
        <v>6409</v>
      </c>
      <c r="C252" s="324" t="s">
        <v>391</v>
      </c>
      <c r="D252" s="406">
        <f>9035</f>
        <v>9035</v>
      </c>
      <c r="E252" s="406">
        <v>8122.5</v>
      </c>
      <c r="F252" s="406">
        <v>0</v>
      </c>
      <c r="G252" s="456">
        <f>(F252/E252)*100</f>
        <v>0</v>
      </c>
    </row>
    <row r="253" spans="1:7" s="332" customFormat="1" ht="15.75" thickBot="1">
      <c r="A253" s="386"/>
      <c r="B253" s="385"/>
      <c r="C253" s="386"/>
      <c r="D253" s="353"/>
      <c r="E253" s="353"/>
      <c r="F253" s="353"/>
      <c r="G253" s="457"/>
    </row>
    <row r="254" spans="1:7" s="332" customFormat="1" ht="21.75" customHeight="1" thickBot="1" thickTop="1">
      <c r="A254" s="354"/>
      <c r="B254" s="398"/>
      <c r="C254" s="396" t="s">
        <v>392</v>
      </c>
      <c r="D254" s="407">
        <f>SUM(D246:D252)</f>
        <v>37269</v>
      </c>
      <c r="E254" s="407">
        <f>SUM(E246:E252)</f>
        <v>36356.5</v>
      </c>
      <c r="F254" s="407">
        <f>SUM(F246:F252)</f>
        <v>3884.2000000000003</v>
      </c>
      <c r="G254" s="458">
        <f>(F254/E254)*100</f>
        <v>10.683646665658136</v>
      </c>
    </row>
    <row r="255" spans="1:7" s="332" customFormat="1" ht="14.25" customHeight="1">
      <c r="A255" s="244"/>
      <c r="B255" s="242"/>
      <c r="C255" s="358"/>
      <c r="D255" s="360"/>
      <c r="E255" s="360"/>
      <c r="F255" s="360"/>
      <c r="G255" s="459"/>
    </row>
    <row r="256" spans="1:7" s="332" customFormat="1" ht="15" customHeight="1">
      <c r="A256" s="244"/>
      <c r="B256" s="242"/>
      <c r="C256" s="358"/>
      <c r="D256" s="360"/>
      <c r="E256" s="360"/>
      <c r="F256" s="360"/>
      <c r="G256" s="459"/>
    </row>
    <row r="257" spans="1:7" s="332" customFormat="1" ht="15" customHeight="1" thickBot="1">
      <c r="A257" s="244"/>
      <c r="B257" s="242"/>
      <c r="C257" s="358"/>
      <c r="D257" s="360"/>
      <c r="E257" s="360"/>
      <c r="F257" s="360"/>
      <c r="G257" s="459"/>
    </row>
    <row r="258" spans="1:7" s="332" customFormat="1" ht="15.75">
      <c r="A258" s="336" t="s">
        <v>71</v>
      </c>
      <c r="B258" s="336" t="s">
        <v>82</v>
      </c>
      <c r="C258" s="336" t="s">
        <v>83</v>
      </c>
      <c r="D258" s="336" t="s">
        <v>1</v>
      </c>
      <c r="E258" s="336" t="s">
        <v>1</v>
      </c>
      <c r="F258" s="336" t="s">
        <v>84</v>
      </c>
      <c r="G258" s="461" t="s">
        <v>69</v>
      </c>
    </row>
    <row r="259" spans="1:7" s="332" customFormat="1" ht="15.75" customHeight="1" thickBot="1">
      <c r="A259" s="337"/>
      <c r="B259" s="337"/>
      <c r="C259" s="339"/>
      <c r="D259" s="340" t="s">
        <v>85</v>
      </c>
      <c r="E259" s="340" t="s">
        <v>86</v>
      </c>
      <c r="F259" s="340" t="s">
        <v>505</v>
      </c>
      <c r="G259" s="462" t="s">
        <v>293</v>
      </c>
    </row>
    <row r="260" spans="1:7" s="332" customFormat="1" ht="16.5" thickTop="1">
      <c r="A260" s="341">
        <v>120</v>
      </c>
      <c r="B260" s="341"/>
      <c r="C260" s="324" t="s">
        <v>496</v>
      </c>
      <c r="D260" s="363"/>
      <c r="E260" s="363"/>
      <c r="F260" s="363"/>
      <c r="G260" s="463"/>
    </row>
    <row r="261" spans="1:7" s="332" customFormat="1" ht="15" customHeight="1">
      <c r="A261" s="344"/>
      <c r="B261" s="381"/>
      <c r="C261" s="344"/>
      <c r="D261" s="346"/>
      <c r="E261" s="346"/>
      <c r="F261" s="346"/>
      <c r="G261" s="456"/>
    </row>
    <row r="262" spans="1:7" s="332" customFormat="1" ht="15.75">
      <c r="A262" s="344"/>
      <c r="B262" s="382">
        <v>2310</v>
      </c>
      <c r="C262" s="247" t="s">
        <v>497</v>
      </c>
      <c r="D262" s="387">
        <v>30</v>
      </c>
      <c r="E262" s="387">
        <v>30</v>
      </c>
      <c r="F262" s="387">
        <v>0</v>
      </c>
      <c r="G262" s="456">
        <f aca="true" t="shared" si="6" ref="G262:G270">(F262/E262)*100</f>
        <v>0</v>
      </c>
    </row>
    <row r="263" spans="1:7" s="332" customFormat="1" ht="15.75" hidden="1">
      <c r="A263" s="344"/>
      <c r="B263" s="382">
        <v>2321</v>
      </c>
      <c r="C263" s="247" t="s">
        <v>393</v>
      </c>
      <c r="D263" s="387">
        <v>0</v>
      </c>
      <c r="E263" s="387">
        <v>0</v>
      </c>
      <c r="F263" s="387"/>
      <c r="G263" s="456" t="e">
        <f t="shared" si="6"/>
        <v>#DIV/0!</v>
      </c>
    </row>
    <row r="264" spans="1:7" s="332" customFormat="1" ht="15">
      <c r="A264" s="247"/>
      <c r="B264" s="382">
        <v>3612</v>
      </c>
      <c r="C264" s="247" t="s">
        <v>394</v>
      </c>
      <c r="D264" s="346">
        <v>705</v>
      </c>
      <c r="E264" s="346">
        <f>409+462</f>
        <v>871</v>
      </c>
      <c r="F264" s="346">
        <f>7339.8-7000</f>
        <v>339.8000000000002</v>
      </c>
      <c r="G264" s="456">
        <f t="shared" si="6"/>
        <v>39.01262916188292</v>
      </c>
    </row>
    <row r="265" spans="1:7" s="332" customFormat="1" ht="15">
      <c r="A265" s="247"/>
      <c r="B265" s="382">
        <v>3612</v>
      </c>
      <c r="C265" s="247" t="s">
        <v>498</v>
      </c>
      <c r="D265" s="346">
        <v>23600</v>
      </c>
      <c r="E265" s="346">
        <v>23600</v>
      </c>
      <c r="F265" s="346">
        <v>7000</v>
      </c>
      <c r="G265" s="456">
        <f t="shared" si="6"/>
        <v>29.66101694915254</v>
      </c>
    </row>
    <row r="266" spans="1:7" s="332" customFormat="1" ht="15">
      <c r="A266" s="247"/>
      <c r="B266" s="382">
        <v>3634</v>
      </c>
      <c r="C266" s="247" t="s">
        <v>395</v>
      </c>
      <c r="D266" s="346">
        <v>800</v>
      </c>
      <c r="E266" s="346">
        <v>800</v>
      </c>
      <c r="F266" s="346">
        <v>0</v>
      </c>
      <c r="G266" s="456">
        <f t="shared" si="6"/>
        <v>0</v>
      </c>
    </row>
    <row r="267" spans="1:7" s="332" customFormat="1" ht="15">
      <c r="A267" s="247"/>
      <c r="B267" s="382">
        <v>3639</v>
      </c>
      <c r="C267" s="247" t="s">
        <v>396</v>
      </c>
      <c r="D267" s="346">
        <v>703</v>
      </c>
      <c r="E267" s="346">
        <v>703</v>
      </c>
      <c r="F267" s="346">
        <f>126.5-3.2</f>
        <v>123.3</v>
      </c>
      <c r="G267" s="456">
        <f t="shared" si="6"/>
        <v>17.539118065433854</v>
      </c>
    </row>
    <row r="268" spans="1:7" s="332" customFormat="1" ht="15">
      <c r="A268" s="247"/>
      <c r="B268" s="382">
        <v>3639</v>
      </c>
      <c r="C268" s="247" t="s">
        <v>499</v>
      </c>
      <c r="D268" s="346">
        <v>12283</v>
      </c>
      <c r="E268" s="346">
        <v>12283</v>
      </c>
      <c r="F268" s="346">
        <v>0</v>
      </c>
      <c r="G268" s="456">
        <f t="shared" si="6"/>
        <v>0</v>
      </c>
    </row>
    <row r="269" spans="1:7" s="332" customFormat="1" ht="15">
      <c r="A269" s="247"/>
      <c r="B269" s="382">
        <v>3639</v>
      </c>
      <c r="C269" s="247" t="s">
        <v>500</v>
      </c>
      <c r="D269" s="346">
        <v>27400</v>
      </c>
      <c r="E269" s="346">
        <v>27400</v>
      </c>
      <c r="F269" s="346">
        <v>3.2</v>
      </c>
      <c r="G269" s="456">
        <f t="shared" si="6"/>
        <v>0.011678832116788322</v>
      </c>
    </row>
    <row r="270" spans="1:7" s="332" customFormat="1" ht="15">
      <c r="A270" s="247"/>
      <c r="B270" s="382">
        <v>3729</v>
      </c>
      <c r="C270" s="247" t="s">
        <v>397</v>
      </c>
      <c r="D270" s="346">
        <v>101</v>
      </c>
      <c r="E270" s="346">
        <v>101</v>
      </c>
      <c r="F270" s="346">
        <v>0</v>
      </c>
      <c r="G270" s="456">
        <f t="shared" si="6"/>
        <v>0</v>
      </c>
    </row>
    <row r="271" spans="1:7" s="332" customFormat="1" ht="15" customHeight="1" thickBot="1">
      <c r="A271" s="384"/>
      <c r="B271" s="384"/>
      <c r="C271" s="399"/>
      <c r="D271" s="353"/>
      <c r="E271" s="353"/>
      <c r="F271" s="353"/>
      <c r="G271" s="457"/>
    </row>
    <row r="272" spans="1:7" s="332" customFormat="1" ht="21.75" customHeight="1" thickBot="1" thickTop="1">
      <c r="A272" s="408"/>
      <c r="B272" s="398"/>
      <c r="C272" s="396" t="s">
        <v>398</v>
      </c>
      <c r="D272" s="407">
        <f>SUM(D262:D270)</f>
        <v>65622</v>
      </c>
      <c r="E272" s="407">
        <f>SUM(E262:E270)</f>
        <v>65788</v>
      </c>
      <c r="F272" s="407">
        <f>SUM(F262:F270)</f>
        <v>7466.3</v>
      </c>
      <c r="G272" s="458">
        <f>(F272/E272)*100</f>
        <v>11.34903021827689</v>
      </c>
    </row>
    <row r="273" spans="1:7" s="332" customFormat="1" ht="15" customHeight="1">
      <c r="A273" s="244"/>
      <c r="B273" s="242"/>
      <c r="C273" s="358"/>
      <c r="D273" s="360"/>
      <c r="E273" s="360"/>
      <c r="F273" s="360"/>
      <c r="G273" s="459"/>
    </row>
    <row r="274" spans="1:7" s="332" customFormat="1" ht="15" customHeight="1">
      <c r="A274" s="244"/>
      <c r="B274" s="242"/>
      <c r="C274" s="358"/>
      <c r="D274" s="360"/>
      <c r="E274" s="360"/>
      <c r="F274" s="360"/>
      <c r="G274" s="459"/>
    </row>
    <row r="275" s="332" customFormat="1" ht="15" customHeight="1" thickBot="1">
      <c r="G275" s="460"/>
    </row>
    <row r="276" spans="1:7" s="332" customFormat="1" ht="15.75">
      <c r="A276" s="336" t="s">
        <v>71</v>
      </c>
      <c r="B276" s="336" t="s">
        <v>82</v>
      </c>
      <c r="C276" s="336" t="s">
        <v>83</v>
      </c>
      <c r="D276" s="336" t="s">
        <v>1</v>
      </c>
      <c r="E276" s="336" t="s">
        <v>1</v>
      </c>
      <c r="F276" s="336" t="s">
        <v>84</v>
      </c>
      <c r="G276" s="461" t="s">
        <v>69</v>
      </c>
    </row>
    <row r="277" spans="1:7" s="332" customFormat="1" ht="15.75" customHeight="1" thickBot="1">
      <c r="A277" s="337"/>
      <c r="B277" s="337"/>
      <c r="C277" s="339"/>
      <c r="D277" s="340" t="s">
        <v>85</v>
      </c>
      <c r="E277" s="340" t="s">
        <v>86</v>
      </c>
      <c r="F277" s="340" t="s">
        <v>505</v>
      </c>
      <c r="G277" s="462" t="s">
        <v>293</v>
      </c>
    </row>
    <row r="278" spans="1:7" s="332" customFormat="1" ht="38.25" customHeight="1" thickBot="1" thickTop="1">
      <c r="A278" s="396"/>
      <c r="B278" s="409"/>
      <c r="C278" s="410" t="s">
        <v>399</v>
      </c>
      <c r="D278" s="411">
        <f>SUM(D36,D111,D133,D172,D195,D219,D229,D239,D254,D272)</f>
        <v>659994</v>
      </c>
      <c r="E278" s="411">
        <f>SUM(E36,E111,E133,E172,E195,E219,E229,E239,E254,E272)</f>
        <v>662031.8</v>
      </c>
      <c r="F278" s="411">
        <f>SUM(F36,F111,F133,F172,F195,F219,F229,F239,F254,F272)</f>
        <v>123953.5</v>
      </c>
      <c r="G278" s="467">
        <f>(F278/E278)*100</f>
        <v>18.72319426347798</v>
      </c>
    </row>
    <row r="279" spans="1:6" ht="15">
      <c r="A279" s="227"/>
      <c r="B279" s="227"/>
      <c r="C279" s="227"/>
      <c r="D279" s="227"/>
      <c r="E279" s="227"/>
      <c r="F279" s="227"/>
    </row>
    <row r="280" spans="1:6" ht="15" hidden="1">
      <c r="A280" s="227"/>
      <c r="B280" s="227"/>
      <c r="C280" s="227"/>
      <c r="D280" s="227"/>
      <c r="E280" s="227"/>
      <c r="F280" s="227"/>
    </row>
    <row r="281" spans="1:7" ht="15" hidden="1">
      <c r="A281" s="227"/>
      <c r="B281" s="227"/>
      <c r="C281" s="227" t="s">
        <v>400</v>
      </c>
      <c r="D281" s="308"/>
      <c r="E281" s="308"/>
      <c r="F281" s="308"/>
      <c r="G281" s="412" t="e">
        <f>SUM(#REF!,#REF!,#REF!,G58,G59,#REF!,#REF!)+3142+40000</f>
        <v>#REF!</v>
      </c>
    </row>
    <row r="282" spans="1:6" ht="15" hidden="1">
      <c r="A282" s="227"/>
      <c r="B282" s="227"/>
      <c r="C282" s="227"/>
      <c r="D282" s="413">
        <f>SUM(D57,D58,D107,D268,D269)</f>
        <v>193862</v>
      </c>
      <c r="E282" s="413">
        <f>SUM(E57,E58,E107,E268,E269)</f>
        <v>193862</v>
      </c>
      <c r="F282" s="413"/>
    </row>
    <row r="283" spans="1:6" ht="15" hidden="1">
      <c r="A283" s="227"/>
      <c r="B283" s="227"/>
      <c r="C283" s="227"/>
      <c r="D283" s="227"/>
      <c r="E283" s="227"/>
      <c r="F283" s="227"/>
    </row>
    <row r="284" spans="1:6" ht="15" hidden="1">
      <c r="A284" s="227"/>
      <c r="B284" s="227"/>
      <c r="C284" s="227"/>
      <c r="D284" s="227"/>
      <c r="E284" s="227"/>
      <c r="F284" s="227"/>
    </row>
    <row r="285" spans="1:6" ht="15">
      <c r="A285" s="227"/>
      <c r="B285" s="227"/>
      <c r="C285" s="227"/>
      <c r="D285" s="227"/>
      <c r="E285" s="227"/>
      <c r="F285" s="227"/>
    </row>
    <row r="286" spans="1:6" ht="15">
      <c r="A286" s="227"/>
      <c r="B286" s="227"/>
      <c r="C286" s="227"/>
      <c r="D286" s="227"/>
      <c r="E286" s="227"/>
      <c r="F286" s="227"/>
    </row>
    <row r="287" spans="1:6" ht="15">
      <c r="A287" s="227"/>
      <c r="B287" s="227"/>
      <c r="C287" s="227"/>
      <c r="D287" s="227"/>
      <c r="E287" s="227"/>
      <c r="F287" s="227"/>
    </row>
    <row r="288" spans="1:6" ht="15">
      <c r="A288" s="227"/>
      <c r="B288" s="227"/>
      <c r="C288" s="227"/>
      <c r="D288" s="227"/>
      <c r="E288" s="227"/>
      <c r="F288" s="227"/>
    </row>
    <row r="289" spans="1:6" ht="15">
      <c r="A289" s="227"/>
      <c r="B289" s="227"/>
      <c r="C289" s="227"/>
      <c r="D289" s="227"/>
      <c r="E289" s="227"/>
      <c r="F289" s="227"/>
    </row>
    <row r="290" spans="1:6" ht="15">
      <c r="A290" s="227"/>
      <c r="B290" s="227"/>
      <c r="C290" s="227"/>
      <c r="D290" s="227"/>
      <c r="E290" s="227"/>
      <c r="F290" s="227"/>
    </row>
    <row r="291" spans="1:6" ht="15">
      <c r="A291" s="227"/>
      <c r="B291" s="227"/>
      <c r="C291" s="227"/>
      <c r="D291" s="227"/>
      <c r="E291" s="227"/>
      <c r="F291" s="227"/>
    </row>
    <row r="292" spans="1:6" ht="15">
      <c r="A292" s="227"/>
      <c r="B292" s="227"/>
      <c r="C292" s="227"/>
      <c r="D292" s="227"/>
      <c r="E292" s="227"/>
      <c r="F292" s="227"/>
    </row>
    <row r="293" spans="1:6" ht="15">
      <c r="A293" s="227"/>
      <c r="B293" s="227"/>
      <c r="C293" s="227"/>
      <c r="D293" s="227"/>
      <c r="E293" s="227"/>
      <c r="F293" s="227"/>
    </row>
    <row r="294" spans="1:6" ht="15">
      <c r="A294" s="227"/>
      <c r="B294" s="227"/>
      <c r="C294" s="227"/>
      <c r="D294" s="227"/>
      <c r="E294" s="227"/>
      <c r="F294" s="227"/>
    </row>
    <row r="295" spans="1:6" ht="15">
      <c r="A295" s="227"/>
      <c r="B295" s="227"/>
      <c r="C295" s="227"/>
      <c r="D295" s="227"/>
      <c r="E295" s="227"/>
      <c r="F295" s="227"/>
    </row>
    <row r="296" spans="1:6" ht="15">
      <c r="A296" s="227"/>
      <c r="B296" s="227"/>
      <c r="C296" s="227"/>
      <c r="D296" s="227"/>
      <c r="E296" s="227"/>
      <c r="F296" s="227"/>
    </row>
    <row r="297" spans="1:6" ht="15">
      <c r="A297" s="227"/>
      <c r="B297" s="227"/>
      <c r="C297" s="227"/>
      <c r="D297" s="227"/>
      <c r="E297" s="227"/>
      <c r="F297" s="227"/>
    </row>
    <row r="298" spans="1:6" ht="15">
      <c r="A298" s="227"/>
      <c r="B298" s="227"/>
      <c r="C298" s="227"/>
      <c r="D298" s="227"/>
      <c r="E298" s="227"/>
      <c r="F298" s="227"/>
    </row>
    <row r="299" spans="1:6" ht="15">
      <c r="A299" s="227"/>
      <c r="B299" s="227"/>
      <c r="C299" s="227"/>
      <c r="D299" s="227"/>
      <c r="E299" s="227"/>
      <c r="F299" s="227"/>
    </row>
    <row r="300" spans="1:6" ht="15">
      <c r="A300" s="227"/>
      <c r="B300" s="227"/>
      <c r="C300" s="227"/>
      <c r="D300" s="227"/>
      <c r="E300" s="227"/>
      <c r="F300" s="227"/>
    </row>
    <row r="301" spans="1:6" ht="15">
      <c r="A301" s="227"/>
      <c r="B301" s="227"/>
      <c r="C301" s="227"/>
      <c r="D301" s="227"/>
      <c r="E301" s="227"/>
      <c r="F301" s="227"/>
    </row>
  </sheetData>
  <sheetProtection/>
  <mergeCells count="1">
    <mergeCell ref="A3:C3"/>
  </mergeCells>
  <printOptions/>
  <pageMargins left="0.6692913385826772" right="0.31496062992125984" top="0.4724409448818898" bottom="0.4724409448818898" header="0.31496062992125984" footer="0.35433070866141736"/>
  <pageSetup horizontalDpi="600" verticalDpi="600" orientation="portrait" paperSize="9" scale="58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E70" sqref="E70"/>
    </sheetView>
  </sheetViews>
  <sheetFormatPr defaultColWidth="9.140625" defaultRowHeight="12.75"/>
  <cols>
    <col min="1" max="1" width="12.140625" style="182" customWidth="1"/>
    <col min="2" max="2" width="18.28125" style="182" hidden="1" customWidth="1"/>
    <col min="3" max="3" width="17.28125" style="182" hidden="1" customWidth="1"/>
    <col min="4" max="4" width="16.8515625" style="182" customWidth="1"/>
    <col min="5" max="5" width="75.00390625" style="182" customWidth="1"/>
    <col min="6" max="6" width="10.421875" style="182" customWidth="1"/>
    <col min="7" max="7" width="12.8515625" style="182" hidden="1" customWidth="1"/>
    <col min="8" max="8" width="14.00390625" style="182" hidden="1" customWidth="1"/>
    <col min="9" max="9" width="11.140625" style="182" bestFit="1" customWidth="1"/>
    <col min="10" max="16384" width="10.421875" style="182" customWidth="1"/>
  </cols>
  <sheetData>
    <row r="2" spans="1:8" ht="15">
      <c r="A2" s="473" t="s">
        <v>401</v>
      </c>
      <c r="B2" s="473"/>
      <c r="C2" s="473"/>
      <c r="D2" s="473"/>
      <c r="E2" s="473"/>
      <c r="F2" s="473"/>
      <c r="G2" s="473"/>
      <c r="H2" s="473"/>
    </row>
    <row r="3" spans="4:8" ht="12.75">
      <c r="D3" s="474"/>
      <c r="E3" s="474"/>
      <c r="F3" s="474"/>
      <c r="G3" s="474"/>
      <c r="H3" s="474"/>
    </row>
    <row r="4" spans="1:8" ht="20.25" customHeight="1">
      <c r="A4" s="192" t="s">
        <v>72</v>
      </c>
      <c r="B4" s="192" t="s">
        <v>73</v>
      </c>
      <c r="C4" s="192" t="s">
        <v>74</v>
      </c>
      <c r="D4" s="192" t="s">
        <v>75</v>
      </c>
      <c r="E4" s="192" t="s">
        <v>76</v>
      </c>
      <c r="F4" s="192" t="s">
        <v>71</v>
      </c>
      <c r="G4" s="192" t="s">
        <v>77</v>
      </c>
      <c r="H4" s="192" t="s">
        <v>78</v>
      </c>
    </row>
    <row r="5" spans="1:8" ht="12.75">
      <c r="A5" s="193" t="s">
        <v>510</v>
      </c>
      <c r="B5" s="194"/>
      <c r="C5" s="195"/>
      <c r="D5" s="195">
        <v>9035</v>
      </c>
      <c r="E5" s="196" t="s">
        <v>79</v>
      </c>
      <c r="F5" s="197">
        <v>110</v>
      </c>
      <c r="G5" s="198"/>
      <c r="H5" s="198"/>
    </row>
    <row r="6" spans="1:8" ht="12.75">
      <c r="A6" s="199">
        <v>39890</v>
      </c>
      <c r="B6" s="194"/>
      <c r="C6" s="200"/>
      <c r="D6" s="200">
        <v>-12.5</v>
      </c>
      <c r="E6" s="194" t="s">
        <v>511</v>
      </c>
      <c r="F6" s="201">
        <v>10</v>
      </c>
      <c r="G6" s="200"/>
      <c r="H6" s="200"/>
    </row>
    <row r="7" spans="1:8" ht="12.75">
      <c r="A7" s="199">
        <v>39890</v>
      </c>
      <c r="B7" s="194"/>
      <c r="C7" s="200"/>
      <c r="D7" s="200">
        <v>-900</v>
      </c>
      <c r="E7" s="194" t="s">
        <v>512</v>
      </c>
      <c r="F7" s="201">
        <v>30</v>
      </c>
      <c r="G7" s="200"/>
      <c r="H7" s="200"/>
    </row>
    <row r="8" spans="1:8" ht="12.75">
      <c r="A8" s="199"/>
      <c r="B8" s="194"/>
      <c r="C8" s="200"/>
      <c r="D8" s="195">
        <f>SUM(D5:D7)</f>
        <v>8122.5</v>
      </c>
      <c r="E8" s="196" t="s">
        <v>513</v>
      </c>
      <c r="F8" s="201"/>
      <c r="G8" s="200"/>
      <c r="H8" s="200"/>
    </row>
    <row r="9" spans="1:8" ht="12.75">
      <c r="A9" s="199">
        <v>39904</v>
      </c>
      <c r="B9" s="194"/>
      <c r="C9" s="200"/>
      <c r="D9" s="200">
        <v>-19.1</v>
      </c>
      <c r="E9" s="194" t="s">
        <v>514</v>
      </c>
      <c r="F9" s="201">
        <v>50</v>
      </c>
      <c r="G9" s="200"/>
      <c r="H9" s="200"/>
    </row>
    <row r="10" spans="1:8" ht="12.75">
      <c r="A10" s="199">
        <v>39918</v>
      </c>
      <c r="B10" s="194"/>
      <c r="C10" s="200"/>
      <c r="D10" s="202">
        <v>-120</v>
      </c>
      <c r="E10" s="203" t="s">
        <v>515</v>
      </c>
      <c r="F10" s="201">
        <v>10</v>
      </c>
      <c r="G10" s="200"/>
      <c r="H10" s="200"/>
    </row>
    <row r="11" spans="1:8" ht="12.75">
      <c r="A11" s="199">
        <v>39918</v>
      </c>
      <c r="B11" s="194"/>
      <c r="C11" s="195"/>
      <c r="D11" s="200">
        <v>-20</v>
      </c>
      <c r="E11" s="203" t="s">
        <v>516</v>
      </c>
      <c r="F11" s="201">
        <v>10</v>
      </c>
      <c r="G11" s="200"/>
      <c r="H11" s="200"/>
    </row>
    <row r="12" spans="1:8" ht="12.75">
      <c r="A12" s="199">
        <v>39918</v>
      </c>
      <c r="B12" s="194"/>
      <c r="C12" s="200"/>
      <c r="D12" s="200">
        <v>-27</v>
      </c>
      <c r="E12" s="203" t="s">
        <v>517</v>
      </c>
      <c r="F12" s="201">
        <v>10</v>
      </c>
      <c r="G12" s="198"/>
      <c r="H12" s="200"/>
    </row>
    <row r="13" spans="1:8" ht="12.75">
      <c r="A13" s="199">
        <v>39918</v>
      </c>
      <c r="B13" s="194"/>
      <c r="C13" s="200"/>
      <c r="D13" s="202">
        <v>-39.5</v>
      </c>
      <c r="E13" s="203" t="s">
        <v>518</v>
      </c>
      <c r="F13" s="201">
        <v>10</v>
      </c>
      <c r="G13" s="198"/>
      <c r="H13" s="200"/>
    </row>
    <row r="14" spans="1:8" ht="12.75">
      <c r="A14" s="199">
        <v>39918</v>
      </c>
      <c r="B14" s="194"/>
      <c r="C14" s="200"/>
      <c r="D14" s="468">
        <v>-1000</v>
      </c>
      <c r="E14" s="203" t="s">
        <v>519</v>
      </c>
      <c r="F14" s="201">
        <v>10</v>
      </c>
      <c r="G14" s="198"/>
      <c r="H14" s="200"/>
    </row>
    <row r="15" spans="1:8" ht="12.75">
      <c r="A15" s="199">
        <v>39918</v>
      </c>
      <c r="B15" s="194"/>
      <c r="C15" s="200"/>
      <c r="D15" s="200">
        <v>-330</v>
      </c>
      <c r="E15" s="203" t="s">
        <v>520</v>
      </c>
      <c r="F15" s="201">
        <v>10</v>
      </c>
      <c r="G15" s="200"/>
      <c r="H15" s="200"/>
    </row>
    <row r="16" spans="1:8" ht="12.75">
      <c r="A16" s="199">
        <v>39918</v>
      </c>
      <c r="B16" s="194"/>
      <c r="C16" s="200"/>
      <c r="D16" s="200">
        <v>-49</v>
      </c>
      <c r="E16" s="203" t="s">
        <v>521</v>
      </c>
      <c r="F16" s="201">
        <v>10</v>
      </c>
      <c r="G16" s="200"/>
      <c r="H16" s="200"/>
    </row>
    <row r="17" spans="1:8" ht="12.75">
      <c r="A17" s="199">
        <v>39918</v>
      </c>
      <c r="B17" s="194"/>
      <c r="C17" s="200"/>
      <c r="D17" s="200">
        <v>-482</v>
      </c>
      <c r="E17" s="203" t="s">
        <v>522</v>
      </c>
      <c r="F17" s="201">
        <v>10</v>
      </c>
      <c r="G17" s="200"/>
      <c r="H17" s="200"/>
    </row>
    <row r="18" spans="1:8" ht="12.75">
      <c r="A18" s="199">
        <v>39918</v>
      </c>
      <c r="B18" s="194"/>
      <c r="C18" s="200"/>
      <c r="D18" s="200">
        <v>-700</v>
      </c>
      <c r="E18" s="203" t="s">
        <v>523</v>
      </c>
      <c r="F18" s="201">
        <v>10</v>
      </c>
      <c r="G18" s="200"/>
      <c r="H18" s="200"/>
    </row>
    <row r="19" spans="1:8" ht="12.75">
      <c r="A19" s="199">
        <v>39918</v>
      </c>
      <c r="B19" s="194"/>
      <c r="C19" s="200"/>
      <c r="D19" s="200">
        <v>-300</v>
      </c>
      <c r="E19" s="203" t="s">
        <v>524</v>
      </c>
      <c r="F19" s="201">
        <v>10</v>
      </c>
      <c r="G19" s="200"/>
      <c r="H19" s="200"/>
    </row>
    <row r="20" spans="1:8" ht="12.75">
      <c r="A20" s="199">
        <v>39918</v>
      </c>
      <c r="B20" s="194"/>
      <c r="C20" s="200"/>
      <c r="D20" s="202">
        <v>-540</v>
      </c>
      <c r="E20" s="203" t="s">
        <v>525</v>
      </c>
      <c r="F20" s="201">
        <v>30</v>
      </c>
      <c r="G20" s="200"/>
      <c r="H20" s="200"/>
    </row>
    <row r="21" spans="1:8" ht="12.75">
      <c r="A21" s="199">
        <v>39918</v>
      </c>
      <c r="B21" s="194"/>
      <c r="C21" s="200"/>
      <c r="D21" s="200">
        <v>-1000</v>
      </c>
      <c r="E21" s="203" t="s">
        <v>526</v>
      </c>
      <c r="F21" s="201">
        <v>120</v>
      </c>
      <c r="G21" s="200"/>
      <c r="H21" s="200"/>
    </row>
    <row r="22" spans="1:8" ht="12.75">
      <c r="A22" s="199"/>
      <c r="B22" s="194"/>
      <c r="C22" s="200"/>
      <c r="D22" s="195">
        <f>SUM(D8:D21)</f>
        <v>3495.8999999999996</v>
      </c>
      <c r="E22" s="196" t="s">
        <v>527</v>
      </c>
      <c r="F22" s="201"/>
      <c r="G22" s="200"/>
      <c r="H22" s="200"/>
    </row>
    <row r="23" spans="1:8" ht="12.75">
      <c r="A23" s="199"/>
      <c r="B23" s="194"/>
      <c r="C23" s="200"/>
      <c r="D23" s="202"/>
      <c r="E23" s="194"/>
      <c r="F23" s="201"/>
      <c r="G23" s="200"/>
      <c r="H23" s="200"/>
    </row>
    <row r="24" spans="1:8" ht="12.75">
      <c r="A24" s="199"/>
      <c r="B24" s="194"/>
      <c r="C24" s="200"/>
      <c r="D24" s="202"/>
      <c r="E24" s="194"/>
      <c r="F24" s="201"/>
      <c r="G24" s="200"/>
      <c r="H24" s="200"/>
    </row>
    <row r="25" spans="1:8" ht="12.75">
      <c r="A25" s="199"/>
      <c r="B25" s="194"/>
      <c r="C25" s="200"/>
      <c r="D25" s="202"/>
      <c r="E25" s="194"/>
      <c r="F25" s="201"/>
      <c r="G25" s="200"/>
      <c r="H25" s="200"/>
    </row>
    <row r="26" spans="1:8" ht="12.75">
      <c r="A26" s="199"/>
      <c r="B26" s="194"/>
      <c r="C26" s="200"/>
      <c r="D26" s="195"/>
      <c r="E26" s="196"/>
      <c r="F26" s="201"/>
      <c r="G26" s="200"/>
      <c r="H26" s="200"/>
    </row>
    <row r="27" spans="1:8" ht="12.75" hidden="1">
      <c r="A27" s="199"/>
      <c r="B27" s="194"/>
      <c r="C27" s="200"/>
      <c r="D27" s="202"/>
      <c r="E27" s="203"/>
      <c r="F27" s="201"/>
      <c r="G27" s="200"/>
      <c r="H27" s="200"/>
    </row>
    <row r="28" spans="1:8" ht="12.75" hidden="1">
      <c r="A28" s="199"/>
      <c r="B28" s="194"/>
      <c r="C28" s="200"/>
      <c r="D28" s="195"/>
      <c r="E28" s="196"/>
      <c r="F28" s="201"/>
      <c r="G28" s="200"/>
      <c r="H28" s="200"/>
    </row>
    <row r="29" spans="1:8" ht="12.75" hidden="1">
      <c r="A29" s="199"/>
      <c r="B29" s="194"/>
      <c r="C29" s="200"/>
      <c r="D29" s="195"/>
      <c r="E29" s="196"/>
      <c r="F29" s="201"/>
      <c r="G29" s="200"/>
      <c r="H29" s="200"/>
    </row>
    <row r="30" spans="1:8" ht="12.75" hidden="1">
      <c r="A30" s="199"/>
      <c r="B30" s="194"/>
      <c r="C30" s="200"/>
      <c r="D30" s="195"/>
      <c r="E30" s="196"/>
      <c r="F30" s="201"/>
      <c r="G30" s="200"/>
      <c r="H30" s="200"/>
    </row>
    <row r="31" spans="1:8" ht="12.75" hidden="1">
      <c r="A31" s="199"/>
      <c r="B31" s="194"/>
      <c r="C31" s="200"/>
      <c r="D31" s="195"/>
      <c r="E31" s="196"/>
      <c r="F31" s="201"/>
      <c r="G31" s="200"/>
      <c r="H31" s="200"/>
    </row>
    <row r="32" spans="1:8" ht="12.75" hidden="1">
      <c r="A32" s="199"/>
      <c r="B32" s="194"/>
      <c r="C32" s="200"/>
      <c r="D32" s="195"/>
      <c r="E32" s="196"/>
      <c r="F32" s="201"/>
      <c r="G32" s="200"/>
      <c r="H32" s="200"/>
    </row>
    <row r="33" spans="1:8" ht="12.75" hidden="1">
      <c r="A33" s="199"/>
      <c r="B33" s="194"/>
      <c r="C33" s="200"/>
      <c r="D33" s="202"/>
      <c r="E33" s="194"/>
      <c r="F33" s="201"/>
      <c r="G33" s="200"/>
      <c r="H33" s="200"/>
    </row>
    <row r="34" spans="1:8" ht="12.75" hidden="1">
      <c r="A34" s="199"/>
      <c r="B34" s="194"/>
      <c r="C34" s="200"/>
      <c r="D34" s="195"/>
      <c r="E34" s="196"/>
      <c r="F34" s="201"/>
      <c r="G34" s="200"/>
      <c r="H34" s="200"/>
    </row>
    <row r="35" spans="1:8" ht="12.75" hidden="1">
      <c r="A35" s="199"/>
      <c r="B35" s="194"/>
      <c r="C35" s="200"/>
      <c r="D35" s="202"/>
      <c r="E35" s="194"/>
      <c r="F35" s="204"/>
      <c r="G35" s="205"/>
      <c r="H35" s="195"/>
    </row>
    <row r="36" spans="1:8" ht="12.75" hidden="1">
      <c r="A36" s="199"/>
      <c r="B36" s="194"/>
      <c r="C36" s="200"/>
      <c r="D36" s="202"/>
      <c r="E36" s="194"/>
      <c r="F36" s="201"/>
      <c r="G36" s="200"/>
      <c r="H36" s="200"/>
    </row>
    <row r="37" spans="1:8" ht="12.75" hidden="1">
      <c r="A37" s="199"/>
      <c r="B37" s="194"/>
      <c r="C37" s="200"/>
      <c r="D37" s="202"/>
      <c r="E37" s="194"/>
      <c r="F37" s="206"/>
      <c r="G37" s="195">
        <f>SUM(G6:G36)</f>
        <v>0</v>
      </c>
      <c r="H37" s="195">
        <f>SUM(H6:H36)</f>
        <v>0</v>
      </c>
    </row>
    <row r="38" spans="1:8" ht="12.75" hidden="1">
      <c r="A38" s="199"/>
      <c r="B38" s="194"/>
      <c r="C38" s="200"/>
      <c r="D38" s="202"/>
      <c r="E38" s="203"/>
      <c r="F38" s="206"/>
      <c r="G38" s="205"/>
      <c r="H38" s="195"/>
    </row>
    <row r="39" spans="1:9" ht="12.75" hidden="1">
      <c r="A39" s="199"/>
      <c r="B39" s="194"/>
      <c r="C39" s="200"/>
      <c r="D39" s="202"/>
      <c r="E39" s="203"/>
      <c r="F39" s="206"/>
      <c r="G39" s="200"/>
      <c r="H39" s="200"/>
      <c r="I39" s="207"/>
    </row>
    <row r="40" spans="1:8" ht="12.75" hidden="1">
      <c r="A40" s="199"/>
      <c r="B40" s="194"/>
      <c r="C40" s="200"/>
      <c r="D40" s="202"/>
      <c r="E40" s="203"/>
      <c r="F40" s="206"/>
      <c r="G40" s="195">
        <f>SUM(G9:G39)</f>
        <v>0</v>
      </c>
      <c r="H40" s="195">
        <f>SUM(H9:H39)</f>
        <v>0</v>
      </c>
    </row>
    <row r="41" spans="1:8" ht="12.75" hidden="1">
      <c r="A41" s="199"/>
      <c r="B41" s="194"/>
      <c r="C41" s="200"/>
      <c r="D41" s="202"/>
      <c r="E41" s="203"/>
      <c r="F41" s="206"/>
      <c r="G41" s="205"/>
      <c r="H41" s="195"/>
    </row>
    <row r="42" spans="1:8" ht="12.75" hidden="1">
      <c r="A42" s="199"/>
      <c r="B42" s="194"/>
      <c r="C42" s="200"/>
      <c r="D42" s="202"/>
      <c r="E42" s="203"/>
      <c r="F42" s="206"/>
      <c r="G42" s="200"/>
      <c r="H42" s="200"/>
    </row>
    <row r="43" spans="1:8" ht="12.75" hidden="1">
      <c r="A43" s="199"/>
      <c r="B43" s="194"/>
      <c r="C43" s="200"/>
      <c r="D43" s="202"/>
      <c r="E43" s="203"/>
      <c r="F43" s="206"/>
      <c r="G43" s="195">
        <f>SUM(G12:G42)</f>
        <v>0</v>
      </c>
      <c r="H43" s="195">
        <f>SUM(H12:H42)</f>
        <v>0</v>
      </c>
    </row>
    <row r="44" spans="1:8" ht="12.75" hidden="1">
      <c r="A44" s="199"/>
      <c r="B44" s="194"/>
      <c r="C44" s="200"/>
      <c r="D44" s="195"/>
      <c r="E44" s="196"/>
      <c r="F44" s="194"/>
      <c r="G44" s="200"/>
      <c r="H44" s="200"/>
    </row>
    <row r="45" spans="1:9" ht="12.75" hidden="1">
      <c r="A45" s="199"/>
      <c r="B45" s="194"/>
      <c r="C45" s="200"/>
      <c r="D45" s="202"/>
      <c r="E45" s="203"/>
      <c r="F45" s="204"/>
      <c r="G45" s="205"/>
      <c r="H45" s="195"/>
      <c r="I45" s="208"/>
    </row>
    <row r="46" spans="1:9" ht="12.75" hidden="1">
      <c r="A46" s="199"/>
      <c r="B46" s="194"/>
      <c r="C46" s="200"/>
      <c r="D46" s="202"/>
      <c r="E46" s="203"/>
      <c r="F46" s="204"/>
      <c r="G46" s="205"/>
      <c r="H46" s="195"/>
      <c r="I46" s="208"/>
    </row>
    <row r="47" spans="1:8" ht="12.75" hidden="1">
      <c r="A47" s="199"/>
      <c r="B47" s="194"/>
      <c r="C47" s="200"/>
      <c r="D47" s="195"/>
      <c r="E47" s="196"/>
      <c r="F47" s="194"/>
      <c r="G47" s="200"/>
      <c r="H47" s="200"/>
    </row>
    <row r="48" spans="1:8" ht="12.75" hidden="1">
      <c r="A48" s="199"/>
      <c r="B48" s="194"/>
      <c r="C48" s="200"/>
      <c r="D48" s="202"/>
      <c r="E48" s="194"/>
      <c r="F48" s="206"/>
      <c r="G48" s="195"/>
      <c r="H48" s="195"/>
    </row>
    <row r="49" spans="1:8" ht="12.75" hidden="1">
      <c r="A49" s="199"/>
      <c r="B49" s="194"/>
      <c r="C49" s="200"/>
      <c r="D49" s="202"/>
      <c r="E49" s="194"/>
      <c r="F49" s="206"/>
      <c r="G49" s="195"/>
      <c r="H49" s="195"/>
    </row>
    <row r="50" spans="1:8" ht="12.75" hidden="1">
      <c r="A50" s="199"/>
      <c r="B50" s="194"/>
      <c r="C50" s="200"/>
      <c r="D50" s="202"/>
      <c r="E50" s="194"/>
      <c r="F50" s="206"/>
      <c r="G50" s="195"/>
      <c r="H50" s="195"/>
    </row>
    <row r="51" spans="1:9" ht="12.75" hidden="1">
      <c r="A51" s="199"/>
      <c r="B51" s="194"/>
      <c r="C51" s="200"/>
      <c r="D51" s="202"/>
      <c r="E51" s="194"/>
      <c r="F51" s="206"/>
      <c r="G51" s="195"/>
      <c r="H51" s="195"/>
      <c r="I51" s="207"/>
    </row>
    <row r="52" spans="1:8" ht="12.75" hidden="1">
      <c r="A52" s="199"/>
      <c r="B52" s="194"/>
      <c r="C52" s="200"/>
      <c r="D52" s="202"/>
      <c r="E52" s="203"/>
      <c r="F52" s="206"/>
      <c r="G52" s="195"/>
      <c r="H52" s="195"/>
    </row>
    <row r="53" spans="1:8" ht="12.75" hidden="1">
      <c r="A53" s="199"/>
      <c r="B53" s="194"/>
      <c r="C53" s="200"/>
      <c r="D53" s="202"/>
      <c r="E53" s="203"/>
      <c r="F53" s="206"/>
      <c r="G53" s="195"/>
      <c r="H53" s="195"/>
    </row>
    <row r="54" spans="1:8" ht="12.75" hidden="1">
      <c r="A54" s="199"/>
      <c r="B54" s="194"/>
      <c r="C54" s="200"/>
      <c r="D54" s="202"/>
      <c r="E54" s="203"/>
      <c r="F54" s="206"/>
      <c r="G54" s="195"/>
      <c r="H54" s="195"/>
    </row>
    <row r="55" spans="1:8" ht="12.75" hidden="1">
      <c r="A55" s="199"/>
      <c r="B55" s="194"/>
      <c r="C55" s="200"/>
      <c r="D55" s="202"/>
      <c r="E55" s="203"/>
      <c r="F55" s="206"/>
      <c r="G55" s="195"/>
      <c r="H55" s="195"/>
    </row>
    <row r="56" spans="1:8" ht="12.75" hidden="1">
      <c r="A56" s="199"/>
      <c r="B56" s="194"/>
      <c r="C56" s="200"/>
      <c r="D56" s="202"/>
      <c r="E56" s="203"/>
      <c r="F56" s="206"/>
      <c r="G56" s="195"/>
      <c r="H56" s="195"/>
    </row>
    <row r="57" spans="1:8" ht="12.75" hidden="1">
      <c r="A57" s="199"/>
      <c r="B57" s="194"/>
      <c r="C57" s="200"/>
      <c r="D57" s="202"/>
      <c r="E57" s="203"/>
      <c r="F57" s="206"/>
      <c r="G57" s="195"/>
      <c r="H57" s="195"/>
    </row>
    <row r="58" spans="1:8" ht="12.75" hidden="1">
      <c r="A58" s="199"/>
      <c r="B58" s="194"/>
      <c r="C58" s="200"/>
      <c r="D58" s="195"/>
      <c r="E58" s="196"/>
      <c r="F58" s="206"/>
      <c r="G58" s="195">
        <f>SUM(G18:G47)</f>
        <v>0</v>
      </c>
      <c r="H58" s="195">
        <f>SUM(H18:H47)</f>
        <v>0</v>
      </c>
    </row>
    <row r="59" spans="1:8" ht="12.75">
      <c r="A59" s="199"/>
      <c r="B59" s="194"/>
      <c r="C59" s="200"/>
      <c r="D59" s="202"/>
      <c r="E59" s="194"/>
      <c r="F59" s="206"/>
      <c r="G59" s="195">
        <f>SUM(G19:G58)</f>
        <v>0</v>
      </c>
      <c r="H59" s="195">
        <f>SUM(H19:H58)</f>
        <v>0</v>
      </c>
    </row>
    <row r="60" spans="1:8" ht="12.75">
      <c r="A60" s="199"/>
      <c r="B60" s="194"/>
      <c r="C60" s="200"/>
      <c r="D60" s="195"/>
      <c r="E60" s="196"/>
      <c r="F60" s="206"/>
      <c r="G60" s="195"/>
      <c r="H60" s="195"/>
    </row>
    <row r="63" ht="12.75">
      <c r="A63" s="209" t="s">
        <v>528</v>
      </c>
    </row>
    <row r="65" ht="12.75">
      <c r="A65" s="209"/>
    </row>
  </sheetData>
  <mergeCells count="2">
    <mergeCell ref="A2:H2"/>
    <mergeCell ref="D3:H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N46" sqref="N46"/>
    </sheetView>
  </sheetViews>
  <sheetFormatPr defaultColWidth="9.140625" defaultRowHeight="12.75"/>
  <cols>
    <col min="1" max="1" width="40.7109375" style="3" customWidth="1"/>
    <col min="2" max="2" width="11.00390625" style="3" customWidth="1"/>
    <col min="3" max="3" width="10.421875" style="3" hidden="1" customWidth="1"/>
    <col min="4" max="4" width="13.140625" style="3" hidden="1" customWidth="1"/>
    <col min="5" max="5" width="13.7109375" style="3" hidden="1" customWidth="1"/>
    <col min="6" max="6" width="15.140625" style="3" hidden="1" customWidth="1"/>
    <col min="7" max="7" width="14.8515625" style="3" hidden="1" customWidth="1"/>
    <col min="8" max="8" width="14.57421875" style="3" hidden="1" customWidth="1"/>
    <col min="9" max="11" width="14.57421875" style="12" customWidth="1"/>
    <col min="12" max="12" width="15.00390625" style="12" customWidth="1"/>
    <col min="13" max="13" width="14.8515625" style="12" customWidth="1"/>
    <col min="14" max="14" width="10.8515625" style="3" customWidth="1"/>
    <col min="15" max="16384" width="9.140625" style="3" customWidth="1"/>
  </cols>
  <sheetData>
    <row r="1" spans="1:13" s="4" customFormat="1" ht="20.25">
      <c r="A1" s="100" t="s">
        <v>503</v>
      </c>
      <c r="B1" s="181"/>
      <c r="C1" s="181"/>
      <c r="D1" s="181"/>
      <c r="E1" s="181"/>
      <c r="I1" s="5"/>
      <c r="J1" s="5"/>
      <c r="K1" s="5"/>
      <c r="L1" s="5"/>
      <c r="M1" s="5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4</v>
      </c>
      <c r="C5" s="10"/>
      <c r="D5" s="10"/>
      <c r="E5" s="10"/>
      <c r="F5" s="11"/>
      <c r="G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4.2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502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504</v>
      </c>
      <c r="L8" s="21">
        <v>2009</v>
      </c>
      <c r="M8" s="21">
        <v>2009</v>
      </c>
      <c r="N8" s="186" t="s">
        <v>69</v>
      </c>
    </row>
    <row r="9" spans="1:14" ht="17.25" customHeight="1">
      <c r="A9" s="22" t="s">
        <v>13</v>
      </c>
      <c r="B9" s="23"/>
      <c r="C9" s="24">
        <v>105</v>
      </c>
      <c r="D9" s="25">
        <v>93</v>
      </c>
      <c r="E9" s="25">
        <v>100</v>
      </c>
      <c r="F9" s="26">
        <v>62</v>
      </c>
      <c r="G9" s="26">
        <v>24</v>
      </c>
      <c r="H9" s="27">
        <v>24</v>
      </c>
      <c r="I9" s="28">
        <v>26</v>
      </c>
      <c r="J9" s="28">
        <v>21</v>
      </c>
      <c r="K9" s="430">
        <v>21</v>
      </c>
      <c r="L9" s="187">
        <v>21</v>
      </c>
      <c r="M9" s="29">
        <v>21</v>
      </c>
      <c r="N9" s="184">
        <f aca="true" t="shared" si="0" ref="N9:N47">(M9/L9)*100</f>
        <v>100</v>
      </c>
    </row>
    <row r="10" spans="1:14" ht="18" customHeight="1" thickBot="1">
      <c r="A10" s="30" t="s">
        <v>14</v>
      </c>
      <c r="B10" s="31"/>
      <c r="C10" s="32">
        <v>76</v>
      </c>
      <c r="D10" s="33">
        <v>72</v>
      </c>
      <c r="E10" s="33">
        <v>72</v>
      </c>
      <c r="F10" s="34">
        <v>57</v>
      </c>
      <c r="G10" s="34">
        <v>22</v>
      </c>
      <c r="H10" s="35">
        <v>20.3</v>
      </c>
      <c r="I10" s="36">
        <v>20.333333333333332</v>
      </c>
      <c r="J10" s="36">
        <v>20.6</v>
      </c>
      <c r="K10" s="431">
        <v>20.6</v>
      </c>
      <c r="L10" s="188">
        <v>20.5</v>
      </c>
      <c r="M10" s="37">
        <v>20.3</v>
      </c>
      <c r="N10" s="184">
        <f t="shared" si="0"/>
        <v>99.02439024390245</v>
      </c>
    </row>
    <row r="11" spans="1:14" ht="15">
      <c r="A11" s="38" t="s">
        <v>15</v>
      </c>
      <c r="B11" s="39">
        <v>26</v>
      </c>
      <c r="C11" s="40">
        <v>183812</v>
      </c>
      <c r="D11" s="41">
        <v>184560</v>
      </c>
      <c r="E11" s="41">
        <v>190315</v>
      </c>
      <c r="F11" s="42">
        <v>146089</v>
      </c>
      <c r="G11" s="42">
        <v>12231</v>
      </c>
      <c r="H11" s="42">
        <v>12529</v>
      </c>
      <c r="I11" s="43">
        <v>12804</v>
      </c>
      <c r="J11" s="43">
        <v>12687</v>
      </c>
      <c r="K11" s="432">
        <v>12682</v>
      </c>
      <c r="L11" s="189" t="s">
        <v>16</v>
      </c>
      <c r="M11" s="45">
        <v>12682</v>
      </c>
      <c r="N11" s="184"/>
    </row>
    <row r="12" spans="1:14" ht="15">
      <c r="A12" s="38" t="s">
        <v>17</v>
      </c>
      <c r="B12" s="39">
        <v>33</v>
      </c>
      <c r="C12" s="46">
        <v>-15003</v>
      </c>
      <c r="D12" s="47">
        <v>-18310</v>
      </c>
      <c r="E12" s="47">
        <v>-21119</v>
      </c>
      <c r="F12" s="42">
        <v>-17542</v>
      </c>
      <c r="G12" s="42">
        <v>-5350</v>
      </c>
      <c r="H12" s="42">
        <v>-6039</v>
      </c>
      <c r="I12" s="43">
        <v>-6963</v>
      </c>
      <c r="J12" s="85">
        <v>-7657</v>
      </c>
      <c r="K12" s="433">
        <v>-8337</v>
      </c>
      <c r="L12" s="189" t="s">
        <v>16</v>
      </c>
      <c r="M12" s="49">
        <v>-8533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50">
        <v>0</v>
      </c>
      <c r="I13" s="43">
        <v>0</v>
      </c>
      <c r="J13" s="85">
        <v>0</v>
      </c>
      <c r="K13" s="433">
        <v>0</v>
      </c>
      <c r="L13" s="189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751</v>
      </c>
      <c r="D14" s="47">
        <v>299</v>
      </c>
      <c r="E14" s="47">
        <v>291</v>
      </c>
      <c r="F14" s="42">
        <v>0</v>
      </c>
      <c r="G14" s="42">
        <v>0</v>
      </c>
      <c r="H14" s="50">
        <v>0</v>
      </c>
      <c r="I14" s="43">
        <v>0</v>
      </c>
      <c r="J14" s="85">
        <v>0</v>
      </c>
      <c r="K14" s="433">
        <v>0</v>
      </c>
      <c r="L14" s="189" t="s">
        <v>16</v>
      </c>
      <c r="M14" s="49">
        <v>0</v>
      </c>
      <c r="N14" s="184"/>
    </row>
    <row r="15" spans="1:14" ht="15">
      <c r="A15" s="38" t="s">
        <v>20</v>
      </c>
      <c r="B15" s="39">
        <v>75</v>
      </c>
      <c r="C15" s="46">
        <v>458</v>
      </c>
      <c r="D15" s="47">
        <v>1204</v>
      </c>
      <c r="E15" s="47">
        <v>910</v>
      </c>
      <c r="F15" s="42">
        <v>932</v>
      </c>
      <c r="G15" s="42">
        <v>731</v>
      </c>
      <c r="H15" s="42">
        <v>678</v>
      </c>
      <c r="I15" s="43">
        <v>1190</v>
      </c>
      <c r="J15" s="85">
        <v>988</v>
      </c>
      <c r="K15" s="433">
        <v>976</v>
      </c>
      <c r="L15" s="189" t="s">
        <v>16</v>
      </c>
      <c r="M15" s="49">
        <v>2195</v>
      </c>
      <c r="N15" s="184"/>
    </row>
    <row r="16" spans="1:14" ht="15.75" thickBot="1">
      <c r="A16" s="22" t="s">
        <v>21</v>
      </c>
      <c r="B16" s="23">
        <v>89</v>
      </c>
      <c r="C16" s="51">
        <v>852</v>
      </c>
      <c r="D16" s="52">
        <v>451</v>
      </c>
      <c r="E16" s="52">
        <v>769</v>
      </c>
      <c r="F16" s="53">
        <v>1041</v>
      </c>
      <c r="G16" s="53">
        <v>1695</v>
      </c>
      <c r="H16" s="53">
        <v>1923</v>
      </c>
      <c r="I16" s="54">
        <v>986</v>
      </c>
      <c r="J16" s="54">
        <v>1109</v>
      </c>
      <c r="K16" s="434">
        <v>1611</v>
      </c>
      <c r="L16" s="190" t="s">
        <v>16</v>
      </c>
      <c r="M16" s="56">
        <v>870</v>
      </c>
      <c r="N16" s="184"/>
    </row>
    <row r="17" spans="1:14" ht="15.75" thickBot="1">
      <c r="A17" s="57" t="s">
        <v>22</v>
      </c>
      <c r="B17" s="58">
        <v>125</v>
      </c>
      <c r="C17" s="59">
        <v>171334</v>
      </c>
      <c r="D17" s="60">
        <v>168010</v>
      </c>
      <c r="E17" s="60">
        <v>171139</v>
      </c>
      <c r="F17" s="61">
        <v>130587</v>
      </c>
      <c r="G17" s="61">
        <v>9355</v>
      </c>
      <c r="H17" s="61">
        <v>9091</v>
      </c>
      <c r="I17" s="62">
        <v>8384</v>
      </c>
      <c r="J17" s="62">
        <v>7241</v>
      </c>
      <c r="K17" s="435">
        <v>7150</v>
      </c>
      <c r="L17" s="191" t="s">
        <v>16</v>
      </c>
      <c r="M17" s="64">
        <v>7421</v>
      </c>
      <c r="N17" s="184"/>
    </row>
    <row r="18" spans="1:14" ht="15">
      <c r="A18" s="22" t="s">
        <v>23</v>
      </c>
      <c r="B18" s="23">
        <v>131</v>
      </c>
      <c r="C18" s="51">
        <v>168849</v>
      </c>
      <c r="D18" s="52">
        <v>166290</v>
      </c>
      <c r="E18" s="52">
        <v>169236</v>
      </c>
      <c r="F18" s="53">
        <v>128587</v>
      </c>
      <c r="G18" s="53">
        <v>4854</v>
      </c>
      <c r="H18" s="53">
        <v>5066</v>
      </c>
      <c r="I18" s="54">
        <v>5022</v>
      </c>
      <c r="J18" s="54">
        <v>4814</v>
      </c>
      <c r="K18" s="434">
        <v>4381</v>
      </c>
      <c r="L18" s="190" t="s">
        <v>16</v>
      </c>
      <c r="M18" s="56">
        <v>4189</v>
      </c>
      <c r="N18" s="184"/>
    </row>
    <row r="19" spans="1:14" ht="15">
      <c r="A19" s="38" t="s">
        <v>24</v>
      </c>
      <c r="B19" s="39">
        <v>138</v>
      </c>
      <c r="C19" s="40">
        <v>1901</v>
      </c>
      <c r="D19" s="41">
        <v>4351</v>
      </c>
      <c r="E19" s="41">
        <v>3498</v>
      </c>
      <c r="F19" s="42">
        <v>6618</v>
      </c>
      <c r="G19" s="42">
        <v>2541</v>
      </c>
      <c r="H19" s="42">
        <v>1708</v>
      </c>
      <c r="I19" s="43">
        <v>1531</v>
      </c>
      <c r="J19" s="43">
        <v>1215</v>
      </c>
      <c r="K19" s="432">
        <v>1761</v>
      </c>
      <c r="L19" s="189" t="s">
        <v>16</v>
      </c>
      <c r="M19" s="45">
        <v>1976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433">
        <v>0</v>
      </c>
      <c r="L20" s="189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2085</v>
      </c>
      <c r="D21" s="47">
        <v>2093</v>
      </c>
      <c r="E21" s="47">
        <v>2359</v>
      </c>
      <c r="F21" s="42">
        <v>600</v>
      </c>
      <c r="G21" s="42">
        <v>646</v>
      </c>
      <c r="H21" s="42">
        <v>688</v>
      </c>
      <c r="I21" s="43">
        <v>619</v>
      </c>
      <c r="J21" s="85">
        <v>641</v>
      </c>
      <c r="K21" s="433">
        <v>924</v>
      </c>
      <c r="L21" s="189" t="s">
        <v>16</v>
      </c>
      <c r="M21" s="49">
        <v>798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3274</v>
      </c>
      <c r="F22" s="42">
        <v>2671</v>
      </c>
      <c r="G22" s="42">
        <v>2067</v>
      </c>
      <c r="H22" s="42">
        <v>1463</v>
      </c>
      <c r="I22" s="43">
        <v>860</v>
      </c>
      <c r="J22" s="85">
        <v>256</v>
      </c>
      <c r="K22" s="433">
        <v>0</v>
      </c>
      <c r="L22" s="189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14699</v>
      </c>
      <c r="D23" s="68">
        <v>14780</v>
      </c>
      <c r="E23" s="68">
        <v>16002</v>
      </c>
      <c r="F23" s="69">
        <v>16839</v>
      </c>
      <c r="G23" s="69">
        <v>8317</v>
      </c>
      <c r="H23" s="69">
        <v>6900</v>
      </c>
      <c r="I23" s="70">
        <v>7680</v>
      </c>
      <c r="J23" s="70">
        <v>8932</v>
      </c>
      <c r="K23" s="70">
        <v>7938</v>
      </c>
      <c r="L23" s="71">
        <v>8283</v>
      </c>
      <c r="M23" s="71">
        <v>2067</v>
      </c>
      <c r="N23" s="184">
        <f t="shared" si="0"/>
        <v>24.954726548352046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1990</v>
      </c>
      <c r="F24" s="42">
        <v>2059</v>
      </c>
      <c r="G24" s="42">
        <v>1346</v>
      </c>
      <c r="H24" s="42">
        <v>400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14699</v>
      </c>
      <c r="D25" s="75">
        <v>14780</v>
      </c>
      <c r="E25" s="75">
        <v>14012</v>
      </c>
      <c r="F25" s="76">
        <v>14780</v>
      </c>
      <c r="G25" s="76">
        <v>7972</v>
      </c>
      <c r="H25" s="76">
        <v>6500</v>
      </c>
      <c r="I25" s="77">
        <v>7680</v>
      </c>
      <c r="J25" s="77">
        <v>8932</v>
      </c>
      <c r="K25" s="77">
        <v>7938</v>
      </c>
      <c r="L25" s="78">
        <v>8283</v>
      </c>
      <c r="M25" s="78">
        <v>2067</v>
      </c>
      <c r="N25" s="184">
        <f t="shared" si="0"/>
        <v>24.954726548352046</v>
      </c>
    </row>
    <row r="26" spans="1:14" ht="15">
      <c r="A26" s="38" t="s">
        <v>31</v>
      </c>
      <c r="B26" s="39">
        <v>1</v>
      </c>
      <c r="C26" s="40">
        <v>2308</v>
      </c>
      <c r="D26" s="41">
        <v>2422</v>
      </c>
      <c r="E26" s="41">
        <v>2377</v>
      </c>
      <c r="F26" s="42">
        <v>1486</v>
      </c>
      <c r="G26" s="42">
        <v>734</v>
      </c>
      <c r="H26" s="42">
        <v>728</v>
      </c>
      <c r="I26" s="79">
        <v>861</v>
      </c>
      <c r="J26" s="79">
        <v>895</v>
      </c>
      <c r="K26" s="79">
        <v>1063</v>
      </c>
      <c r="L26" s="80">
        <v>900</v>
      </c>
      <c r="M26" s="80">
        <v>132</v>
      </c>
      <c r="N26" s="184">
        <f t="shared" si="0"/>
        <v>14.666666666666666</v>
      </c>
    </row>
    <row r="27" spans="1:14" ht="15">
      <c r="A27" s="38" t="s">
        <v>32</v>
      </c>
      <c r="B27" s="39">
        <v>2</v>
      </c>
      <c r="C27" s="46">
        <v>5164</v>
      </c>
      <c r="D27" s="47">
        <v>6052</v>
      </c>
      <c r="E27" s="47">
        <v>5704</v>
      </c>
      <c r="F27" s="42">
        <v>3866</v>
      </c>
      <c r="G27" s="50">
        <v>1930</v>
      </c>
      <c r="H27" s="50">
        <v>1924</v>
      </c>
      <c r="I27" s="43">
        <v>2659</v>
      </c>
      <c r="J27" s="43">
        <v>2419</v>
      </c>
      <c r="K27" s="43">
        <v>2659</v>
      </c>
      <c r="L27" s="45">
        <v>3000</v>
      </c>
      <c r="M27" s="45">
        <v>1023</v>
      </c>
      <c r="N27" s="184">
        <f t="shared" si="0"/>
        <v>34.1</v>
      </c>
    </row>
    <row r="28" spans="1:14" ht="15">
      <c r="A28" s="38" t="s">
        <v>33</v>
      </c>
      <c r="B28" s="39">
        <v>4</v>
      </c>
      <c r="C28" s="46">
        <v>2536</v>
      </c>
      <c r="D28" s="47">
        <v>2547</v>
      </c>
      <c r="E28" s="47">
        <v>2789</v>
      </c>
      <c r="F28" s="42">
        <v>1630</v>
      </c>
      <c r="G28" s="50">
        <v>0</v>
      </c>
      <c r="H28" s="50">
        <v>0</v>
      </c>
      <c r="I28" s="43">
        <v>0</v>
      </c>
      <c r="J28" s="43">
        <v>0</v>
      </c>
      <c r="K28" s="43">
        <v>0</v>
      </c>
      <c r="L28" s="45"/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2951</v>
      </c>
      <c r="D29" s="47">
        <v>3515</v>
      </c>
      <c r="E29" s="47">
        <v>1413</v>
      </c>
      <c r="F29" s="42">
        <v>1038</v>
      </c>
      <c r="G29" s="50">
        <v>842</v>
      </c>
      <c r="H29" s="50">
        <v>1367</v>
      </c>
      <c r="I29" s="43">
        <v>1511</v>
      </c>
      <c r="J29" s="43">
        <v>1445</v>
      </c>
      <c r="K29" s="43">
        <v>1039</v>
      </c>
      <c r="L29" s="45">
        <v>1058</v>
      </c>
      <c r="M29" s="45">
        <v>708</v>
      </c>
      <c r="N29" s="184">
        <f t="shared" si="0"/>
        <v>66.91871455576559</v>
      </c>
    </row>
    <row r="30" spans="1:14" ht="15">
      <c r="A30" s="38" t="s">
        <v>35</v>
      </c>
      <c r="B30" s="39">
        <v>8</v>
      </c>
      <c r="C30" s="46">
        <v>740</v>
      </c>
      <c r="D30" s="47">
        <v>695</v>
      </c>
      <c r="E30" s="47">
        <v>917</v>
      </c>
      <c r="F30" s="42">
        <v>1159</v>
      </c>
      <c r="G30" s="50">
        <v>902</v>
      </c>
      <c r="H30" s="50">
        <v>1158</v>
      </c>
      <c r="I30" s="43">
        <v>1487</v>
      </c>
      <c r="J30" s="43">
        <v>1581</v>
      </c>
      <c r="K30" s="43">
        <v>1932</v>
      </c>
      <c r="L30" s="45">
        <v>1000</v>
      </c>
      <c r="M30" s="45">
        <v>428</v>
      </c>
      <c r="N30" s="184">
        <f t="shared" si="0"/>
        <v>42.8</v>
      </c>
    </row>
    <row r="31" spans="1:14" ht="15">
      <c r="A31" s="38" t="s">
        <v>36</v>
      </c>
      <c r="B31" s="81">
        <v>9</v>
      </c>
      <c r="C31" s="46">
        <v>9202</v>
      </c>
      <c r="D31" s="47">
        <v>9881</v>
      </c>
      <c r="E31" s="47">
        <v>10587</v>
      </c>
      <c r="F31" s="42">
        <v>9743</v>
      </c>
      <c r="G31" s="50">
        <v>4489</v>
      </c>
      <c r="H31" s="50">
        <v>4605</v>
      </c>
      <c r="I31" s="43">
        <v>4818</v>
      </c>
      <c r="J31" s="43">
        <v>5038</v>
      </c>
      <c r="K31" s="43">
        <v>5491</v>
      </c>
      <c r="L31" s="45">
        <v>5455</v>
      </c>
      <c r="M31" s="45">
        <v>1300</v>
      </c>
      <c r="N31" s="184">
        <f t="shared" si="0"/>
        <v>23.831347387717692</v>
      </c>
    </row>
    <row r="32" spans="1:14" ht="15">
      <c r="A32" s="38" t="s">
        <v>37</v>
      </c>
      <c r="B32" s="82" t="s">
        <v>38</v>
      </c>
      <c r="C32" s="46">
        <v>3608</v>
      </c>
      <c r="D32" s="47">
        <v>3853</v>
      </c>
      <c r="E32" s="47">
        <v>4094</v>
      </c>
      <c r="F32" s="42">
        <v>3529</v>
      </c>
      <c r="G32" s="50">
        <v>1746</v>
      </c>
      <c r="H32" s="50">
        <v>1708</v>
      </c>
      <c r="I32" s="43">
        <v>1825</v>
      </c>
      <c r="J32" s="43">
        <v>1880</v>
      </c>
      <c r="K32" s="43">
        <v>2083</v>
      </c>
      <c r="L32" s="45">
        <v>1870</v>
      </c>
      <c r="M32" s="45">
        <v>485</v>
      </c>
      <c r="N32" s="184">
        <f t="shared" si="0"/>
        <v>25.935828877005346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40</v>
      </c>
      <c r="H33" s="50">
        <v>0</v>
      </c>
      <c r="I33" s="43">
        <v>0</v>
      </c>
      <c r="J33" s="43">
        <v>0</v>
      </c>
      <c r="K33" s="43">
        <v>0</v>
      </c>
      <c r="L33" s="45"/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3015</v>
      </c>
      <c r="D34" s="47">
        <v>2986</v>
      </c>
      <c r="E34" s="47">
        <v>3103</v>
      </c>
      <c r="F34" s="42">
        <v>3036</v>
      </c>
      <c r="G34" s="50">
        <v>1395</v>
      </c>
      <c r="H34" s="50">
        <v>718</v>
      </c>
      <c r="I34" s="43">
        <v>565</v>
      </c>
      <c r="J34" s="43">
        <v>812</v>
      </c>
      <c r="K34" s="43">
        <v>795</v>
      </c>
      <c r="L34" s="45">
        <v>800</v>
      </c>
      <c r="M34" s="45">
        <v>195</v>
      </c>
      <c r="N34" s="184">
        <f t="shared" si="0"/>
        <v>24.375</v>
      </c>
    </row>
    <row r="35" spans="1:14" ht="15.75" thickBot="1">
      <c r="A35" s="22" t="s">
        <v>41</v>
      </c>
      <c r="B35" s="23"/>
      <c r="C35" s="51">
        <v>1006</v>
      </c>
      <c r="D35" s="52">
        <v>891</v>
      </c>
      <c r="E35" s="52">
        <v>963</v>
      </c>
      <c r="F35" s="53">
        <v>438</v>
      </c>
      <c r="G35" s="53">
        <v>519</v>
      </c>
      <c r="H35" s="53">
        <v>312</v>
      </c>
      <c r="I35" s="54">
        <v>420</v>
      </c>
      <c r="J35" s="54">
        <v>849</v>
      </c>
      <c r="K35" s="54">
        <v>433</v>
      </c>
      <c r="L35" s="56">
        <v>530</v>
      </c>
      <c r="M35" s="56">
        <v>38</v>
      </c>
      <c r="N35" s="184">
        <f t="shared" si="0"/>
        <v>7.169811320754717</v>
      </c>
    </row>
    <row r="36" spans="1:14" ht="23.25" customHeight="1" thickBot="1">
      <c r="A36" s="83" t="s">
        <v>42</v>
      </c>
      <c r="B36" s="84">
        <v>31</v>
      </c>
      <c r="C36" s="60">
        <v>30530</v>
      </c>
      <c r="D36" s="60">
        <f>SUM(D26:D35)</f>
        <v>32842</v>
      </c>
      <c r="E36" s="60">
        <f>SUM(E26:E35)</f>
        <v>31947</v>
      </c>
      <c r="F36" s="60">
        <f>SUM(F26:F35)</f>
        <v>25925</v>
      </c>
      <c r="G36" s="61">
        <f>SUM(G26:G35)</f>
        <v>12597</v>
      </c>
      <c r="H36" s="61">
        <f>SUM(H26:H35)</f>
        <v>12520</v>
      </c>
      <c r="I36" s="62">
        <v>14146</v>
      </c>
      <c r="J36" s="62">
        <v>14919</v>
      </c>
      <c r="K36" s="62">
        <v>15495</v>
      </c>
      <c r="L36" s="64">
        <v>14613</v>
      </c>
      <c r="M36" s="64">
        <v>4309</v>
      </c>
      <c r="N36" s="184">
        <f t="shared" si="0"/>
        <v>29.487442688017516</v>
      </c>
    </row>
    <row r="37" spans="1:14" ht="15">
      <c r="A37" s="38" t="s">
        <v>43</v>
      </c>
      <c r="B37" s="39">
        <v>32</v>
      </c>
      <c r="C37" s="40">
        <v>2634</v>
      </c>
      <c r="D37" s="41">
        <v>2792</v>
      </c>
      <c r="E37" s="41">
        <v>2994</v>
      </c>
      <c r="F37" s="42">
        <v>1391</v>
      </c>
      <c r="G37" s="42">
        <v>0</v>
      </c>
      <c r="H37" s="42">
        <v>0</v>
      </c>
      <c r="I37" s="79">
        <v>0</v>
      </c>
      <c r="J37" s="79">
        <v>0</v>
      </c>
      <c r="K37" s="79">
        <v>0</v>
      </c>
      <c r="L37" s="80">
        <v>0</v>
      </c>
      <c r="M37" s="80">
        <v>0</v>
      </c>
      <c r="N37" s="184"/>
    </row>
    <row r="38" spans="1:14" ht="15">
      <c r="A38" s="38" t="s">
        <v>44</v>
      </c>
      <c r="B38" s="39">
        <v>33</v>
      </c>
      <c r="C38" s="46">
        <v>8101</v>
      </c>
      <c r="D38" s="47">
        <v>8489</v>
      </c>
      <c r="E38" s="47">
        <v>8533</v>
      </c>
      <c r="F38" s="42">
        <v>6296</v>
      </c>
      <c r="G38" s="50">
        <v>3792</v>
      </c>
      <c r="H38" s="50">
        <v>6003</v>
      </c>
      <c r="I38" s="43">
        <v>6411</v>
      </c>
      <c r="J38" s="43">
        <v>6224</v>
      </c>
      <c r="K38" s="43">
        <v>6256</v>
      </c>
      <c r="L38" s="45">
        <v>6280</v>
      </c>
      <c r="M38" s="45">
        <v>2220</v>
      </c>
      <c r="N38" s="184">
        <f t="shared" si="0"/>
        <v>35.35031847133758</v>
      </c>
    </row>
    <row r="39" spans="1:14" ht="15">
      <c r="A39" s="38" t="s">
        <v>45</v>
      </c>
      <c r="B39" s="39">
        <v>34</v>
      </c>
      <c r="C39" s="46">
        <v>3492</v>
      </c>
      <c r="D39" s="47">
        <v>3530</v>
      </c>
      <c r="E39" s="47">
        <v>3641</v>
      </c>
      <c r="F39" s="42">
        <v>1846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14699</v>
      </c>
      <c r="D40" s="47">
        <v>14780</v>
      </c>
      <c r="E40" s="47">
        <v>14012</v>
      </c>
      <c r="F40" s="42">
        <v>14780</v>
      </c>
      <c r="G40" s="50">
        <v>7972</v>
      </c>
      <c r="H40" s="50">
        <v>6500</v>
      </c>
      <c r="I40" s="43">
        <v>7680</v>
      </c>
      <c r="J40" s="43">
        <v>8932</v>
      </c>
      <c r="K40" s="43">
        <v>7938</v>
      </c>
      <c r="L40" s="45">
        <v>8283</v>
      </c>
      <c r="M40" s="45">
        <v>2067</v>
      </c>
      <c r="N40" s="184">
        <f t="shared" si="0"/>
        <v>24.954726548352046</v>
      </c>
    </row>
    <row r="41" spans="1:14" ht="15.75" thickBot="1">
      <c r="A41" s="22" t="s">
        <v>47</v>
      </c>
      <c r="B41" s="23"/>
      <c r="C41" s="51">
        <v>78</v>
      </c>
      <c r="D41" s="52">
        <v>42</v>
      </c>
      <c r="E41" s="52">
        <v>185</v>
      </c>
      <c r="F41" s="42">
        <v>1039</v>
      </c>
      <c r="G41" s="53">
        <v>7730</v>
      </c>
      <c r="H41" s="53">
        <v>89</v>
      </c>
      <c r="I41" s="85">
        <v>57</v>
      </c>
      <c r="J41" s="54">
        <v>660</v>
      </c>
      <c r="K41" s="54">
        <v>1313</v>
      </c>
      <c r="L41" s="56">
        <v>50</v>
      </c>
      <c r="M41" s="56">
        <v>0</v>
      </c>
      <c r="N41" s="184">
        <f t="shared" si="0"/>
        <v>0</v>
      </c>
    </row>
    <row r="42" spans="1:14" ht="20.25" customHeight="1" thickBot="1">
      <c r="A42" s="83" t="s">
        <v>48</v>
      </c>
      <c r="B42" s="84">
        <v>58</v>
      </c>
      <c r="C42" s="60">
        <f aca="true" t="shared" si="1" ref="C42:H42">SUM(C37:C41)</f>
        <v>29004</v>
      </c>
      <c r="D42" s="60">
        <f t="shared" si="1"/>
        <v>29633</v>
      </c>
      <c r="E42" s="60">
        <f t="shared" si="1"/>
        <v>29365</v>
      </c>
      <c r="F42" s="60">
        <f t="shared" si="1"/>
        <v>25352</v>
      </c>
      <c r="G42" s="61">
        <f t="shared" si="1"/>
        <v>19494</v>
      </c>
      <c r="H42" s="61">
        <f t="shared" si="1"/>
        <v>12592</v>
      </c>
      <c r="I42" s="62">
        <v>14148</v>
      </c>
      <c r="J42" s="62">
        <v>15816</v>
      </c>
      <c r="K42" s="62">
        <v>15507</v>
      </c>
      <c r="L42" s="64">
        <v>14613</v>
      </c>
      <c r="M42" s="64">
        <v>4287</v>
      </c>
      <c r="N42" s="184">
        <f t="shared" si="0"/>
        <v>29.336891808663516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20.25" customHeight="1" thickBot="1">
      <c r="A44" s="83" t="s">
        <v>49</v>
      </c>
      <c r="B44" s="84"/>
      <c r="C44" s="60">
        <f>+C42-C40</f>
        <v>14305</v>
      </c>
      <c r="D44" s="60">
        <f>+D42-D40</f>
        <v>14853</v>
      </c>
      <c r="E44" s="60">
        <f>+E42-E40</f>
        <v>15353</v>
      </c>
      <c r="F44" s="60">
        <f>+F42-F40</f>
        <v>10572</v>
      </c>
      <c r="G44" s="61">
        <v>11522</v>
      </c>
      <c r="H44" s="61">
        <v>6092</v>
      </c>
      <c r="I44" s="62">
        <v>6468</v>
      </c>
      <c r="J44" s="62">
        <v>6884</v>
      </c>
      <c r="K44" s="62">
        <v>7569</v>
      </c>
      <c r="L44" s="64">
        <v>6330</v>
      </c>
      <c r="M44" s="64">
        <v>2220</v>
      </c>
      <c r="N44" s="184">
        <f t="shared" si="0"/>
        <v>35.07109004739337</v>
      </c>
    </row>
    <row r="45" spans="1:14" ht="19.5" customHeight="1" thickBot="1">
      <c r="A45" s="83" t="s">
        <v>50</v>
      </c>
      <c r="B45" s="84">
        <v>59</v>
      </c>
      <c r="C45" s="60">
        <f>+C42-C36</f>
        <v>-1526</v>
      </c>
      <c r="D45" s="60">
        <f>+D42-D36</f>
        <v>-3209</v>
      </c>
      <c r="E45" s="60">
        <f>+E42-E36</f>
        <v>-2582</v>
      </c>
      <c r="F45" s="60">
        <f>+F42-F36</f>
        <v>-573</v>
      </c>
      <c r="G45" s="61">
        <v>6897</v>
      </c>
      <c r="H45" s="61">
        <v>72</v>
      </c>
      <c r="I45" s="62">
        <v>2</v>
      </c>
      <c r="J45" s="62">
        <v>897</v>
      </c>
      <c r="K45" s="62">
        <v>12</v>
      </c>
      <c r="L45" s="64">
        <v>0</v>
      </c>
      <c r="M45" s="64">
        <v>-22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-16225</v>
      </c>
      <c r="D46" s="61">
        <f>+D45-D40</f>
        <v>-17989</v>
      </c>
      <c r="E46" s="61">
        <f>+E45-E40</f>
        <v>-16594</v>
      </c>
      <c r="F46" s="61">
        <f>+F45-F40</f>
        <v>-15353</v>
      </c>
      <c r="G46" s="61">
        <v>-1075</v>
      </c>
      <c r="H46" s="61">
        <v>-6428</v>
      </c>
      <c r="I46" s="62">
        <v>-7678</v>
      </c>
      <c r="J46" s="62">
        <v>-8035</v>
      </c>
      <c r="K46" s="62">
        <v>-7926</v>
      </c>
      <c r="L46" s="64">
        <v>-8283</v>
      </c>
      <c r="M46" s="64">
        <v>-2089</v>
      </c>
      <c r="N46" s="184">
        <f t="shared" si="0"/>
        <v>25.22033079802004</v>
      </c>
    </row>
    <row r="47" spans="1:14" ht="21.75" customHeight="1" hidden="1" thickBot="1">
      <c r="A47" s="83" t="s">
        <v>53</v>
      </c>
      <c r="B47" s="88"/>
      <c r="C47" s="60">
        <f>+C31/C10*83.3333333333333</f>
        <v>10089.912280701754</v>
      </c>
      <c r="D47" s="60">
        <f aca="true" t="shared" si="2" ref="D47:M47">+D31/D10*83.3333333333333</f>
        <v>11436.342592592593</v>
      </c>
      <c r="E47" s="60">
        <f t="shared" si="2"/>
        <v>12253.47222222222</v>
      </c>
      <c r="F47" s="60">
        <f t="shared" si="2"/>
        <v>14244.152046783625</v>
      </c>
      <c r="G47" s="60">
        <f t="shared" si="2"/>
        <v>17003.787878787876</v>
      </c>
      <c r="H47" s="60">
        <f t="shared" si="2"/>
        <v>18903.940886699507</v>
      </c>
      <c r="I47" s="60">
        <f t="shared" si="2"/>
        <v>19745.90163934426</v>
      </c>
      <c r="J47" s="60">
        <v>20380.258899676373</v>
      </c>
      <c r="K47" s="60"/>
      <c r="L47" s="60">
        <f t="shared" si="2"/>
        <v>22174.79674796748</v>
      </c>
      <c r="M47" s="60">
        <f t="shared" si="2"/>
        <v>5336.617405582922</v>
      </c>
      <c r="N47" s="183">
        <f t="shared" si="0"/>
        <v>24.06613898759668</v>
      </c>
    </row>
    <row r="48" ht="12.75">
      <c r="B48" s="89"/>
    </row>
  </sheetData>
  <printOptions/>
  <pageMargins left="0.7874015748031497" right="0.3937007874015748" top="1.1811023622047245" bottom="0.3937007874015748" header="0.5118110236220472" footer="0.5118110236220472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46" sqref="M46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9.140625" style="3" hidden="1" customWidth="1"/>
    <col min="4" max="4" width="13.57421875" style="3" hidden="1" customWidth="1"/>
    <col min="5" max="5" width="14.28125" style="3" hidden="1" customWidth="1"/>
    <col min="6" max="6" width="15.140625" style="3" hidden="1" customWidth="1"/>
    <col min="7" max="7" width="14.421875" style="3" hidden="1" customWidth="1"/>
    <col min="8" max="8" width="14.8515625" style="3" hidden="1" customWidth="1"/>
    <col min="9" max="12" width="13.8515625" style="12" customWidth="1"/>
    <col min="13" max="13" width="14.421875" style="12" customWidth="1"/>
    <col min="14" max="14" width="11.140625" style="3" customWidth="1"/>
    <col min="15" max="16384" width="9.140625" style="3" customWidth="1"/>
  </cols>
  <sheetData>
    <row r="1" spans="1:13" ht="15.75">
      <c r="A1" s="100" t="s">
        <v>503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55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502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504</v>
      </c>
      <c r="L8" s="21">
        <v>2009</v>
      </c>
      <c r="M8" s="21">
        <v>2009</v>
      </c>
      <c r="N8" s="186" t="s">
        <v>69</v>
      </c>
    </row>
    <row r="9" spans="1:14" ht="15.75" customHeight="1">
      <c r="A9" s="22" t="s">
        <v>13</v>
      </c>
      <c r="B9" s="23"/>
      <c r="C9" s="91">
        <v>22</v>
      </c>
      <c r="D9" s="92">
        <v>23</v>
      </c>
      <c r="E9" s="92">
        <v>27</v>
      </c>
      <c r="F9" s="27">
        <v>28</v>
      </c>
      <c r="G9" s="27">
        <v>25</v>
      </c>
      <c r="H9" s="27">
        <v>26</v>
      </c>
      <c r="I9" s="28">
        <v>26</v>
      </c>
      <c r="J9" s="28">
        <v>24</v>
      </c>
      <c r="K9" s="28">
        <v>24</v>
      </c>
      <c r="L9" s="29">
        <v>24</v>
      </c>
      <c r="M9" s="29">
        <v>24</v>
      </c>
      <c r="N9" s="184">
        <f aca="true" t="shared" si="0" ref="N9:N46">(M9/L9)*100</f>
        <v>100</v>
      </c>
    </row>
    <row r="10" spans="1:14" ht="18" customHeight="1" thickBot="1">
      <c r="A10" s="30" t="s">
        <v>14</v>
      </c>
      <c r="B10" s="31"/>
      <c r="C10" s="93">
        <v>20.91</v>
      </c>
      <c r="D10" s="94">
        <v>21.91</v>
      </c>
      <c r="E10" s="94">
        <v>25.74</v>
      </c>
      <c r="F10" s="95">
        <v>26.34</v>
      </c>
      <c r="G10" s="95">
        <v>23.92</v>
      </c>
      <c r="H10" s="95">
        <v>25.02</v>
      </c>
      <c r="I10" s="36">
        <v>24.22916666666667</v>
      </c>
      <c r="J10" s="36">
        <v>22.8</v>
      </c>
      <c r="K10" s="36">
        <v>21.85</v>
      </c>
      <c r="L10" s="37">
        <v>22.35</v>
      </c>
      <c r="M10" s="37">
        <v>21.85</v>
      </c>
      <c r="N10" s="184">
        <f t="shared" si="0"/>
        <v>97.76286353467562</v>
      </c>
    </row>
    <row r="11" spans="1:14" ht="15">
      <c r="A11" s="38" t="s">
        <v>15</v>
      </c>
      <c r="B11" s="39">
        <v>26</v>
      </c>
      <c r="C11" s="40">
        <v>4630</v>
      </c>
      <c r="D11" s="41">
        <v>5103</v>
      </c>
      <c r="E11" s="41">
        <v>6228</v>
      </c>
      <c r="F11" s="42">
        <v>6462</v>
      </c>
      <c r="G11" s="42">
        <v>6636</v>
      </c>
      <c r="H11" s="42">
        <v>7210</v>
      </c>
      <c r="I11" s="43">
        <v>7549</v>
      </c>
      <c r="J11" s="43">
        <v>7230</v>
      </c>
      <c r="K11" s="43">
        <v>7272</v>
      </c>
      <c r="L11" s="44" t="s">
        <v>16</v>
      </c>
      <c r="M11" s="45">
        <v>24</v>
      </c>
      <c r="N11" s="184"/>
    </row>
    <row r="12" spans="1:14" ht="15">
      <c r="A12" s="38" t="s">
        <v>17</v>
      </c>
      <c r="B12" s="39">
        <v>33</v>
      </c>
      <c r="C12" s="46">
        <v>3811</v>
      </c>
      <c r="D12" s="47">
        <v>4577</v>
      </c>
      <c r="E12" s="47">
        <v>5617</v>
      </c>
      <c r="F12" s="42">
        <v>5942</v>
      </c>
      <c r="G12" s="42">
        <v>6303</v>
      </c>
      <c r="H12" s="42">
        <v>6623</v>
      </c>
      <c r="I12" s="43">
        <v>6949</v>
      </c>
      <c r="J12" s="85">
        <v>6728</v>
      </c>
      <c r="K12" s="85">
        <v>6851</v>
      </c>
      <c r="L12" s="48" t="s">
        <v>16</v>
      </c>
      <c r="M12" s="49">
        <v>22.35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7247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0</v>
      </c>
      <c r="G14" s="42">
        <v>19</v>
      </c>
      <c r="H14" s="42">
        <v>5</v>
      </c>
      <c r="I14" s="43">
        <v>14</v>
      </c>
      <c r="J14" s="85">
        <v>11</v>
      </c>
      <c r="K14" s="85">
        <v>8</v>
      </c>
      <c r="L14" s="48" t="s">
        <v>16</v>
      </c>
      <c r="M14" s="49">
        <v>6846</v>
      </c>
      <c r="N14" s="184"/>
    </row>
    <row r="15" spans="1:14" ht="15">
      <c r="A15" s="38" t="s">
        <v>20</v>
      </c>
      <c r="B15" s="39">
        <v>75</v>
      </c>
      <c r="C15" s="46">
        <v>150</v>
      </c>
      <c r="D15" s="47">
        <v>261</v>
      </c>
      <c r="E15" s="47">
        <v>415</v>
      </c>
      <c r="F15" s="42">
        <v>274</v>
      </c>
      <c r="G15" s="42">
        <v>232</v>
      </c>
      <c r="H15" s="42">
        <v>350</v>
      </c>
      <c r="I15" s="43">
        <v>0</v>
      </c>
      <c r="J15" s="85">
        <v>7</v>
      </c>
      <c r="K15" s="85">
        <v>539</v>
      </c>
      <c r="L15" s="48" t="s">
        <v>16</v>
      </c>
      <c r="M15" s="49">
        <v>0</v>
      </c>
      <c r="N15" s="184"/>
    </row>
    <row r="16" spans="1:14" ht="15.75" thickBot="1">
      <c r="A16" s="22" t="s">
        <v>21</v>
      </c>
      <c r="B16" s="23">
        <v>89</v>
      </c>
      <c r="C16" s="51">
        <v>869</v>
      </c>
      <c r="D16" s="52">
        <v>1024</v>
      </c>
      <c r="E16" s="52">
        <v>955</v>
      </c>
      <c r="F16" s="53">
        <v>1189</v>
      </c>
      <c r="G16" s="53">
        <v>1463</v>
      </c>
      <c r="H16" s="53">
        <v>1188</v>
      </c>
      <c r="I16" s="54">
        <v>1305</v>
      </c>
      <c r="J16" s="54">
        <v>1371</v>
      </c>
      <c r="K16" s="54">
        <v>1497</v>
      </c>
      <c r="L16" s="55" t="s">
        <v>16</v>
      </c>
      <c r="M16" s="56">
        <v>8</v>
      </c>
      <c r="N16" s="184"/>
    </row>
    <row r="17" spans="1:14" ht="15.75" thickBot="1">
      <c r="A17" s="57" t="s">
        <v>22</v>
      </c>
      <c r="B17" s="58">
        <v>125</v>
      </c>
      <c r="C17" s="59">
        <v>1838</v>
      </c>
      <c r="D17" s="60">
        <v>1811</v>
      </c>
      <c r="E17" s="60">
        <v>1981</v>
      </c>
      <c r="F17" s="61">
        <v>1991</v>
      </c>
      <c r="G17" s="61">
        <v>2047</v>
      </c>
      <c r="H17" s="61">
        <v>2129</v>
      </c>
      <c r="I17" s="62">
        <v>1970</v>
      </c>
      <c r="J17" s="62">
        <v>1889</v>
      </c>
      <c r="K17" s="62">
        <v>2465</v>
      </c>
      <c r="L17" s="63" t="s">
        <v>16</v>
      </c>
      <c r="M17" s="64">
        <v>635</v>
      </c>
      <c r="N17" s="184"/>
    </row>
    <row r="18" spans="1:14" ht="15">
      <c r="A18" s="22" t="s">
        <v>23</v>
      </c>
      <c r="B18" s="23">
        <v>131</v>
      </c>
      <c r="C18" s="51">
        <v>833</v>
      </c>
      <c r="D18" s="52">
        <v>540</v>
      </c>
      <c r="E18" s="52">
        <v>626</v>
      </c>
      <c r="F18" s="53">
        <v>535</v>
      </c>
      <c r="G18" s="53">
        <v>347</v>
      </c>
      <c r="H18" s="53">
        <v>601</v>
      </c>
      <c r="I18" s="54">
        <v>614</v>
      </c>
      <c r="J18" s="54">
        <v>516</v>
      </c>
      <c r="K18" s="54">
        <v>435</v>
      </c>
      <c r="L18" s="55" t="s">
        <v>16</v>
      </c>
      <c r="M18" s="56">
        <v>1871</v>
      </c>
      <c r="N18" s="184"/>
    </row>
    <row r="19" spans="1:14" ht="15">
      <c r="A19" s="38" t="s">
        <v>24</v>
      </c>
      <c r="B19" s="39">
        <v>138</v>
      </c>
      <c r="C19" s="40">
        <v>584</v>
      </c>
      <c r="D19" s="41">
        <v>483</v>
      </c>
      <c r="E19" s="41">
        <v>599</v>
      </c>
      <c r="F19" s="42">
        <v>954</v>
      </c>
      <c r="G19" s="42">
        <v>920</v>
      </c>
      <c r="H19" s="42">
        <v>502</v>
      </c>
      <c r="I19" s="43">
        <v>530</v>
      </c>
      <c r="J19" s="43">
        <v>741</v>
      </c>
      <c r="K19" s="43">
        <v>726</v>
      </c>
      <c r="L19" s="44" t="s">
        <v>16</v>
      </c>
      <c r="M19" s="45">
        <v>2916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416</v>
      </c>
      <c r="N20" s="184"/>
    </row>
    <row r="21" spans="1:14" ht="15">
      <c r="A21" s="38" t="s">
        <v>26</v>
      </c>
      <c r="B21" s="39">
        <v>189</v>
      </c>
      <c r="C21" s="46">
        <v>225</v>
      </c>
      <c r="D21" s="47">
        <v>259</v>
      </c>
      <c r="E21" s="47">
        <v>349</v>
      </c>
      <c r="F21" s="42">
        <v>168</v>
      </c>
      <c r="G21" s="42">
        <v>508</v>
      </c>
      <c r="H21" s="42">
        <v>249</v>
      </c>
      <c r="I21" s="43">
        <v>532</v>
      </c>
      <c r="J21" s="85">
        <v>567</v>
      </c>
      <c r="K21" s="85">
        <v>487</v>
      </c>
      <c r="L21" s="48" t="s">
        <v>16</v>
      </c>
      <c r="M21" s="49">
        <v>726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6805</v>
      </c>
      <c r="D23" s="68">
        <v>6979</v>
      </c>
      <c r="E23" s="68">
        <v>9263</v>
      </c>
      <c r="F23" s="69">
        <v>8562</v>
      </c>
      <c r="G23" s="69">
        <v>9342</v>
      </c>
      <c r="H23" s="69">
        <v>9453</v>
      </c>
      <c r="I23" s="70">
        <v>10538</v>
      </c>
      <c r="J23" s="70">
        <v>8916</v>
      </c>
      <c r="K23" s="70">
        <v>8932</v>
      </c>
      <c r="L23" s="71">
        <v>8928</v>
      </c>
      <c r="M23" s="71">
        <v>2445</v>
      </c>
      <c r="N23" s="184">
        <f t="shared" si="0"/>
        <v>27.385752688172044</v>
      </c>
    </row>
    <row r="24" spans="1:14" ht="15">
      <c r="A24" s="38" t="s">
        <v>29</v>
      </c>
      <c r="B24" s="39">
        <v>9</v>
      </c>
      <c r="C24" s="40"/>
      <c r="D24" s="41"/>
      <c r="E24" s="41"/>
      <c r="F24" s="42">
        <v>155</v>
      </c>
      <c r="G24" s="42">
        <v>80</v>
      </c>
      <c r="H24" s="42">
        <v>0</v>
      </c>
      <c r="I24" s="43">
        <v>110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6505</v>
      </c>
      <c r="D25" s="75">
        <v>6369</v>
      </c>
      <c r="E25" s="75">
        <v>6910</v>
      </c>
      <c r="F25" s="76">
        <v>6862</v>
      </c>
      <c r="G25" s="76">
        <v>7392</v>
      </c>
      <c r="H25" s="76">
        <v>7782</v>
      </c>
      <c r="I25" s="96">
        <v>8717</v>
      </c>
      <c r="J25" s="77">
        <v>7210</v>
      </c>
      <c r="K25" s="77">
        <v>7220</v>
      </c>
      <c r="L25" s="78">
        <v>7210</v>
      </c>
      <c r="M25" s="78">
        <v>2035</v>
      </c>
      <c r="N25" s="184">
        <f t="shared" si="0"/>
        <v>28.224687933425795</v>
      </c>
    </row>
    <row r="26" spans="1:14" ht="15">
      <c r="A26" s="38" t="s">
        <v>31</v>
      </c>
      <c r="B26" s="39">
        <v>1</v>
      </c>
      <c r="C26" s="40">
        <v>2275</v>
      </c>
      <c r="D26" s="41">
        <v>2131</v>
      </c>
      <c r="E26" s="41">
        <v>3325</v>
      </c>
      <c r="F26" s="42">
        <v>2487</v>
      </c>
      <c r="G26" s="42">
        <v>2176</v>
      </c>
      <c r="H26" s="42">
        <v>1801</v>
      </c>
      <c r="I26" s="85">
        <v>2639</v>
      </c>
      <c r="J26" s="85">
        <v>1300</v>
      </c>
      <c r="K26" s="85">
        <v>1779</v>
      </c>
      <c r="L26" s="49">
        <v>1378</v>
      </c>
      <c r="M26" s="49">
        <v>148</v>
      </c>
      <c r="N26" s="184">
        <f t="shared" si="0"/>
        <v>10.740203193033382</v>
      </c>
    </row>
    <row r="27" spans="1:14" ht="15">
      <c r="A27" s="38" t="s">
        <v>32</v>
      </c>
      <c r="B27" s="39">
        <v>2</v>
      </c>
      <c r="C27" s="46">
        <v>269</v>
      </c>
      <c r="D27" s="47">
        <v>415</v>
      </c>
      <c r="E27" s="47">
        <v>411</v>
      </c>
      <c r="F27" s="42">
        <v>499</v>
      </c>
      <c r="G27" s="50">
        <v>430</v>
      </c>
      <c r="H27" s="50">
        <v>648</v>
      </c>
      <c r="I27" s="43">
        <v>662</v>
      </c>
      <c r="J27" s="43">
        <v>746</v>
      </c>
      <c r="K27" s="43">
        <v>690</v>
      </c>
      <c r="L27" s="45">
        <v>850</v>
      </c>
      <c r="M27" s="45">
        <v>204</v>
      </c>
      <c r="N27" s="184">
        <f t="shared" si="0"/>
        <v>24</v>
      </c>
    </row>
    <row r="28" spans="1:14" ht="15">
      <c r="A28" s="38" t="s">
        <v>33</v>
      </c>
      <c r="B28" s="39">
        <v>4</v>
      </c>
      <c r="C28" s="46">
        <v>0</v>
      </c>
      <c r="D28" s="47">
        <v>1</v>
      </c>
      <c r="E28" s="47">
        <v>3</v>
      </c>
      <c r="F28" s="42">
        <v>2</v>
      </c>
      <c r="G28" s="50">
        <v>2</v>
      </c>
      <c r="H28" s="50">
        <v>0</v>
      </c>
      <c r="I28" s="43">
        <v>0</v>
      </c>
      <c r="J28" s="43">
        <v>0</v>
      </c>
      <c r="K28" s="43">
        <v>0</v>
      </c>
      <c r="L28" s="45">
        <v>0</v>
      </c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582</v>
      </c>
      <c r="D29" s="47">
        <v>430</v>
      </c>
      <c r="E29" s="47">
        <v>181</v>
      </c>
      <c r="F29" s="42">
        <v>89</v>
      </c>
      <c r="G29" s="50">
        <v>198</v>
      </c>
      <c r="H29" s="50">
        <v>340</v>
      </c>
      <c r="I29" s="43">
        <v>244</v>
      </c>
      <c r="J29" s="43">
        <v>61</v>
      </c>
      <c r="K29" s="43">
        <v>47</v>
      </c>
      <c r="L29" s="45">
        <v>78</v>
      </c>
      <c r="M29" s="45">
        <v>6</v>
      </c>
      <c r="N29" s="184">
        <f t="shared" si="0"/>
        <v>7.6923076923076925</v>
      </c>
    </row>
    <row r="30" spans="1:14" ht="15">
      <c r="A30" s="38" t="s">
        <v>35</v>
      </c>
      <c r="B30" s="39">
        <v>8</v>
      </c>
      <c r="C30" s="46">
        <v>566</v>
      </c>
      <c r="D30" s="47">
        <v>656</v>
      </c>
      <c r="E30" s="47">
        <v>1059</v>
      </c>
      <c r="F30" s="42">
        <v>860</v>
      </c>
      <c r="G30" s="50">
        <v>1124</v>
      </c>
      <c r="H30" s="50">
        <v>819</v>
      </c>
      <c r="I30" s="43">
        <v>849</v>
      </c>
      <c r="J30" s="43">
        <v>691</v>
      </c>
      <c r="K30" s="43">
        <v>704</v>
      </c>
      <c r="L30" s="45">
        <v>862</v>
      </c>
      <c r="M30" s="45">
        <v>116</v>
      </c>
      <c r="N30" s="184">
        <f t="shared" si="0"/>
        <v>13.45707656612529</v>
      </c>
    </row>
    <row r="31" spans="1:14" ht="15">
      <c r="A31" s="38" t="s">
        <v>36</v>
      </c>
      <c r="B31" s="81">
        <v>9</v>
      </c>
      <c r="C31" s="46">
        <v>2457</v>
      </c>
      <c r="D31" s="47">
        <v>2785</v>
      </c>
      <c r="E31" s="47">
        <v>3468</v>
      </c>
      <c r="F31" s="42">
        <v>3820</v>
      </c>
      <c r="G31" s="50">
        <v>4388</v>
      </c>
      <c r="H31" s="50">
        <v>4644</v>
      </c>
      <c r="I31" s="43">
        <v>4793</v>
      </c>
      <c r="J31" s="43">
        <v>4742</v>
      </c>
      <c r="K31" s="43">
        <v>4464</v>
      </c>
      <c r="L31" s="45">
        <v>4600</v>
      </c>
      <c r="M31" s="45">
        <v>1101</v>
      </c>
      <c r="N31" s="184">
        <f t="shared" si="0"/>
        <v>23.934782608695652</v>
      </c>
    </row>
    <row r="32" spans="1:14" ht="15">
      <c r="A32" s="38" t="s">
        <v>37</v>
      </c>
      <c r="B32" s="82" t="s">
        <v>38</v>
      </c>
      <c r="C32" s="46">
        <v>943</v>
      </c>
      <c r="D32" s="47">
        <v>1044</v>
      </c>
      <c r="E32" s="47">
        <v>1330</v>
      </c>
      <c r="F32" s="42">
        <v>1448</v>
      </c>
      <c r="G32" s="50">
        <v>1732</v>
      </c>
      <c r="H32" s="50">
        <v>1777</v>
      </c>
      <c r="I32" s="43">
        <v>1825</v>
      </c>
      <c r="J32" s="43">
        <v>1804</v>
      </c>
      <c r="K32" s="43">
        <v>1716.25</v>
      </c>
      <c r="L32" s="45">
        <v>1656</v>
      </c>
      <c r="M32" s="45">
        <v>421</v>
      </c>
      <c r="N32" s="184">
        <f t="shared" si="0"/>
        <v>25.422705314009665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318</v>
      </c>
      <c r="D34" s="47">
        <v>252</v>
      </c>
      <c r="E34" s="47">
        <v>124</v>
      </c>
      <c r="F34" s="42">
        <v>86</v>
      </c>
      <c r="G34" s="50">
        <v>114</v>
      </c>
      <c r="H34" s="50">
        <v>82</v>
      </c>
      <c r="I34" s="43">
        <v>95</v>
      </c>
      <c r="J34" s="43">
        <v>97</v>
      </c>
      <c r="K34" s="43">
        <v>78</v>
      </c>
      <c r="L34" s="45">
        <v>76</v>
      </c>
      <c r="M34" s="45">
        <v>18</v>
      </c>
      <c r="N34" s="184">
        <f t="shared" si="0"/>
        <v>23.684210526315788</v>
      </c>
    </row>
    <row r="35" spans="1:14" ht="15.75" thickBot="1">
      <c r="A35" s="22" t="s">
        <v>41</v>
      </c>
      <c r="B35" s="23"/>
      <c r="C35" s="51">
        <v>98</v>
      </c>
      <c r="D35" s="52">
        <v>128</v>
      </c>
      <c r="E35" s="52">
        <v>156</v>
      </c>
      <c r="F35" s="53">
        <v>110</v>
      </c>
      <c r="G35" s="53">
        <v>95</v>
      </c>
      <c r="H35" s="53">
        <v>75</v>
      </c>
      <c r="I35" s="79">
        <v>80</v>
      </c>
      <c r="J35" s="54">
        <v>64</v>
      </c>
      <c r="K35" s="54">
        <v>55</v>
      </c>
      <c r="L35" s="56">
        <v>78</v>
      </c>
      <c r="M35" s="56">
        <v>9</v>
      </c>
      <c r="N35" s="184">
        <f t="shared" si="0"/>
        <v>11.538461538461538</v>
      </c>
    </row>
    <row r="36" spans="1:14" ht="15.75" thickBot="1">
      <c r="A36" s="83" t="s">
        <v>42</v>
      </c>
      <c r="B36" s="84">
        <v>31</v>
      </c>
      <c r="C36" s="60">
        <v>7508</v>
      </c>
      <c r="D36" s="60">
        <f>SUM(D26:D35)</f>
        <v>7842</v>
      </c>
      <c r="E36" s="60">
        <f>SUM(E26:E35)</f>
        <v>10057</v>
      </c>
      <c r="F36" s="60">
        <f>SUM(F26:F35)</f>
        <v>9401</v>
      </c>
      <c r="G36" s="61">
        <f>SUM(G26:G35)</f>
        <v>10259</v>
      </c>
      <c r="H36" s="61">
        <f>SUM(H26:H35)</f>
        <v>10186</v>
      </c>
      <c r="I36" s="62">
        <v>11187</v>
      </c>
      <c r="J36" s="62">
        <v>9505</v>
      </c>
      <c r="K36" s="62">
        <v>9533.25</v>
      </c>
      <c r="L36" s="64">
        <v>9578</v>
      </c>
      <c r="M36" s="64">
        <v>2023</v>
      </c>
      <c r="N36" s="184">
        <f t="shared" si="0"/>
        <v>21.121319690958444</v>
      </c>
    </row>
    <row r="37" spans="1:14" ht="15">
      <c r="A37" s="38" t="s">
        <v>43</v>
      </c>
      <c r="B37" s="39">
        <v>32</v>
      </c>
      <c r="C37" s="40">
        <v>0</v>
      </c>
      <c r="D37" s="41">
        <v>0</v>
      </c>
      <c r="E37" s="41">
        <v>0</v>
      </c>
      <c r="F37" s="42">
        <v>0</v>
      </c>
      <c r="G37" s="42">
        <v>0</v>
      </c>
      <c r="H37" s="42">
        <v>0</v>
      </c>
      <c r="I37" s="85">
        <v>0</v>
      </c>
      <c r="J37" s="85">
        <v>0</v>
      </c>
      <c r="K37" s="85">
        <v>0</v>
      </c>
      <c r="L37" s="49">
        <v>0</v>
      </c>
      <c r="M37" s="49">
        <v>0</v>
      </c>
      <c r="N37" s="184"/>
    </row>
    <row r="38" spans="1:14" ht="15">
      <c r="A38" s="38" t="s">
        <v>44</v>
      </c>
      <c r="B38" s="39">
        <v>33</v>
      </c>
      <c r="C38" s="46">
        <v>716</v>
      </c>
      <c r="D38" s="47">
        <v>715</v>
      </c>
      <c r="E38" s="47">
        <v>780</v>
      </c>
      <c r="F38" s="42">
        <v>785</v>
      </c>
      <c r="G38" s="50">
        <v>743</v>
      </c>
      <c r="H38" s="50">
        <v>622</v>
      </c>
      <c r="I38" s="43">
        <v>575</v>
      </c>
      <c r="J38" s="43">
        <v>476</v>
      </c>
      <c r="K38" s="43">
        <v>484</v>
      </c>
      <c r="L38" s="45">
        <v>600</v>
      </c>
      <c r="M38" s="45">
        <v>170</v>
      </c>
      <c r="N38" s="184">
        <f t="shared" si="0"/>
        <v>28.333333333333332</v>
      </c>
    </row>
    <row r="39" spans="1:14" ht="15">
      <c r="A39" s="38" t="s">
        <v>45</v>
      </c>
      <c r="B39" s="39">
        <v>34</v>
      </c>
      <c r="C39" s="46">
        <v>26</v>
      </c>
      <c r="D39" s="47">
        <v>32</v>
      </c>
      <c r="E39" s="47">
        <v>26</v>
      </c>
      <c r="F39" s="42">
        <v>24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6805</v>
      </c>
      <c r="D40" s="47">
        <v>6979</v>
      </c>
      <c r="E40" s="47">
        <v>9263</v>
      </c>
      <c r="F40" s="42">
        <v>8562</v>
      </c>
      <c r="G40" s="50">
        <v>9259</v>
      </c>
      <c r="H40" s="50">
        <v>9453</v>
      </c>
      <c r="I40" s="43">
        <v>10428</v>
      </c>
      <c r="J40" s="43">
        <v>8916</v>
      </c>
      <c r="K40" s="43">
        <v>8932</v>
      </c>
      <c r="L40" s="45">
        <v>8928</v>
      </c>
      <c r="M40" s="45">
        <v>2445</v>
      </c>
      <c r="N40" s="184">
        <f t="shared" si="0"/>
        <v>27.385752688172044</v>
      </c>
    </row>
    <row r="41" spans="1:14" ht="15.75" thickBot="1">
      <c r="A41" s="22" t="s">
        <v>47</v>
      </c>
      <c r="B41" s="23"/>
      <c r="C41" s="51">
        <v>25</v>
      </c>
      <c r="D41" s="52">
        <v>406</v>
      </c>
      <c r="E41" s="52">
        <v>80</v>
      </c>
      <c r="F41" s="42">
        <v>44</v>
      </c>
      <c r="G41" s="53">
        <v>263</v>
      </c>
      <c r="H41" s="53">
        <v>280</v>
      </c>
      <c r="I41" s="85">
        <v>385</v>
      </c>
      <c r="J41" s="54">
        <v>155</v>
      </c>
      <c r="K41" s="54">
        <v>134</v>
      </c>
      <c r="L41" s="56">
        <v>50</v>
      </c>
      <c r="M41" s="56">
        <v>13</v>
      </c>
      <c r="N41" s="184">
        <f t="shared" si="0"/>
        <v>26</v>
      </c>
    </row>
    <row r="42" spans="1:14" ht="15.75" thickBot="1">
      <c r="A42" s="83" t="s">
        <v>48</v>
      </c>
      <c r="B42" s="84">
        <v>58</v>
      </c>
      <c r="C42" s="60">
        <f aca="true" t="shared" si="1" ref="C42:H42">SUM(C37:C41)</f>
        <v>7572</v>
      </c>
      <c r="D42" s="60">
        <f t="shared" si="1"/>
        <v>8132</v>
      </c>
      <c r="E42" s="60">
        <f t="shared" si="1"/>
        <v>10149</v>
      </c>
      <c r="F42" s="60">
        <f t="shared" si="1"/>
        <v>9415</v>
      </c>
      <c r="G42" s="61">
        <f t="shared" si="1"/>
        <v>10265</v>
      </c>
      <c r="H42" s="61">
        <f t="shared" si="1"/>
        <v>10355</v>
      </c>
      <c r="I42" s="62">
        <v>11388</v>
      </c>
      <c r="J42" s="62">
        <v>9547</v>
      </c>
      <c r="K42" s="62">
        <v>9550</v>
      </c>
      <c r="L42" s="64">
        <v>9578</v>
      </c>
      <c r="M42" s="64">
        <v>2628</v>
      </c>
      <c r="N42" s="184">
        <f t="shared" si="0"/>
        <v>27.43787847149718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" customHeight="1" thickBot="1">
      <c r="A44" s="83" t="s">
        <v>49</v>
      </c>
      <c r="B44" s="84"/>
      <c r="C44" s="60">
        <f>+C42-C40</f>
        <v>767</v>
      </c>
      <c r="D44" s="60">
        <f>+D42-D40</f>
        <v>1153</v>
      </c>
      <c r="E44" s="60">
        <f>+E42-E40</f>
        <v>886</v>
      </c>
      <c r="F44" s="60">
        <f>+F42-F40</f>
        <v>853</v>
      </c>
      <c r="G44" s="61">
        <v>1006</v>
      </c>
      <c r="H44" s="61">
        <v>902</v>
      </c>
      <c r="I44" s="62">
        <v>960</v>
      </c>
      <c r="J44" s="62">
        <v>631</v>
      </c>
      <c r="K44" s="62">
        <v>618</v>
      </c>
      <c r="L44" s="64">
        <v>650</v>
      </c>
      <c r="M44" s="64">
        <v>183</v>
      </c>
      <c r="N44" s="184">
        <f t="shared" si="0"/>
        <v>28.153846153846153</v>
      </c>
    </row>
    <row r="45" spans="1:14" ht="21" customHeight="1" thickBot="1">
      <c r="A45" s="83" t="s">
        <v>50</v>
      </c>
      <c r="B45" s="84">
        <v>59</v>
      </c>
      <c r="C45" s="60">
        <f>+C42-C36</f>
        <v>64</v>
      </c>
      <c r="D45" s="60">
        <f>+D42-D36</f>
        <v>290</v>
      </c>
      <c r="E45" s="60">
        <f>+E42-E36</f>
        <v>92</v>
      </c>
      <c r="F45" s="60">
        <f>+F42-F36</f>
        <v>14</v>
      </c>
      <c r="G45" s="61">
        <v>6</v>
      </c>
      <c r="H45" s="61">
        <v>169</v>
      </c>
      <c r="I45" s="62">
        <v>201</v>
      </c>
      <c r="J45" s="62">
        <v>42</v>
      </c>
      <c r="K45" s="62">
        <v>17</v>
      </c>
      <c r="L45" s="64">
        <v>0</v>
      </c>
      <c r="M45" s="64">
        <v>605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-6741</v>
      </c>
      <c r="D46" s="61">
        <f>+D45-D40</f>
        <v>-6689</v>
      </c>
      <c r="E46" s="61">
        <f>+E45-E40</f>
        <v>-9171</v>
      </c>
      <c r="F46" s="61">
        <f>+F45-F40</f>
        <v>-8548</v>
      </c>
      <c r="G46" s="61">
        <v>-9253</v>
      </c>
      <c r="H46" s="61">
        <v>-9284</v>
      </c>
      <c r="I46" s="62">
        <v>-10227</v>
      </c>
      <c r="J46" s="62">
        <v>-8874</v>
      </c>
      <c r="K46" s="62">
        <v>-8915</v>
      </c>
      <c r="L46" s="64">
        <v>-8928</v>
      </c>
      <c r="M46" s="64">
        <v>-1840</v>
      </c>
      <c r="N46" s="184">
        <f t="shared" si="0"/>
        <v>20.60931899641577</v>
      </c>
    </row>
    <row r="47" spans="1:13" ht="21.75" customHeight="1" hidden="1" thickBot="1">
      <c r="A47" s="83" t="s">
        <v>53</v>
      </c>
      <c r="B47" s="88"/>
      <c r="C47" s="60">
        <f>+C31/C10*83.3333333333333</f>
        <v>9791.96556671449</v>
      </c>
      <c r="D47" s="60">
        <f aca="true" t="shared" si="2" ref="D47:M47">+D31/D10*83.3333333333333</f>
        <v>10592.575688422334</v>
      </c>
      <c r="E47" s="60">
        <f t="shared" si="2"/>
        <v>11227.661227661227</v>
      </c>
      <c r="F47" s="60">
        <f t="shared" si="2"/>
        <v>12085.547962541126</v>
      </c>
      <c r="G47" s="60">
        <f t="shared" si="2"/>
        <v>15287.068004459306</v>
      </c>
      <c r="H47" s="60">
        <f t="shared" si="2"/>
        <v>15467.625899280574</v>
      </c>
      <c r="I47" s="60">
        <f t="shared" si="2"/>
        <v>16484.952708512465</v>
      </c>
      <c r="J47" s="60">
        <v>17331.871345029238</v>
      </c>
      <c r="K47" s="60"/>
      <c r="L47" s="60">
        <f t="shared" si="2"/>
        <v>17151.379567486947</v>
      </c>
      <c r="M47" s="60">
        <f t="shared" si="2"/>
        <v>4199.084668192219</v>
      </c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M30" sqref="M30"/>
    </sheetView>
  </sheetViews>
  <sheetFormatPr defaultColWidth="9.140625" defaultRowHeight="12.75"/>
  <cols>
    <col min="1" max="1" width="40.7109375" style="3" customWidth="1"/>
    <col min="2" max="2" width="10.28125" style="3" customWidth="1"/>
    <col min="3" max="3" width="9.8515625" style="3" hidden="1" customWidth="1"/>
    <col min="4" max="4" width="12.57421875" style="3" hidden="1" customWidth="1"/>
    <col min="5" max="5" width="13.421875" style="3" hidden="1" customWidth="1"/>
    <col min="6" max="6" width="13.8515625" style="3" hidden="1" customWidth="1"/>
    <col min="7" max="7" width="14.140625" style="3" hidden="1" customWidth="1"/>
    <col min="8" max="8" width="13.7109375" style="3" hidden="1" customWidth="1"/>
    <col min="9" max="11" width="13.8515625" style="12" customWidth="1"/>
    <col min="12" max="12" width="14.28125" style="12" customWidth="1"/>
    <col min="13" max="13" width="13.8515625" style="12" customWidth="1"/>
    <col min="14" max="16384" width="9.140625" style="3" customWidth="1"/>
  </cols>
  <sheetData>
    <row r="1" spans="1:13" ht="15.75">
      <c r="A1" s="100" t="s">
        <v>503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56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502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504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11</v>
      </c>
      <c r="D9" s="92">
        <v>12</v>
      </c>
      <c r="E9" s="92">
        <v>12</v>
      </c>
      <c r="F9" s="27">
        <v>12</v>
      </c>
      <c r="G9" s="27">
        <v>12</v>
      </c>
      <c r="H9" s="27">
        <v>12</v>
      </c>
      <c r="I9" s="28">
        <v>13</v>
      </c>
      <c r="J9" s="28">
        <v>16</v>
      </c>
      <c r="K9" s="28">
        <v>12</v>
      </c>
      <c r="L9" s="29">
        <v>12</v>
      </c>
      <c r="M9" s="29">
        <v>13</v>
      </c>
      <c r="N9" s="184">
        <f aca="true" t="shared" si="0" ref="N9:N46">(M9/L9)*100</f>
        <v>108.33333333333333</v>
      </c>
    </row>
    <row r="10" spans="1:14" ht="15.75" thickBot="1">
      <c r="A10" s="30" t="s">
        <v>14</v>
      </c>
      <c r="B10" s="31"/>
      <c r="C10" s="93">
        <v>10</v>
      </c>
      <c r="D10" s="94">
        <v>11</v>
      </c>
      <c r="E10" s="94">
        <v>11</v>
      </c>
      <c r="F10" s="95">
        <v>11</v>
      </c>
      <c r="G10" s="95">
        <v>11</v>
      </c>
      <c r="H10" s="95">
        <v>10</v>
      </c>
      <c r="I10" s="36">
        <v>10</v>
      </c>
      <c r="J10" s="36">
        <v>11.2</v>
      </c>
      <c r="K10" s="36">
        <v>10.7</v>
      </c>
      <c r="L10" s="37">
        <v>10.5</v>
      </c>
      <c r="M10" s="37">
        <v>10.8</v>
      </c>
      <c r="N10" s="184">
        <f t="shared" si="0"/>
        <v>102.85714285714288</v>
      </c>
    </row>
    <row r="11" spans="1:14" ht="15">
      <c r="A11" s="38" t="s">
        <v>15</v>
      </c>
      <c r="B11" s="39">
        <v>26</v>
      </c>
      <c r="C11" s="40">
        <v>1118</v>
      </c>
      <c r="D11" s="41">
        <v>1610</v>
      </c>
      <c r="E11" s="41">
        <v>2057</v>
      </c>
      <c r="F11" s="42">
        <v>2215</v>
      </c>
      <c r="G11" s="42">
        <v>2388.91</v>
      </c>
      <c r="H11" s="42">
        <v>2523</v>
      </c>
      <c r="I11" s="43">
        <v>2620</v>
      </c>
      <c r="J11" s="43">
        <v>4251</v>
      </c>
      <c r="K11" s="43">
        <v>4288</v>
      </c>
      <c r="L11" s="44" t="s">
        <v>16</v>
      </c>
      <c r="M11" s="45">
        <v>4338</v>
      </c>
      <c r="N11" s="184"/>
    </row>
    <row r="12" spans="1:14" ht="15">
      <c r="A12" s="38" t="s">
        <v>17</v>
      </c>
      <c r="B12" s="39">
        <v>33</v>
      </c>
      <c r="C12" s="46">
        <v>-886</v>
      </c>
      <c r="D12" s="47">
        <v>-1404</v>
      </c>
      <c r="E12" s="47">
        <v>-1873</v>
      </c>
      <c r="F12" s="42">
        <v>-2053</v>
      </c>
      <c r="G12" s="42">
        <v>-2214.23</v>
      </c>
      <c r="H12" s="42">
        <v>-2290</v>
      </c>
      <c r="I12" s="43">
        <v>-2442</v>
      </c>
      <c r="J12" s="85">
        <v>-4028</v>
      </c>
      <c r="K12" s="85">
        <v>-4023</v>
      </c>
      <c r="L12" s="48" t="s">
        <v>16</v>
      </c>
      <c r="M12" s="49">
        <v>-4084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47</v>
      </c>
      <c r="G14" s="42">
        <v>46.67</v>
      </c>
      <c r="H14" s="42">
        <v>46.03</v>
      </c>
      <c r="I14" s="43">
        <v>46</v>
      </c>
      <c r="J14" s="85">
        <v>44</v>
      </c>
      <c r="K14" s="85">
        <v>43</v>
      </c>
      <c r="L14" s="48" t="s">
        <v>16</v>
      </c>
      <c r="M14" s="49">
        <v>42</v>
      </c>
      <c r="N14" s="184"/>
    </row>
    <row r="15" spans="1:14" ht="15">
      <c r="A15" s="38" t="s">
        <v>20</v>
      </c>
      <c r="B15" s="39">
        <v>75</v>
      </c>
      <c r="C15" s="46">
        <v>8</v>
      </c>
      <c r="D15" s="47">
        <v>144</v>
      </c>
      <c r="E15" s="47">
        <v>62</v>
      </c>
      <c r="F15" s="42">
        <v>149</v>
      </c>
      <c r="G15" s="42">
        <v>82.34</v>
      </c>
      <c r="H15" s="97">
        <v>97.11</v>
      </c>
      <c r="I15" s="43">
        <v>88</v>
      </c>
      <c r="J15" s="85">
        <v>537</v>
      </c>
      <c r="K15" s="85">
        <v>647</v>
      </c>
      <c r="L15" s="48" t="s">
        <v>16</v>
      </c>
      <c r="M15" s="49">
        <v>797</v>
      </c>
      <c r="N15" s="184"/>
    </row>
    <row r="16" spans="1:14" ht="15.75" thickBot="1">
      <c r="A16" s="22" t="s">
        <v>21</v>
      </c>
      <c r="B16" s="23">
        <v>89</v>
      </c>
      <c r="C16" s="51">
        <v>671.75</v>
      </c>
      <c r="D16" s="52">
        <v>553</v>
      </c>
      <c r="E16" s="52">
        <v>1009</v>
      </c>
      <c r="F16" s="53">
        <v>847</v>
      </c>
      <c r="G16" s="53">
        <v>1009.87</v>
      </c>
      <c r="H16" s="53">
        <v>1030.7</v>
      </c>
      <c r="I16" s="54">
        <v>834</v>
      </c>
      <c r="J16" s="54">
        <v>1498</v>
      </c>
      <c r="K16" s="54">
        <v>1190</v>
      </c>
      <c r="L16" s="55" t="s">
        <v>16</v>
      </c>
      <c r="M16" s="56">
        <v>975</v>
      </c>
      <c r="N16" s="184"/>
    </row>
    <row r="17" spans="1:14" ht="15.75" thickBot="1">
      <c r="A17" s="57" t="s">
        <v>22</v>
      </c>
      <c r="B17" s="58">
        <v>125</v>
      </c>
      <c r="C17" s="59">
        <v>907</v>
      </c>
      <c r="D17" s="60">
        <v>903</v>
      </c>
      <c r="E17" s="60">
        <v>1256</v>
      </c>
      <c r="F17" s="61">
        <v>1205</v>
      </c>
      <c r="G17" s="61">
        <v>1313.56</v>
      </c>
      <c r="H17" s="61">
        <v>1406.64</v>
      </c>
      <c r="I17" s="62">
        <v>1146</v>
      </c>
      <c r="J17" s="62">
        <v>2299</v>
      </c>
      <c r="K17" s="62">
        <v>2146</v>
      </c>
      <c r="L17" s="63" t="s">
        <v>16</v>
      </c>
      <c r="M17" s="64">
        <v>2068</v>
      </c>
      <c r="N17" s="184"/>
    </row>
    <row r="18" spans="1:14" ht="15">
      <c r="A18" s="22" t="s">
        <v>23</v>
      </c>
      <c r="B18" s="23">
        <v>131</v>
      </c>
      <c r="C18" s="51">
        <v>235</v>
      </c>
      <c r="D18" s="52">
        <v>206</v>
      </c>
      <c r="E18" s="52">
        <v>184</v>
      </c>
      <c r="F18" s="53">
        <v>162</v>
      </c>
      <c r="G18" s="53">
        <v>174.68</v>
      </c>
      <c r="H18" s="53">
        <v>232.8</v>
      </c>
      <c r="I18" s="54">
        <v>177</v>
      </c>
      <c r="J18" s="54">
        <v>223</v>
      </c>
      <c r="K18" s="54">
        <v>265</v>
      </c>
      <c r="L18" s="55" t="s">
        <v>16</v>
      </c>
      <c r="M18" s="56">
        <v>254</v>
      </c>
      <c r="N18" s="184"/>
    </row>
    <row r="19" spans="1:14" ht="15">
      <c r="A19" s="38" t="s">
        <v>24</v>
      </c>
      <c r="B19" s="39">
        <v>138</v>
      </c>
      <c r="C19" s="40">
        <v>175</v>
      </c>
      <c r="D19" s="41">
        <v>427</v>
      </c>
      <c r="E19" s="41">
        <v>437</v>
      </c>
      <c r="F19" s="42">
        <v>569</v>
      </c>
      <c r="G19" s="42">
        <v>726.85</v>
      </c>
      <c r="H19" s="42">
        <v>727.58</v>
      </c>
      <c r="I19" s="43">
        <v>589</v>
      </c>
      <c r="J19" s="43">
        <v>523</v>
      </c>
      <c r="K19" s="43">
        <v>924</v>
      </c>
      <c r="L19" s="44" t="s">
        <v>16</v>
      </c>
      <c r="M19" s="45">
        <v>935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151</v>
      </c>
      <c r="D21" s="47">
        <v>169</v>
      </c>
      <c r="E21" s="47">
        <v>398</v>
      </c>
      <c r="F21" s="42">
        <v>215</v>
      </c>
      <c r="G21" s="42">
        <v>328.45</v>
      </c>
      <c r="H21" s="42">
        <v>282.79</v>
      </c>
      <c r="I21" s="43">
        <v>263</v>
      </c>
      <c r="J21" s="85">
        <v>1135</v>
      </c>
      <c r="K21" s="85">
        <v>525</v>
      </c>
      <c r="L21" s="48" t="s">
        <v>16</v>
      </c>
      <c r="M21" s="49">
        <v>992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96">
        <v>0</v>
      </c>
      <c r="J22" s="96">
        <v>0</v>
      </c>
      <c r="K22" s="96">
        <v>0</v>
      </c>
      <c r="L22" s="55" t="s">
        <v>16</v>
      </c>
      <c r="M22" s="56">
        <v>0</v>
      </c>
      <c r="N22" s="184"/>
    </row>
    <row r="23" spans="1:14" ht="15">
      <c r="A23" s="65" t="s">
        <v>28</v>
      </c>
      <c r="B23" s="66"/>
      <c r="C23" s="67">
        <v>2829</v>
      </c>
      <c r="D23" s="68">
        <v>2773</v>
      </c>
      <c r="E23" s="68">
        <v>3769</v>
      </c>
      <c r="F23" s="69">
        <v>3542</v>
      </c>
      <c r="G23" s="69">
        <v>3589</v>
      </c>
      <c r="H23" s="69">
        <v>4094</v>
      </c>
      <c r="I23" s="54">
        <v>4404</v>
      </c>
      <c r="J23" s="54">
        <v>6621</v>
      </c>
      <c r="K23" s="54">
        <v>6498</v>
      </c>
      <c r="L23" s="98">
        <v>9606</v>
      </c>
      <c r="M23" s="98">
        <v>1313</v>
      </c>
      <c r="N23" s="184">
        <f t="shared" si="0"/>
        <v>13.668540495523631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100</v>
      </c>
      <c r="L24" s="45">
        <v>0</v>
      </c>
      <c r="M24" s="45">
        <v>0</v>
      </c>
      <c r="N24" s="184" t="e">
        <f t="shared" si="0"/>
        <v>#DIV/0!</v>
      </c>
    </row>
    <row r="25" spans="1:14" ht="15.75" thickBot="1">
      <c r="A25" s="72" t="s">
        <v>30</v>
      </c>
      <c r="B25" s="73">
        <v>19</v>
      </c>
      <c r="C25" s="74">
        <v>2829</v>
      </c>
      <c r="D25" s="75">
        <v>2773</v>
      </c>
      <c r="E25" s="75">
        <v>3551</v>
      </c>
      <c r="F25" s="76">
        <v>3386</v>
      </c>
      <c r="G25" s="76">
        <v>3589</v>
      </c>
      <c r="H25" s="76">
        <v>3870</v>
      </c>
      <c r="I25" s="77">
        <v>4353</v>
      </c>
      <c r="J25" s="77">
        <v>6480</v>
      </c>
      <c r="K25" s="77">
        <v>6398</v>
      </c>
      <c r="L25" s="78">
        <v>5300</v>
      </c>
      <c r="M25" s="78">
        <v>1313</v>
      </c>
      <c r="N25" s="184">
        <f t="shared" si="0"/>
        <v>24.77358490566038</v>
      </c>
    </row>
    <row r="26" spans="1:14" ht="15">
      <c r="A26" s="38" t="s">
        <v>31</v>
      </c>
      <c r="B26" s="39">
        <v>1</v>
      </c>
      <c r="C26" s="40">
        <v>664</v>
      </c>
      <c r="D26" s="41">
        <v>352</v>
      </c>
      <c r="E26" s="41">
        <v>435</v>
      </c>
      <c r="F26" s="42">
        <v>358</v>
      </c>
      <c r="G26" s="42">
        <v>370</v>
      </c>
      <c r="H26" s="42">
        <v>605</v>
      </c>
      <c r="I26" s="43">
        <v>687</v>
      </c>
      <c r="J26" s="43">
        <v>1989</v>
      </c>
      <c r="K26" s="43">
        <v>559</v>
      </c>
      <c r="L26" s="45">
        <v>1400</v>
      </c>
      <c r="M26" s="45">
        <v>101</v>
      </c>
      <c r="N26" s="184">
        <f t="shared" si="0"/>
        <v>7.214285714285714</v>
      </c>
    </row>
    <row r="27" spans="1:14" ht="15">
      <c r="A27" s="38" t="s">
        <v>32</v>
      </c>
      <c r="B27" s="39">
        <v>2</v>
      </c>
      <c r="C27" s="46">
        <v>283</v>
      </c>
      <c r="D27" s="47">
        <v>228</v>
      </c>
      <c r="E27" s="47">
        <v>391</v>
      </c>
      <c r="F27" s="42">
        <v>382</v>
      </c>
      <c r="G27" s="50">
        <v>317</v>
      </c>
      <c r="H27" s="50">
        <v>435</v>
      </c>
      <c r="I27" s="43">
        <v>439</v>
      </c>
      <c r="J27" s="43">
        <v>690</v>
      </c>
      <c r="K27" s="43">
        <v>573</v>
      </c>
      <c r="L27" s="45">
        <v>706</v>
      </c>
      <c r="M27" s="45">
        <v>120</v>
      </c>
      <c r="N27" s="184">
        <f t="shared" si="0"/>
        <v>16.997167138810198</v>
      </c>
    </row>
    <row r="28" spans="1:14" ht="15">
      <c r="A28" s="38" t="s">
        <v>33</v>
      </c>
      <c r="B28" s="39">
        <v>4</v>
      </c>
      <c r="C28" s="46">
        <v>98</v>
      </c>
      <c r="D28" s="47">
        <v>112</v>
      </c>
      <c r="E28" s="47">
        <v>156</v>
      </c>
      <c r="F28" s="42">
        <v>151</v>
      </c>
      <c r="G28" s="50">
        <v>203</v>
      </c>
      <c r="H28" s="50">
        <v>214</v>
      </c>
      <c r="I28" s="43">
        <v>139</v>
      </c>
      <c r="J28" s="43">
        <v>174</v>
      </c>
      <c r="K28" s="43">
        <v>37</v>
      </c>
      <c r="L28" s="45">
        <v>50</v>
      </c>
      <c r="M28" s="45">
        <v>17</v>
      </c>
      <c r="N28" s="184">
        <f t="shared" si="0"/>
        <v>34</v>
      </c>
    </row>
    <row r="29" spans="1:14" ht="15">
      <c r="A29" s="38" t="s">
        <v>34</v>
      </c>
      <c r="B29" s="39">
        <v>5</v>
      </c>
      <c r="C29" s="46">
        <v>35</v>
      </c>
      <c r="D29" s="47">
        <v>47</v>
      </c>
      <c r="E29" s="47">
        <v>82</v>
      </c>
      <c r="F29" s="42">
        <v>94</v>
      </c>
      <c r="G29" s="50">
        <v>120</v>
      </c>
      <c r="H29" s="50">
        <v>56</v>
      </c>
      <c r="I29" s="43">
        <v>94</v>
      </c>
      <c r="J29" s="43">
        <v>60</v>
      </c>
      <c r="K29" s="43">
        <v>14</v>
      </c>
      <c r="L29" s="45">
        <v>2500</v>
      </c>
      <c r="M29" s="45">
        <v>1</v>
      </c>
      <c r="N29" s="184">
        <f t="shared" si="0"/>
        <v>0.04</v>
      </c>
    </row>
    <row r="30" spans="1:14" ht="15">
      <c r="A30" s="38" t="s">
        <v>35</v>
      </c>
      <c r="B30" s="39">
        <v>8</v>
      </c>
      <c r="C30" s="46">
        <v>383</v>
      </c>
      <c r="D30" s="47">
        <v>299</v>
      </c>
      <c r="E30" s="47">
        <v>540</v>
      </c>
      <c r="F30" s="42">
        <v>500</v>
      </c>
      <c r="G30" s="50">
        <v>499</v>
      </c>
      <c r="H30" s="50">
        <v>583</v>
      </c>
      <c r="I30" s="43">
        <v>676</v>
      </c>
      <c r="J30" s="43">
        <v>1062</v>
      </c>
      <c r="K30" s="43">
        <v>1341</v>
      </c>
      <c r="L30" s="45">
        <v>990</v>
      </c>
      <c r="M30" s="45">
        <v>300</v>
      </c>
      <c r="N30" s="184">
        <f t="shared" si="0"/>
        <v>30.303030303030305</v>
      </c>
    </row>
    <row r="31" spans="1:14" ht="15">
      <c r="A31" s="38" t="s">
        <v>36</v>
      </c>
      <c r="B31" s="81">
        <v>9</v>
      </c>
      <c r="C31" s="46">
        <v>1180</v>
      </c>
      <c r="D31" s="47">
        <v>1387</v>
      </c>
      <c r="E31" s="47">
        <v>1495</v>
      </c>
      <c r="F31" s="42">
        <v>1623</v>
      </c>
      <c r="G31" s="50">
        <v>1761</v>
      </c>
      <c r="H31" s="50">
        <v>1868</v>
      </c>
      <c r="I31" s="43">
        <v>1953</v>
      </c>
      <c r="J31" s="43">
        <v>2174</v>
      </c>
      <c r="K31" s="43">
        <v>3072</v>
      </c>
      <c r="L31" s="45">
        <v>2650</v>
      </c>
      <c r="M31" s="45">
        <v>695</v>
      </c>
      <c r="N31" s="184">
        <f t="shared" si="0"/>
        <v>26.22641509433962</v>
      </c>
    </row>
    <row r="32" spans="1:14" ht="15">
      <c r="A32" s="38" t="s">
        <v>37</v>
      </c>
      <c r="B32" s="82" t="s">
        <v>38</v>
      </c>
      <c r="C32" s="46">
        <v>460</v>
      </c>
      <c r="D32" s="47">
        <v>541</v>
      </c>
      <c r="E32" s="47">
        <v>579</v>
      </c>
      <c r="F32" s="42">
        <v>622</v>
      </c>
      <c r="G32" s="50">
        <v>663</v>
      </c>
      <c r="H32" s="50">
        <v>687</v>
      </c>
      <c r="I32" s="43">
        <v>710</v>
      </c>
      <c r="J32" s="43">
        <v>811</v>
      </c>
      <c r="K32" s="43">
        <v>1137</v>
      </c>
      <c r="L32" s="45">
        <v>954</v>
      </c>
      <c r="M32" s="45">
        <v>259</v>
      </c>
      <c r="N32" s="184">
        <f t="shared" si="0"/>
        <v>27.148846960167717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6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>
        <v>0</v>
      </c>
    </row>
    <row r="34" spans="1:14" ht="15">
      <c r="A34" s="38" t="s">
        <v>40</v>
      </c>
      <c r="B34" s="39">
        <v>25</v>
      </c>
      <c r="C34" s="46">
        <v>58</v>
      </c>
      <c r="D34" s="47">
        <v>81</v>
      </c>
      <c r="E34" s="47">
        <v>90</v>
      </c>
      <c r="F34" s="42">
        <v>95</v>
      </c>
      <c r="G34" s="50">
        <v>36</v>
      </c>
      <c r="H34" s="50">
        <v>46</v>
      </c>
      <c r="I34" s="43">
        <v>56</v>
      </c>
      <c r="J34" s="43">
        <v>67</v>
      </c>
      <c r="K34" s="43">
        <v>58</v>
      </c>
      <c r="L34" s="45">
        <v>50</v>
      </c>
      <c r="M34" s="45">
        <v>12</v>
      </c>
      <c r="N34" s="184">
        <f t="shared" si="0"/>
        <v>24</v>
      </c>
    </row>
    <row r="35" spans="1:14" ht="15.75" thickBot="1">
      <c r="A35" s="22" t="s">
        <v>41</v>
      </c>
      <c r="B35" s="23"/>
      <c r="C35" s="51">
        <v>61</v>
      </c>
      <c r="D35" s="52">
        <v>161</v>
      </c>
      <c r="E35" s="52">
        <v>210</v>
      </c>
      <c r="F35" s="53">
        <v>160</v>
      </c>
      <c r="G35" s="53">
        <v>236</v>
      </c>
      <c r="H35" s="53">
        <v>202</v>
      </c>
      <c r="I35" s="54">
        <v>315</v>
      </c>
      <c r="J35" s="54">
        <v>253</v>
      </c>
      <c r="K35" s="54">
        <v>268</v>
      </c>
      <c r="L35" s="56">
        <v>1160</v>
      </c>
      <c r="M35" s="56">
        <v>40</v>
      </c>
      <c r="N35" s="184">
        <f t="shared" si="0"/>
        <v>3.4482758620689653</v>
      </c>
    </row>
    <row r="36" spans="1:14" ht="15.75" thickBot="1">
      <c r="A36" s="83" t="s">
        <v>42</v>
      </c>
      <c r="B36" s="84">
        <v>31</v>
      </c>
      <c r="C36" s="60">
        <f>SUM(C26:C35)</f>
        <v>3222</v>
      </c>
      <c r="D36" s="60">
        <f>SUM(D26:D35)</f>
        <v>3208</v>
      </c>
      <c r="E36" s="60">
        <f>SUM(E26:E35)</f>
        <v>3978</v>
      </c>
      <c r="F36" s="60">
        <f>SUM(F26:F35)</f>
        <v>3991</v>
      </c>
      <c r="G36" s="61">
        <f>SUM(G26:G35)</f>
        <v>4205</v>
      </c>
      <c r="H36" s="61">
        <v>4696</v>
      </c>
      <c r="I36" s="62">
        <v>5069</v>
      </c>
      <c r="J36" s="62">
        <v>7280</v>
      </c>
      <c r="K36" s="62">
        <v>7059</v>
      </c>
      <c r="L36" s="64">
        <v>10460</v>
      </c>
      <c r="M36" s="64">
        <v>1545</v>
      </c>
      <c r="N36" s="184">
        <f t="shared" si="0"/>
        <v>14.770554493307838</v>
      </c>
    </row>
    <row r="37" spans="1:14" ht="15">
      <c r="A37" s="38" t="s">
        <v>43</v>
      </c>
      <c r="B37" s="39">
        <v>32</v>
      </c>
      <c r="C37" s="40">
        <v>30</v>
      </c>
      <c r="D37" s="41">
        <v>38</v>
      </c>
      <c r="E37" s="41">
        <v>53</v>
      </c>
      <c r="F37" s="42">
        <v>79</v>
      </c>
      <c r="G37" s="42">
        <v>59</v>
      </c>
      <c r="H37" s="42">
        <v>30</v>
      </c>
      <c r="I37" s="43">
        <v>108</v>
      </c>
      <c r="J37" s="43">
        <v>62</v>
      </c>
      <c r="K37" s="43">
        <v>49</v>
      </c>
      <c r="L37" s="45">
        <v>250</v>
      </c>
      <c r="M37" s="45">
        <v>0</v>
      </c>
      <c r="N37" s="184">
        <f t="shared" si="0"/>
        <v>0</v>
      </c>
    </row>
    <row r="38" spans="1:14" ht="15">
      <c r="A38" s="38" t="s">
        <v>44</v>
      </c>
      <c r="B38" s="39">
        <v>33</v>
      </c>
      <c r="C38" s="46">
        <v>130</v>
      </c>
      <c r="D38" s="47">
        <v>80</v>
      </c>
      <c r="E38" s="47">
        <v>69</v>
      </c>
      <c r="F38" s="42">
        <v>97</v>
      </c>
      <c r="G38" s="50">
        <v>70</v>
      </c>
      <c r="H38" s="50">
        <v>85</v>
      </c>
      <c r="I38" s="43">
        <v>105</v>
      </c>
      <c r="J38" s="43">
        <v>85</v>
      </c>
      <c r="K38" s="43">
        <v>165</v>
      </c>
      <c r="L38" s="45">
        <v>200</v>
      </c>
      <c r="M38" s="45">
        <v>4</v>
      </c>
      <c r="N38" s="184">
        <f t="shared" si="0"/>
        <v>2</v>
      </c>
    </row>
    <row r="39" spans="1:14" ht="15">
      <c r="A39" s="38" t="s">
        <v>45</v>
      </c>
      <c r="B39" s="39">
        <v>34</v>
      </c>
      <c r="C39" s="46">
        <v>243</v>
      </c>
      <c r="D39" s="47">
        <v>162</v>
      </c>
      <c r="E39" s="47">
        <v>206</v>
      </c>
      <c r="F39" s="42">
        <v>248</v>
      </c>
      <c r="G39" s="50">
        <v>270</v>
      </c>
      <c r="H39" s="50">
        <v>352</v>
      </c>
      <c r="I39" s="43">
        <v>231</v>
      </c>
      <c r="J39" s="43">
        <v>276</v>
      </c>
      <c r="K39" s="43">
        <v>62</v>
      </c>
      <c r="L39" s="45">
        <v>164</v>
      </c>
      <c r="M39" s="45">
        <v>21</v>
      </c>
      <c r="N39" s="184">
        <f t="shared" si="0"/>
        <v>12.804878048780488</v>
      </c>
    </row>
    <row r="40" spans="1:14" ht="15">
      <c r="A40" s="38" t="s">
        <v>46</v>
      </c>
      <c r="B40" s="39">
        <v>57</v>
      </c>
      <c r="C40" s="46">
        <v>2829</v>
      </c>
      <c r="D40" s="47">
        <v>2773</v>
      </c>
      <c r="E40" s="47">
        <v>3769</v>
      </c>
      <c r="F40" s="42">
        <v>3542</v>
      </c>
      <c r="G40" s="50">
        <v>3589</v>
      </c>
      <c r="H40" s="50">
        <v>4094</v>
      </c>
      <c r="I40" s="43">
        <v>4404</v>
      </c>
      <c r="J40" s="43">
        <v>6621</v>
      </c>
      <c r="K40" s="43">
        <v>6553</v>
      </c>
      <c r="L40" s="45">
        <v>9606</v>
      </c>
      <c r="M40" s="45">
        <v>1313</v>
      </c>
      <c r="N40" s="184">
        <f t="shared" si="0"/>
        <v>13.668540495523631</v>
      </c>
    </row>
    <row r="41" spans="1:14" ht="15.75" thickBot="1">
      <c r="A41" s="22" t="s">
        <v>47</v>
      </c>
      <c r="B41" s="23"/>
      <c r="C41" s="51">
        <v>336</v>
      </c>
      <c r="D41" s="52">
        <v>178</v>
      </c>
      <c r="E41" s="52">
        <v>118</v>
      </c>
      <c r="F41" s="42">
        <v>193</v>
      </c>
      <c r="G41" s="53">
        <v>263</v>
      </c>
      <c r="H41" s="53">
        <v>233</v>
      </c>
      <c r="I41" s="43">
        <v>274</v>
      </c>
      <c r="J41" s="54">
        <v>239</v>
      </c>
      <c r="K41" s="54">
        <v>231</v>
      </c>
      <c r="L41" s="56">
        <v>240</v>
      </c>
      <c r="M41" s="56">
        <v>33</v>
      </c>
      <c r="N41" s="184">
        <f t="shared" si="0"/>
        <v>13.750000000000002</v>
      </c>
    </row>
    <row r="42" spans="1:14" ht="15.75" thickBot="1">
      <c r="A42" s="83" t="s">
        <v>48</v>
      </c>
      <c r="B42" s="84">
        <v>58</v>
      </c>
      <c r="C42" s="60">
        <f>SUM(C37:C41)</f>
        <v>3568</v>
      </c>
      <c r="D42" s="60">
        <f>SUM(D37:D41)</f>
        <v>3231</v>
      </c>
      <c r="E42" s="60">
        <f>SUM(E37:E41)</f>
        <v>4215</v>
      </c>
      <c r="F42" s="60">
        <f>SUM(F37:F41)</f>
        <v>4159</v>
      </c>
      <c r="G42" s="61">
        <f>SUM(G37:G41)</f>
        <v>4251</v>
      </c>
      <c r="H42" s="61">
        <v>4794</v>
      </c>
      <c r="I42" s="62">
        <v>5122</v>
      </c>
      <c r="J42" s="62">
        <v>7283</v>
      </c>
      <c r="K42" s="62">
        <v>7061</v>
      </c>
      <c r="L42" s="64">
        <v>10460</v>
      </c>
      <c r="M42" s="64">
        <v>1371</v>
      </c>
      <c r="N42" s="184">
        <f t="shared" si="0"/>
        <v>13.107074569789676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.75" customHeight="1" thickBot="1">
      <c r="A44" s="83" t="s">
        <v>49</v>
      </c>
      <c r="B44" s="84"/>
      <c r="C44" s="60">
        <f>+C42-C40</f>
        <v>739</v>
      </c>
      <c r="D44" s="60">
        <f>+D42-D40</f>
        <v>458</v>
      </c>
      <c r="E44" s="60">
        <f>+E42-E40</f>
        <v>446</v>
      </c>
      <c r="F44" s="60">
        <f>+F42-F40</f>
        <v>617</v>
      </c>
      <c r="G44" s="61">
        <v>662</v>
      </c>
      <c r="H44" s="61">
        <v>700</v>
      </c>
      <c r="I44" s="62">
        <v>718</v>
      </c>
      <c r="J44" s="62">
        <v>662</v>
      </c>
      <c r="K44" s="62">
        <v>508</v>
      </c>
      <c r="L44" s="64">
        <v>854</v>
      </c>
      <c r="M44" s="64">
        <v>70</v>
      </c>
      <c r="N44" s="184">
        <f t="shared" si="0"/>
        <v>8.19672131147541</v>
      </c>
    </row>
    <row r="45" spans="1:14" ht="21" customHeight="1" thickBot="1">
      <c r="A45" s="83" t="s">
        <v>50</v>
      </c>
      <c r="B45" s="84">
        <v>59</v>
      </c>
      <c r="C45" s="60">
        <f>+C42-C36</f>
        <v>346</v>
      </c>
      <c r="D45" s="60">
        <f>+D42-D36</f>
        <v>23</v>
      </c>
      <c r="E45" s="60">
        <f>+E42-E36</f>
        <v>237</v>
      </c>
      <c r="F45" s="60">
        <f>+F42-F36</f>
        <v>168</v>
      </c>
      <c r="G45" s="61">
        <v>46</v>
      </c>
      <c r="H45" s="61">
        <v>98</v>
      </c>
      <c r="I45" s="62">
        <v>53</v>
      </c>
      <c r="J45" s="62">
        <v>3</v>
      </c>
      <c r="K45" s="62">
        <v>2</v>
      </c>
      <c r="L45" s="64">
        <v>0</v>
      </c>
      <c r="M45" s="64">
        <v>-174</v>
      </c>
      <c r="N45" s="184"/>
    </row>
    <row r="46" spans="1:14" ht="18" customHeight="1" thickBot="1">
      <c r="A46" s="83" t="s">
        <v>51</v>
      </c>
      <c r="B46" s="88" t="s">
        <v>52</v>
      </c>
      <c r="C46" s="61">
        <f>+C45-C40</f>
        <v>-2483</v>
      </c>
      <c r="D46" s="61">
        <f>+D45-D40</f>
        <v>-2750</v>
      </c>
      <c r="E46" s="61">
        <f>+E45-E40</f>
        <v>-3532</v>
      </c>
      <c r="F46" s="61">
        <f>+F45-F40</f>
        <v>-3374</v>
      </c>
      <c r="G46" s="61">
        <v>-3543</v>
      </c>
      <c r="H46" s="61">
        <v>-3996</v>
      </c>
      <c r="I46" s="62">
        <v>-4351</v>
      </c>
      <c r="J46" s="62">
        <v>-6618</v>
      </c>
      <c r="K46" s="62">
        <v>-6551</v>
      </c>
      <c r="L46" s="64">
        <v>-9606</v>
      </c>
      <c r="M46" s="64">
        <v>-1475</v>
      </c>
      <c r="N46" s="184">
        <f t="shared" si="0"/>
        <v>15.35498646679159</v>
      </c>
    </row>
    <row r="47" spans="1:13" ht="20.25" customHeight="1" hidden="1" thickBot="1">
      <c r="A47" s="83" t="s">
        <v>53</v>
      </c>
      <c r="B47" s="88"/>
      <c r="C47" s="60">
        <f>+C31/C10*83.3333333333333</f>
        <v>9833.333333333332</v>
      </c>
      <c r="D47" s="60">
        <f aca="true" t="shared" si="1" ref="D47:M47">+D31/D10*83.3333333333333</f>
        <v>10507.575757575758</v>
      </c>
      <c r="E47" s="60">
        <f t="shared" si="1"/>
        <v>11325.757575757574</v>
      </c>
      <c r="F47" s="60">
        <f t="shared" si="1"/>
        <v>12295.454545454544</v>
      </c>
      <c r="G47" s="60">
        <f t="shared" si="1"/>
        <v>13340.90909090909</v>
      </c>
      <c r="H47" s="60">
        <f t="shared" si="1"/>
        <v>15566.666666666666</v>
      </c>
      <c r="I47" s="60">
        <f t="shared" si="1"/>
        <v>16275</v>
      </c>
      <c r="J47" s="60">
        <v>16175.595238095237</v>
      </c>
      <c r="K47" s="60"/>
      <c r="L47" s="60">
        <f t="shared" si="1"/>
        <v>21031.74603174603</v>
      </c>
      <c r="M47" s="60">
        <f t="shared" si="1"/>
        <v>5362.654320987654</v>
      </c>
    </row>
    <row r="49" ht="14.25">
      <c r="A49" s="99"/>
    </row>
    <row r="51" ht="14.25">
      <c r="A51" s="99"/>
    </row>
    <row r="53" ht="14.25">
      <c r="A53" s="99"/>
    </row>
  </sheetData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K48" sqref="K48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10.8515625" style="3" hidden="1" customWidth="1"/>
    <col min="4" max="4" width="12.140625" style="3" hidden="1" customWidth="1"/>
    <col min="5" max="5" width="13.00390625" style="3" hidden="1" customWidth="1"/>
    <col min="6" max="6" width="13.140625" style="3" hidden="1" customWidth="1"/>
    <col min="7" max="7" width="13.7109375" style="3" hidden="1" customWidth="1"/>
    <col min="8" max="8" width="14.00390625" style="3" hidden="1" customWidth="1"/>
    <col min="9" max="11" width="13.7109375" style="12" customWidth="1"/>
    <col min="12" max="12" width="13.00390625" style="12" customWidth="1"/>
    <col min="13" max="13" width="13.8515625" style="12" customWidth="1"/>
    <col min="14" max="14" width="11.28125" style="3" customWidth="1"/>
    <col min="15" max="16384" width="9.140625" style="3" customWidth="1"/>
  </cols>
  <sheetData>
    <row r="1" spans="1:13" ht="15.75">
      <c r="A1" s="100" t="s">
        <v>503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B2" s="102"/>
      <c r="I2" s="3"/>
      <c r="J2" s="3"/>
      <c r="K2" s="3"/>
      <c r="L2" s="3"/>
      <c r="M2" s="3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57</v>
      </c>
      <c r="C5" s="10"/>
      <c r="D5" s="10"/>
      <c r="E5" s="10"/>
      <c r="F5" s="11"/>
      <c r="G5" s="103"/>
      <c r="H5" s="6"/>
      <c r="M5" s="13" t="s">
        <v>58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04"/>
      <c r="E7" s="104"/>
      <c r="F7" s="104"/>
      <c r="G7" s="104"/>
      <c r="H7" s="104"/>
      <c r="I7" s="17"/>
      <c r="J7" s="17"/>
      <c r="K7" s="17"/>
      <c r="L7" s="17" t="s">
        <v>1</v>
      </c>
      <c r="M7" s="17" t="s">
        <v>502</v>
      </c>
      <c r="N7" s="423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501</v>
      </c>
      <c r="L8" s="21">
        <v>2009</v>
      </c>
      <c r="M8" s="21">
        <v>2009</v>
      </c>
      <c r="N8" s="424" t="s">
        <v>69</v>
      </c>
    </row>
    <row r="9" spans="1:14" ht="15">
      <c r="A9" s="22" t="s">
        <v>13</v>
      </c>
      <c r="B9" s="105"/>
      <c r="C9" s="106">
        <v>104</v>
      </c>
      <c r="D9" s="107">
        <v>104</v>
      </c>
      <c r="E9" s="107">
        <v>105</v>
      </c>
      <c r="F9" s="107">
        <v>120</v>
      </c>
      <c r="G9" s="107">
        <v>112</v>
      </c>
      <c r="H9" s="108">
        <v>123</v>
      </c>
      <c r="I9" s="109">
        <v>125</v>
      </c>
      <c r="J9" s="109">
        <v>115</v>
      </c>
      <c r="K9" s="109">
        <v>129</v>
      </c>
      <c r="L9" s="110">
        <v>129</v>
      </c>
      <c r="M9" s="110">
        <v>130</v>
      </c>
      <c r="N9" s="426">
        <f aca="true" t="shared" si="0" ref="N9:N46">(M9/L9)*100</f>
        <v>100.7751937984496</v>
      </c>
    </row>
    <row r="10" spans="1:14" ht="15.75" thickBot="1">
      <c r="A10" s="30" t="s">
        <v>14</v>
      </c>
      <c r="B10" s="31"/>
      <c r="C10" s="111">
        <v>101</v>
      </c>
      <c r="D10" s="95">
        <v>104</v>
      </c>
      <c r="E10" s="95">
        <v>101</v>
      </c>
      <c r="F10" s="95">
        <v>115</v>
      </c>
      <c r="G10" s="95">
        <v>106</v>
      </c>
      <c r="H10" s="112">
        <v>107.3</v>
      </c>
      <c r="I10" s="36">
        <v>115.33333333333333</v>
      </c>
      <c r="J10" s="36">
        <v>112.83333333333333</v>
      </c>
      <c r="K10" s="36">
        <v>119.9</v>
      </c>
      <c r="L10" s="37">
        <v>127</v>
      </c>
      <c r="M10" s="37">
        <v>128.7</v>
      </c>
      <c r="N10" s="426">
        <f t="shared" si="0"/>
        <v>101.33858267716536</v>
      </c>
    </row>
    <row r="11" spans="1:14" ht="15">
      <c r="A11" s="113" t="s">
        <v>15</v>
      </c>
      <c r="B11" s="105">
        <v>26</v>
      </c>
      <c r="C11" s="114">
        <v>37915</v>
      </c>
      <c r="D11" s="50">
        <v>39774</v>
      </c>
      <c r="E11" s="50">
        <v>41110</v>
      </c>
      <c r="F11" s="50">
        <v>43822</v>
      </c>
      <c r="G11" s="50">
        <v>11832</v>
      </c>
      <c r="H11" s="115">
        <v>12099</v>
      </c>
      <c r="I11" s="85">
        <v>14108</v>
      </c>
      <c r="J11" s="85">
        <v>16622</v>
      </c>
      <c r="K11" s="85">
        <v>17717</v>
      </c>
      <c r="L11" s="48" t="s">
        <v>16</v>
      </c>
      <c r="M11" s="427">
        <v>18097</v>
      </c>
      <c r="N11" s="426"/>
    </row>
    <row r="12" spans="1:14" ht="15">
      <c r="A12" s="38" t="s">
        <v>17</v>
      </c>
      <c r="B12" s="39">
        <v>33</v>
      </c>
      <c r="C12" s="116">
        <v>-16164</v>
      </c>
      <c r="D12" s="42">
        <v>-17825</v>
      </c>
      <c r="E12" s="42">
        <v>-19342</v>
      </c>
      <c r="F12" s="42">
        <v>-21383</v>
      </c>
      <c r="G12" s="42">
        <v>-8999</v>
      </c>
      <c r="H12" s="115">
        <v>-10038</v>
      </c>
      <c r="I12" s="43">
        <v>-12146</v>
      </c>
      <c r="J12" s="85">
        <v>-14442</v>
      </c>
      <c r="K12" s="85">
        <v>15701</v>
      </c>
      <c r="L12" s="48" t="s">
        <v>16</v>
      </c>
      <c r="M12" s="428">
        <v>-16247</v>
      </c>
      <c r="N12" s="426"/>
    </row>
    <row r="13" spans="1:14" ht="15">
      <c r="A13" s="38" t="s">
        <v>18</v>
      </c>
      <c r="B13" s="39">
        <v>41</v>
      </c>
      <c r="C13" s="116">
        <v>0</v>
      </c>
      <c r="D13" s="42">
        <v>0</v>
      </c>
      <c r="E13" s="42">
        <v>0</v>
      </c>
      <c r="F13" s="42">
        <v>0</v>
      </c>
      <c r="G13" s="42">
        <v>0</v>
      </c>
      <c r="H13" s="115">
        <v>0</v>
      </c>
      <c r="I13" s="43">
        <v>0</v>
      </c>
      <c r="J13" s="85">
        <v>0</v>
      </c>
      <c r="K13" s="85">
        <v>0</v>
      </c>
      <c r="L13" s="48" t="s">
        <v>16</v>
      </c>
      <c r="M13" s="428">
        <v>0</v>
      </c>
      <c r="N13" s="426"/>
    </row>
    <row r="14" spans="1:14" ht="15">
      <c r="A14" s="38" t="s">
        <v>19</v>
      </c>
      <c r="B14" s="39">
        <v>51</v>
      </c>
      <c r="C14" s="116">
        <v>604</v>
      </c>
      <c r="D14" s="42">
        <v>619</v>
      </c>
      <c r="E14" s="42">
        <v>814</v>
      </c>
      <c r="F14" s="42">
        <v>992</v>
      </c>
      <c r="G14" s="42">
        <v>902</v>
      </c>
      <c r="H14" s="115">
        <v>652</v>
      </c>
      <c r="I14" s="43">
        <v>784</v>
      </c>
      <c r="J14" s="85">
        <v>901</v>
      </c>
      <c r="K14" s="85">
        <v>743</v>
      </c>
      <c r="L14" s="48" t="s">
        <v>16</v>
      </c>
      <c r="M14" s="428">
        <v>873</v>
      </c>
      <c r="N14" s="426"/>
    </row>
    <row r="15" spans="1:14" ht="15">
      <c r="A15" s="38" t="s">
        <v>20</v>
      </c>
      <c r="B15" s="39">
        <v>75</v>
      </c>
      <c r="C15" s="116">
        <v>221</v>
      </c>
      <c r="D15" s="42">
        <v>610</v>
      </c>
      <c r="E15" s="42">
        <v>425</v>
      </c>
      <c r="F15" s="42">
        <v>620</v>
      </c>
      <c r="G15" s="42">
        <v>766</v>
      </c>
      <c r="H15" s="115">
        <v>655</v>
      </c>
      <c r="I15" s="43">
        <v>465</v>
      </c>
      <c r="J15" s="85">
        <v>753</v>
      </c>
      <c r="K15" s="85">
        <v>930</v>
      </c>
      <c r="L15" s="48" t="s">
        <v>16</v>
      </c>
      <c r="M15" s="428">
        <v>1639</v>
      </c>
      <c r="N15" s="426"/>
    </row>
    <row r="16" spans="1:14" ht="15.75" thickBot="1">
      <c r="A16" s="22" t="s">
        <v>21</v>
      </c>
      <c r="B16" s="117">
        <v>89</v>
      </c>
      <c r="C16" s="118">
        <v>2021</v>
      </c>
      <c r="D16" s="119">
        <v>852</v>
      </c>
      <c r="E16" s="119">
        <v>1560</v>
      </c>
      <c r="F16" s="119">
        <v>424</v>
      </c>
      <c r="G16" s="119">
        <v>1080</v>
      </c>
      <c r="H16" s="120">
        <v>2604</v>
      </c>
      <c r="I16" s="79">
        <v>2751</v>
      </c>
      <c r="J16" s="54">
        <v>2886</v>
      </c>
      <c r="K16" s="54">
        <v>3594</v>
      </c>
      <c r="L16" s="55" t="s">
        <v>16</v>
      </c>
      <c r="M16" s="429">
        <v>7463</v>
      </c>
      <c r="N16" s="426"/>
    </row>
    <row r="17" spans="1:14" ht="15.75" thickBot="1">
      <c r="A17" s="57" t="s">
        <v>22</v>
      </c>
      <c r="B17" s="58">
        <v>125</v>
      </c>
      <c r="C17" s="121">
        <v>24618</v>
      </c>
      <c r="D17" s="61">
        <v>24087</v>
      </c>
      <c r="E17" s="61">
        <v>24611</v>
      </c>
      <c r="F17" s="61">
        <v>24578</v>
      </c>
      <c r="G17" s="61">
        <v>5682</v>
      </c>
      <c r="H17" s="122">
        <v>5972</v>
      </c>
      <c r="I17" s="62">
        <v>5964</v>
      </c>
      <c r="J17" s="62">
        <v>6721</v>
      </c>
      <c r="K17" s="62">
        <v>7284</v>
      </c>
      <c r="L17" s="63" t="s">
        <v>16</v>
      </c>
      <c r="M17" s="425">
        <v>11826</v>
      </c>
      <c r="N17" s="426"/>
    </row>
    <row r="18" spans="1:14" ht="15">
      <c r="A18" s="22" t="s">
        <v>23</v>
      </c>
      <c r="B18" s="105">
        <v>131</v>
      </c>
      <c r="C18" s="114">
        <v>7043</v>
      </c>
      <c r="D18" s="50">
        <v>7240</v>
      </c>
      <c r="E18" s="50">
        <v>7060</v>
      </c>
      <c r="F18" s="50">
        <v>22551</v>
      </c>
      <c r="G18" s="50">
        <v>2942</v>
      </c>
      <c r="H18" s="120">
        <v>2071</v>
      </c>
      <c r="I18" s="85">
        <v>1972</v>
      </c>
      <c r="J18" s="54">
        <v>2189</v>
      </c>
      <c r="K18" s="54">
        <v>2026</v>
      </c>
      <c r="L18" s="55" t="s">
        <v>16</v>
      </c>
      <c r="M18" s="429">
        <v>1860</v>
      </c>
      <c r="N18" s="426"/>
    </row>
    <row r="19" spans="1:14" ht="15">
      <c r="A19" s="38" t="s">
        <v>24</v>
      </c>
      <c r="B19" s="39">
        <v>138</v>
      </c>
      <c r="C19" s="116">
        <v>1001</v>
      </c>
      <c r="D19" s="42">
        <v>820</v>
      </c>
      <c r="E19" s="42">
        <v>610</v>
      </c>
      <c r="F19" s="42">
        <v>-160</v>
      </c>
      <c r="G19" s="42">
        <v>533</v>
      </c>
      <c r="H19" s="115">
        <v>788</v>
      </c>
      <c r="I19" s="43">
        <v>887</v>
      </c>
      <c r="J19" s="43">
        <v>728</v>
      </c>
      <c r="K19" s="43">
        <v>1309</v>
      </c>
      <c r="L19" s="44" t="s">
        <v>16</v>
      </c>
      <c r="M19" s="427">
        <v>1870</v>
      </c>
      <c r="N19" s="426"/>
    </row>
    <row r="20" spans="1:14" ht="15">
      <c r="A20" s="38" t="s">
        <v>25</v>
      </c>
      <c r="B20" s="39">
        <v>166</v>
      </c>
      <c r="C20" s="116">
        <v>14718</v>
      </c>
      <c r="D20" s="42">
        <v>14718</v>
      </c>
      <c r="E20" s="42">
        <v>14718</v>
      </c>
      <c r="F20" s="42">
        <v>0</v>
      </c>
      <c r="G20" s="42">
        <v>0</v>
      </c>
      <c r="H20" s="115">
        <v>0</v>
      </c>
      <c r="I20" s="43">
        <v>0</v>
      </c>
      <c r="J20" s="85">
        <v>0</v>
      </c>
      <c r="K20" s="85">
        <v>0</v>
      </c>
      <c r="L20" s="48" t="s">
        <v>16</v>
      </c>
      <c r="M20" s="428">
        <v>0</v>
      </c>
      <c r="N20" s="426"/>
    </row>
    <row r="21" spans="1:14" ht="15">
      <c r="A21" s="38" t="s">
        <v>26</v>
      </c>
      <c r="B21" s="39">
        <v>189</v>
      </c>
      <c r="C21" s="116">
        <v>1758</v>
      </c>
      <c r="D21" s="42">
        <v>1762</v>
      </c>
      <c r="E21" s="42">
        <v>2128</v>
      </c>
      <c r="F21" s="42">
        <v>2178</v>
      </c>
      <c r="G21" s="42">
        <v>2190</v>
      </c>
      <c r="H21" s="115">
        <v>3088</v>
      </c>
      <c r="I21" s="43">
        <v>3062</v>
      </c>
      <c r="J21" s="85">
        <v>3595</v>
      </c>
      <c r="K21" s="54">
        <v>3881</v>
      </c>
      <c r="L21" s="48" t="s">
        <v>16</v>
      </c>
      <c r="M21" s="428">
        <v>3525</v>
      </c>
      <c r="N21" s="426"/>
    </row>
    <row r="22" spans="1:14" ht="15.75" thickBot="1">
      <c r="A22" s="30" t="s">
        <v>27</v>
      </c>
      <c r="B22" s="31">
        <v>196</v>
      </c>
      <c r="C22" s="123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96">
        <v>0</v>
      </c>
      <c r="J22" s="96">
        <v>0</v>
      </c>
      <c r="K22" s="96">
        <v>0</v>
      </c>
      <c r="L22" s="55" t="s">
        <v>16</v>
      </c>
      <c r="M22" s="428">
        <v>0</v>
      </c>
      <c r="N22" s="426"/>
    </row>
    <row r="23" spans="1:14" ht="15">
      <c r="A23" s="125" t="s">
        <v>28</v>
      </c>
      <c r="B23" s="105"/>
      <c r="C23" s="114">
        <v>12472</v>
      </c>
      <c r="D23" s="50">
        <v>13728</v>
      </c>
      <c r="E23" s="50">
        <v>15946</v>
      </c>
      <c r="F23" s="50">
        <v>18022</v>
      </c>
      <c r="G23" s="50">
        <v>19215</v>
      </c>
      <c r="H23" s="50">
        <v>21742</v>
      </c>
      <c r="I23" s="85">
        <v>23588</v>
      </c>
      <c r="J23" s="85">
        <v>19221</v>
      </c>
      <c r="K23" s="85">
        <v>21000</v>
      </c>
      <c r="L23" s="98">
        <v>18100</v>
      </c>
      <c r="M23" s="98">
        <v>8970</v>
      </c>
      <c r="N23" s="426">
        <f t="shared" si="0"/>
        <v>49.55801104972375</v>
      </c>
    </row>
    <row r="24" spans="1:14" ht="15">
      <c r="A24" s="38" t="s">
        <v>29</v>
      </c>
      <c r="B24" s="39">
        <v>9</v>
      </c>
      <c r="C24" s="116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426"/>
    </row>
    <row r="25" spans="1:14" ht="15.75" thickBot="1">
      <c r="A25" s="30" t="s">
        <v>30</v>
      </c>
      <c r="B25" s="31">
        <v>19</v>
      </c>
      <c r="C25" s="123">
        <v>0</v>
      </c>
      <c r="D25" s="124">
        <v>1215</v>
      </c>
      <c r="E25" s="124">
        <v>3534</v>
      </c>
      <c r="F25" s="124">
        <v>2808</v>
      </c>
      <c r="G25" s="124">
        <v>3951</v>
      </c>
      <c r="H25" s="124">
        <v>5645</v>
      </c>
      <c r="I25" s="96">
        <v>6776</v>
      </c>
      <c r="J25" s="77">
        <v>8515</v>
      </c>
      <c r="K25" s="77">
        <v>6500</v>
      </c>
      <c r="L25" s="78">
        <v>7300</v>
      </c>
      <c r="M25" s="78">
        <v>3570</v>
      </c>
      <c r="N25" s="426">
        <f t="shared" si="0"/>
        <v>48.90410958904109</v>
      </c>
    </row>
    <row r="26" spans="1:14" ht="15">
      <c r="A26" s="113" t="s">
        <v>31</v>
      </c>
      <c r="B26" s="105">
        <v>1</v>
      </c>
      <c r="C26" s="114">
        <v>6341</v>
      </c>
      <c r="D26" s="50">
        <v>6960</v>
      </c>
      <c r="E26" s="50">
        <v>7657</v>
      </c>
      <c r="F26" s="50">
        <v>9475</v>
      </c>
      <c r="G26" s="50">
        <v>10408</v>
      </c>
      <c r="H26" s="50">
        <v>10243</v>
      </c>
      <c r="I26" s="85">
        <v>10845</v>
      </c>
      <c r="J26" s="85">
        <v>13172</v>
      </c>
      <c r="K26" s="85">
        <v>12865</v>
      </c>
      <c r="L26" s="414">
        <v>12800</v>
      </c>
      <c r="M26" s="49">
        <v>3224</v>
      </c>
      <c r="N26" s="426">
        <f t="shared" si="0"/>
        <v>25.1875</v>
      </c>
    </row>
    <row r="27" spans="1:14" ht="15">
      <c r="A27" s="38" t="s">
        <v>32</v>
      </c>
      <c r="B27" s="39">
        <v>2</v>
      </c>
      <c r="C27" s="116">
        <v>1745</v>
      </c>
      <c r="D27" s="42">
        <v>2223</v>
      </c>
      <c r="E27" s="42">
        <v>2446</v>
      </c>
      <c r="F27" s="42">
        <v>2705</v>
      </c>
      <c r="G27" s="42">
        <v>2622</v>
      </c>
      <c r="H27" s="42">
        <v>3183</v>
      </c>
      <c r="I27" s="43">
        <v>3804</v>
      </c>
      <c r="J27" s="43">
        <v>3439</v>
      </c>
      <c r="K27" s="43">
        <v>4062</v>
      </c>
      <c r="L27" s="415">
        <v>4050</v>
      </c>
      <c r="M27" s="45">
        <v>1420</v>
      </c>
      <c r="N27" s="426">
        <f t="shared" si="0"/>
        <v>35.06172839506173</v>
      </c>
    </row>
    <row r="28" spans="1:14" ht="15">
      <c r="A28" s="38" t="s">
        <v>33</v>
      </c>
      <c r="B28" s="39">
        <v>4</v>
      </c>
      <c r="C28" s="116">
        <v>0</v>
      </c>
      <c r="D28" s="42">
        <v>0</v>
      </c>
      <c r="E28" s="42">
        <v>0</v>
      </c>
      <c r="F28" s="42">
        <v>354</v>
      </c>
      <c r="G28" s="42">
        <v>965</v>
      </c>
      <c r="H28" s="42">
        <v>652</v>
      </c>
      <c r="I28" s="43">
        <v>0</v>
      </c>
      <c r="J28" s="43">
        <v>0</v>
      </c>
      <c r="K28" s="43">
        <v>0</v>
      </c>
      <c r="L28" s="415">
        <v>0</v>
      </c>
      <c r="M28" s="45">
        <v>0</v>
      </c>
      <c r="N28" s="426"/>
    </row>
    <row r="29" spans="1:14" ht="15">
      <c r="A29" s="38" t="s">
        <v>34</v>
      </c>
      <c r="B29" s="39">
        <v>5</v>
      </c>
      <c r="C29" s="116">
        <v>428</v>
      </c>
      <c r="D29" s="42">
        <v>253</v>
      </c>
      <c r="E29" s="42">
        <v>1014</v>
      </c>
      <c r="F29" s="42">
        <v>357</v>
      </c>
      <c r="G29" s="42">
        <v>455</v>
      </c>
      <c r="H29" s="42">
        <v>1231</v>
      </c>
      <c r="I29" s="43">
        <v>253</v>
      </c>
      <c r="J29" s="43">
        <v>527</v>
      </c>
      <c r="K29" s="43">
        <v>993</v>
      </c>
      <c r="L29" s="415">
        <v>450</v>
      </c>
      <c r="M29" s="45">
        <v>527</v>
      </c>
      <c r="N29" s="426">
        <f t="shared" si="0"/>
        <v>117.11111111111111</v>
      </c>
    </row>
    <row r="30" spans="1:14" ht="15">
      <c r="A30" s="38" t="s">
        <v>35</v>
      </c>
      <c r="B30" s="39">
        <v>8</v>
      </c>
      <c r="C30" s="116">
        <v>1057</v>
      </c>
      <c r="D30" s="42">
        <v>1451</v>
      </c>
      <c r="E30" s="42">
        <v>657</v>
      </c>
      <c r="F30" s="42">
        <v>1100</v>
      </c>
      <c r="G30" s="42">
        <v>3094</v>
      </c>
      <c r="H30" s="42">
        <v>3825</v>
      </c>
      <c r="I30" s="43">
        <v>3696</v>
      </c>
      <c r="J30" s="43">
        <v>3959</v>
      </c>
      <c r="K30" s="43">
        <v>4389</v>
      </c>
      <c r="L30" s="415">
        <v>4250</v>
      </c>
      <c r="M30" s="45">
        <v>1130</v>
      </c>
      <c r="N30" s="426">
        <f t="shared" si="0"/>
        <v>26.588235294117645</v>
      </c>
    </row>
    <row r="31" spans="1:14" ht="15">
      <c r="A31" s="38" t="s">
        <v>36</v>
      </c>
      <c r="B31" s="81">
        <v>9</v>
      </c>
      <c r="C31" s="116">
        <v>10408</v>
      </c>
      <c r="D31" s="42">
        <v>11792</v>
      </c>
      <c r="E31" s="42">
        <v>13166</v>
      </c>
      <c r="F31" s="42">
        <v>16412</v>
      </c>
      <c r="G31" s="42">
        <v>16654</v>
      </c>
      <c r="H31" s="42">
        <v>17818</v>
      </c>
      <c r="I31" s="43">
        <v>19717</v>
      </c>
      <c r="J31" s="43">
        <v>21339</v>
      </c>
      <c r="K31" s="43">
        <v>22860</v>
      </c>
      <c r="L31" s="415">
        <v>24400</v>
      </c>
      <c r="M31" s="45">
        <v>5771</v>
      </c>
      <c r="N31" s="426">
        <f t="shared" si="0"/>
        <v>23.651639344262296</v>
      </c>
    </row>
    <row r="32" spans="1:14" ht="15">
      <c r="A32" s="38" t="s">
        <v>37</v>
      </c>
      <c r="B32" s="82" t="s">
        <v>38</v>
      </c>
      <c r="C32" s="116">
        <v>3640</v>
      </c>
      <c r="D32" s="42">
        <v>4174</v>
      </c>
      <c r="E32" s="42">
        <v>4626</v>
      </c>
      <c r="F32" s="42">
        <v>5705</v>
      </c>
      <c r="G32" s="42">
        <v>5740</v>
      </c>
      <c r="H32" s="42">
        <v>6237</v>
      </c>
      <c r="I32" s="43">
        <v>6784</v>
      </c>
      <c r="J32" s="43">
        <v>7975</v>
      </c>
      <c r="K32" s="43">
        <v>7986</v>
      </c>
      <c r="L32" s="415">
        <v>8300</v>
      </c>
      <c r="M32" s="45">
        <v>1960</v>
      </c>
      <c r="N32" s="426">
        <f t="shared" si="0"/>
        <v>23.6144578313253</v>
      </c>
    </row>
    <row r="33" spans="1:14" ht="15">
      <c r="A33" s="38" t="s">
        <v>39</v>
      </c>
      <c r="B33" s="39">
        <v>19</v>
      </c>
      <c r="C33" s="116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3">
        <v>0</v>
      </c>
      <c r="K33" s="43">
        <v>0</v>
      </c>
      <c r="L33" s="415">
        <v>0</v>
      </c>
      <c r="M33" s="45">
        <v>0</v>
      </c>
      <c r="N33" s="426"/>
    </row>
    <row r="34" spans="1:14" ht="15">
      <c r="A34" s="38" t="s">
        <v>40</v>
      </c>
      <c r="B34" s="39">
        <v>25</v>
      </c>
      <c r="C34" s="116">
        <v>1711</v>
      </c>
      <c r="D34" s="42">
        <v>1801</v>
      </c>
      <c r="E34" s="42">
        <v>1914</v>
      </c>
      <c r="F34" s="42">
        <v>1572</v>
      </c>
      <c r="G34" s="42">
        <v>944</v>
      </c>
      <c r="H34" s="42">
        <v>876</v>
      </c>
      <c r="I34" s="43">
        <v>717</v>
      </c>
      <c r="J34" s="43">
        <v>896</v>
      </c>
      <c r="K34" s="43">
        <v>830</v>
      </c>
      <c r="L34" s="415">
        <v>800</v>
      </c>
      <c r="M34" s="45">
        <v>208</v>
      </c>
      <c r="N34" s="426">
        <f t="shared" si="0"/>
        <v>26</v>
      </c>
    </row>
    <row r="35" spans="1:14" ht="15.75" thickBot="1">
      <c r="A35" s="22" t="s">
        <v>41</v>
      </c>
      <c r="B35" s="117"/>
      <c r="C35" s="118">
        <v>569</v>
      </c>
      <c r="D35" s="119">
        <v>614</v>
      </c>
      <c r="E35" s="119">
        <v>598</v>
      </c>
      <c r="F35" s="119">
        <v>744</v>
      </c>
      <c r="G35" s="119">
        <v>689</v>
      </c>
      <c r="H35" s="119">
        <v>917</v>
      </c>
      <c r="I35" s="79">
        <v>638</v>
      </c>
      <c r="J35" s="54">
        <v>376</v>
      </c>
      <c r="K35" s="54">
        <v>766</v>
      </c>
      <c r="L35" s="416">
        <v>850</v>
      </c>
      <c r="M35" s="56">
        <v>480</v>
      </c>
      <c r="N35" s="426">
        <f t="shared" si="0"/>
        <v>56.470588235294116</v>
      </c>
    </row>
    <row r="36" spans="1:14" ht="15.75" thickBot="1">
      <c r="A36" s="83" t="s">
        <v>42</v>
      </c>
      <c r="B36" s="84">
        <v>31</v>
      </c>
      <c r="C36" s="61">
        <f aca="true" t="shared" si="1" ref="C36:H36">SUM(C26:C35)</f>
        <v>25899</v>
      </c>
      <c r="D36" s="61">
        <f t="shared" si="1"/>
        <v>29268</v>
      </c>
      <c r="E36" s="61">
        <f t="shared" si="1"/>
        <v>32078</v>
      </c>
      <c r="F36" s="61">
        <f t="shared" si="1"/>
        <v>38424</v>
      </c>
      <c r="G36" s="61">
        <f t="shared" si="1"/>
        <v>41571</v>
      </c>
      <c r="H36" s="61">
        <f t="shared" si="1"/>
        <v>44982</v>
      </c>
      <c r="I36" s="62">
        <v>46454</v>
      </c>
      <c r="J36" s="62">
        <v>51683</v>
      </c>
      <c r="K36" s="62">
        <v>54751</v>
      </c>
      <c r="L36" s="417">
        <f>SUM(L26:L35)</f>
        <v>55900</v>
      </c>
      <c r="M36" s="64">
        <v>14720</v>
      </c>
      <c r="N36" s="426">
        <f t="shared" si="0"/>
        <v>26.33273703041145</v>
      </c>
    </row>
    <row r="37" spans="1:14" ht="15">
      <c r="A37" s="113" t="s">
        <v>43</v>
      </c>
      <c r="B37" s="105">
        <v>32</v>
      </c>
      <c r="C37" s="114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85">
        <v>2076</v>
      </c>
      <c r="J37" s="85">
        <v>2459</v>
      </c>
      <c r="K37" s="85">
        <v>2655</v>
      </c>
      <c r="L37" s="418">
        <v>2700</v>
      </c>
      <c r="M37" s="49">
        <v>778</v>
      </c>
      <c r="N37" s="426">
        <f t="shared" si="0"/>
        <v>28.814814814814817</v>
      </c>
    </row>
    <row r="38" spans="1:14" ht="15">
      <c r="A38" s="38" t="s">
        <v>44</v>
      </c>
      <c r="B38" s="39">
        <v>33</v>
      </c>
      <c r="C38" s="116">
        <v>1190</v>
      </c>
      <c r="D38" s="42">
        <v>1857</v>
      </c>
      <c r="E38" s="42">
        <v>1969</v>
      </c>
      <c r="F38" s="42">
        <v>4496</v>
      </c>
      <c r="G38" s="42">
        <v>5052</v>
      </c>
      <c r="H38" s="42">
        <v>5092</v>
      </c>
      <c r="I38" s="43">
        <v>2832</v>
      </c>
      <c r="J38" s="43">
        <v>4310</v>
      </c>
      <c r="K38" s="43">
        <v>4341</v>
      </c>
      <c r="L38" s="419">
        <v>4961</v>
      </c>
      <c r="M38" s="45">
        <v>1541</v>
      </c>
      <c r="N38" s="426">
        <f t="shared" si="0"/>
        <v>31.062285829469864</v>
      </c>
    </row>
    <row r="39" spans="1:14" ht="15">
      <c r="A39" s="38" t="s">
        <v>45</v>
      </c>
      <c r="B39" s="39">
        <v>34</v>
      </c>
      <c r="C39" s="116">
        <v>0</v>
      </c>
      <c r="D39" s="42">
        <v>0</v>
      </c>
      <c r="E39" s="42">
        <v>0</v>
      </c>
      <c r="F39" s="42">
        <v>450</v>
      </c>
      <c r="G39" s="42">
        <v>1153</v>
      </c>
      <c r="H39" s="42">
        <v>706</v>
      </c>
      <c r="I39" s="43">
        <v>0</v>
      </c>
      <c r="J39" s="43">
        <v>0</v>
      </c>
      <c r="K39" s="43">
        <v>0</v>
      </c>
      <c r="L39" s="419">
        <v>0</v>
      </c>
      <c r="M39" s="45">
        <v>0</v>
      </c>
      <c r="N39" s="426"/>
    </row>
    <row r="40" spans="1:14" ht="15">
      <c r="A40" s="38" t="s">
        <v>46</v>
      </c>
      <c r="B40" s="39">
        <v>57</v>
      </c>
      <c r="C40" s="116">
        <v>12472</v>
      </c>
      <c r="D40" s="42">
        <v>13728</v>
      </c>
      <c r="E40" s="42">
        <v>15946</v>
      </c>
      <c r="F40" s="42">
        <v>18022</v>
      </c>
      <c r="G40" s="42">
        <v>19215</v>
      </c>
      <c r="H40" s="42">
        <v>21742</v>
      </c>
      <c r="I40" s="43">
        <v>23588</v>
      </c>
      <c r="J40" s="43">
        <v>19221</v>
      </c>
      <c r="K40" s="43">
        <v>21000</v>
      </c>
      <c r="L40" s="419">
        <v>18100</v>
      </c>
      <c r="M40" s="45">
        <v>8970</v>
      </c>
      <c r="N40" s="426">
        <f t="shared" si="0"/>
        <v>49.55801104972375</v>
      </c>
    </row>
    <row r="41" spans="1:14" ht="15.75" thickBot="1">
      <c r="A41" s="22" t="s">
        <v>47</v>
      </c>
      <c r="B41" s="117"/>
      <c r="C41" s="118">
        <v>12330</v>
      </c>
      <c r="D41" s="119">
        <v>13218</v>
      </c>
      <c r="E41" s="119">
        <v>14247</v>
      </c>
      <c r="F41" s="119">
        <v>15487</v>
      </c>
      <c r="G41" s="119">
        <v>16168</v>
      </c>
      <c r="H41" s="119">
        <v>17466</v>
      </c>
      <c r="I41" s="79">
        <v>18000</v>
      </c>
      <c r="J41" s="54">
        <v>25901</v>
      </c>
      <c r="K41" s="54">
        <v>26824</v>
      </c>
      <c r="L41" s="420">
        <v>30139</v>
      </c>
      <c r="M41" s="56">
        <v>7998</v>
      </c>
      <c r="N41" s="426">
        <f t="shared" si="0"/>
        <v>26.537045024718804</v>
      </c>
    </row>
    <row r="42" spans="1:14" ht="15.75" thickBot="1">
      <c r="A42" s="83" t="s">
        <v>48</v>
      </c>
      <c r="B42" s="84">
        <v>58</v>
      </c>
      <c r="C42" s="61">
        <f>SUM(C37:C41)</f>
        <v>25992</v>
      </c>
      <c r="D42" s="61">
        <f>SUM(D37:D41)</f>
        <v>28803</v>
      </c>
      <c r="E42" s="61">
        <f>SUM(E37:E41)</f>
        <v>32162</v>
      </c>
      <c r="F42" s="61">
        <v>38455</v>
      </c>
      <c r="G42" s="61">
        <f>SUM(G37:G41)</f>
        <v>41588</v>
      </c>
      <c r="H42" s="61">
        <f>SUM(H37:H41)</f>
        <v>45006</v>
      </c>
      <c r="I42" s="62">
        <v>46496</v>
      </c>
      <c r="J42" s="62">
        <v>51891</v>
      </c>
      <c r="K42" s="62">
        <v>54820</v>
      </c>
      <c r="L42" s="421">
        <v>55900</v>
      </c>
      <c r="M42" s="64">
        <v>19287</v>
      </c>
      <c r="N42" s="426">
        <f t="shared" si="0"/>
        <v>34.50268336314848</v>
      </c>
    </row>
    <row r="43" spans="1:14" ht="4.5" customHeight="1" thickBot="1">
      <c r="A43" s="57"/>
      <c r="B43" s="126"/>
      <c r="C43" s="127"/>
      <c r="D43" s="128"/>
      <c r="E43" s="128"/>
      <c r="F43" s="61"/>
      <c r="G43" s="61"/>
      <c r="H43" s="61"/>
      <c r="I43" s="62"/>
      <c r="J43" s="62"/>
      <c r="K43" s="62"/>
      <c r="L43" s="422"/>
      <c r="M43" s="64"/>
      <c r="N43" s="426"/>
    </row>
    <row r="44" spans="1:14" ht="15.75" thickBot="1">
      <c r="A44" s="129" t="s">
        <v>49</v>
      </c>
      <c r="B44" s="130"/>
      <c r="C44" s="86">
        <f aca="true" t="shared" si="2" ref="C44:H44">+C42-C40</f>
        <v>13520</v>
      </c>
      <c r="D44" s="86">
        <f t="shared" si="2"/>
        <v>15075</v>
      </c>
      <c r="E44" s="86">
        <f t="shared" si="2"/>
        <v>16216</v>
      </c>
      <c r="F44" s="86">
        <f t="shared" si="2"/>
        <v>20433</v>
      </c>
      <c r="G44" s="86">
        <f t="shared" si="2"/>
        <v>22373</v>
      </c>
      <c r="H44" s="86">
        <f t="shared" si="2"/>
        <v>23264</v>
      </c>
      <c r="I44" s="87">
        <v>22908</v>
      </c>
      <c r="J44" s="87">
        <v>32670</v>
      </c>
      <c r="K44" s="87">
        <v>33820</v>
      </c>
      <c r="L44" s="417">
        <f>+L42-L40</f>
        <v>37800</v>
      </c>
      <c r="M44" s="56">
        <v>10317</v>
      </c>
      <c r="N44" s="426">
        <f t="shared" si="0"/>
        <v>27.29365079365079</v>
      </c>
    </row>
    <row r="45" spans="1:14" ht="15.75" thickBot="1">
      <c r="A45" s="83" t="s">
        <v>50</v>
      </c>
      <c r="B45" s="84">
        <v>59</v>
      </c>
      <c r="C45" s="61">
        <f>+C42-C36</f>
        <v>93</v>
      </c>
      <c r="D45" s="61">
        <f>+D42-D36</f>
        <v>-465</v>
      </c>
      <c r="E45" s="61">
        <f>+E42-E36</f>
        <v>84</v>
      </c>
      <c r="F45" s="61">
        <f>+F42-F36</f>
        <v>31</v>
      </c>
      <c r="G45" s="61">
        <v>17</v>
      </c>
      <c r="H45" s="61">
        <v>24</v>
      </c>
      <c r="I45" s="62">
        <v>42</v>
      </c>
      <c r="J45" s="62">
        <v>208</v>
      </c>
      <c r="K45" s="62">
        <v>69</v>
      </c>
      <c r="L45" s="417">
        <f>+L42-L36</f>
        <v>0</v>
      </c>
      <c r="M45" s="64">
        <v>4567</v>
      </c>
      <c r="N45" s="426"/>
    </row>
    <row r="46" spans="1:14" ht="15.75" thickBot="1">
      <c r="A46" s="131" t="s">
        <v>51</v>
      </c>
      <c r="B46" s="132" t="s">
        <v>52</v>
      </c>
      <c r="C46" s="133">
        <f>+C45-C40</f>
        <v>-12379</v>
      </c>
      <c r="D46" s="133">
        <f>+D45-D40</f>
        <v>-14193</v>
      </c>
      <c r="E46" s="133">
        <f>+E45-E40</f>
        <v>-15862</v>
      </c>
      <c r="F46" s="133">
        <f>+F45-F40</f>
        <v>-17991</v>
      </c>
      <c r="G46" s="133">
        <v>-19198</v>
      </c>
      <c r="H46" s="133">
        <v>-21706</v>
      </c>
      <c r="I46" s="134">
        <v>-23546</v>
      </c>
      <c r="J46" s="134">
        <v>-19013</v>
      </c>
      <c r="K46" s="134">
        <v>-20931</v>
      </c>
      <c r="L46" s="417">
        <f>+L45-L40</f>
        <v>-18100</v>
      </c>
      <c r="M46" s="78">
        <v>-4403</v>
      </c>
      <c r="N46" s="426">
        <f t="shared" si="0"/>
        <v>24.325966850828728</v>
      </c>
    </row>
    <row r="47" spans="1:13" ht="20.25" customHeight="1" hidden="1" thickBot="1">
      <c r="A47" s="83" t="s">
        <v>53</v>
      </c>
      <c r="B47" s="88"/>
      <c r="C47" s="60">
        <f>+C31/C10*83.3333333333333</f>
        <v>8587.458745874586</v>
      </c>
      <c r="D47" s="60">
        <f aca="true" t="shared" si="3" ref="D47:M47">+D31/D10*83.3333333333333</f>
        <v>9448.71794871795</v>
      </c>
      <c r="E47" s="60">
        <f t="shared" si="3"/>
        <v>10863.036303630362</v>
      </c>
      <c r="F47" s="60">
        <f t="shared" si="3"/>
        <v>11892.753623188404</v>
      </c>
      <c r="G47" s="60">
        <f t="shared" si="3"/>
        <v>13092.767295597485</v>
      </c>
      <c r="H47" s="60">
        <f t="shared" si="3"/>
        <v>13838.148493320907</v>
      </c>
      <c r="I47" s="60">
        <f t="shared" si="3"/>
        <v>14246.387283236993</v>
      </c>
      <c r="J47" s="60">
        <v>15759.970457902511</v>
      </c>
      <c r="K47" s="60"/>
      <c r="L47" s="60">
        <f t="shared" si="3"/>
        <v>16010.498687664041</v>
      </c>
      <c r="M47" s="60">
        <f t="shared" si="3"/>
        <v>3736.726236726237</v>
      </c>
    </row>
    <row r="53" spans="10:13" ht="12.75">
      <c r="J53" s="3"/>
      <c r="K53" s="3"/>
      <c r="L53" s="3"/>
      <c r="M53" s="3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M34" sqref="M34"/>
    </sheetView>
  </sheetViews>
  <sheetFormatPr defaultColWidth="9.140625" defaultRowHeight="12.75"/>
  <cols>
    <col min="1" max="1" width="42.8515625" style="3" customWidth="1"/>
    <col min="2" max="2" width="11.28125" style="3" customWidth="1"/>
    <col min="3" max="3" width="10.8515625" style="3" hidden="1" customWidth="1"/>
    <col min="4" max="5" width="13.7109375" style="3" hidden="1" customWidth="1"/>
    <col min="6" max="6" width="14.8515625" style="3" hidden="1" customWidth="1"/>
    <col min="7" max="7" width="14.7109375" style="3" hidden="1" customWidth="1"/>
    <col min="8" max="8" width="15.140625" style="3" hidden="1" customWidth="1"/>
    <col min="9" max="11" width="14.00390625" style="12" customWidth="1"/>
    <col min="12" max="12" width="14.421875" style="12" customWidth="1"/>
    <col min="13" max="13" width="14.8515625" style="12" customWidth="1"/>
    <col min="14" max="14" width="10.140625" style="3" customWidth="1"/>
    <col min="15" max="16384" width="9.140625" style="3" customWidth="1"/>
  </cols>
  <sheetData>
    <row r="1" spans="1:13" ht="15.75">
      <c r="A1" s="100" t="s">
        <v>503</v>
      </c>
      <c r="B1" s="101"/>
      <c r="C1" s="101"/>
      <c r="D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9:13" ht="13.5" thickBot="1">
      <c r="I3" s="7"/>
      <c r="J3" s="7"/>
      <c r="K3" s="7"/>
      <c r="L3" s="7"/>
      <c r="M3" s="7"/>
    </row>
    <row r="4" spans="1:13" ht="16.5" thickBot="1">
      <c r="A4" s="8" t="s">
        <v>3</v>
      </c>
      <c r="B4" s="9" t="s">
        <v>59</v>
      </c>
      <c r="C4" s="10"/>
      <c r="D4" s="135"/>
      <c r="E4" s="10"/>
      <c r="F4" s="11"/>
      <c r="G4" s="6"/>
      <c r="M4" s="13" t="s">
        <v>58</v>
      </c>
    </row>
    <row r="5" spans="1:13" ht="15.75">
      <c r="A5" s="8"/>
      <c r="B5" s="136"/>
      <c r="C5" s="137"/>
      <c r="D5" s="138"/>
      <c r="E5" s="137"/>
      <c r="F5" s="137"/>
      <c r="G5" s="6"/>
      <c r="M5" s="13"/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39"/>
      <c r="H7" s="16"/>
      <c r="I7" s="17"/>
      <c r="J7" s="17"/>
      <c r="K7" s="17"/>
      <c r="L7" s="17" t="s">
        <v>1</v>
      </c>
      <c r="M7" s="17" t="s">
        <v>502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140" t="s">
        <v>10</v>
      </c>
      <c r="H8" s="20" t="s">
        <v>11</v>
      </c>
      <c r="I8" s="20" t="s">
        <v>12</v>
      </c>
      <c r="J8" s="20" t="s">
        <v>54</v>
      </c>
      <c r="K8" s="20" t="s">
        <v>504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63</v>
      </c>
      <c r="D9" s="25">
        <v>68</v>
      </c>
      <c r="E9" s="25">
        <v>65</v>
      </c>
      <c r="F9" s="26">
        <v>37</v>
      </c>
      <c r="G9" s="141">
        <v>32</v>
      </c>
      <c r="H9" s="26">
        <v>29</v>
      </c>
      <c r="I9" s="26">
        <v>30</v>
      </c>
      <c r="J9" s="26">
        <v>29</v>
      </c>
      <c r="K9" s="26">
        <v>27</v>
      </c>
      <c r="L9" s="29">
        <v>27</v>
      </c>
      <c r="M9" s="29">
        <v>27</v>
      </c>
      <c r="N9" s="184">
        <f aca="true" t="shared" si="0" ref="N9:N52">(M9/L9)*100</f>
        <v>100</v>
      </c>
    </row>
    <row r="10" spans="1:14" ht="15.75" thickBot="1">
      <c r="A10" s="30" t="s">
        <v>14</v>
      </c>
      <c r="B10" s="31"/>
      <c r="C10" s="93">
        <v>46</v>
      </c>
      <c r="D10" s="94">
        <v>46</v>
      </c>
      <c r="E10" s="94">
        <v>44</v>
      </c>
      <c r="F10" s="95">
        <v>38.5</v>
      </c>
      <c r="G10" s="112">
        <v>29.4</v>
      </c>
      <c r="H10" s="95">
        <v>28.5</v>
      </c>
      <c r="I10" s="36">
        <v>29</v>
      </c>
      <c r="J10" s="36">
        <v>28.5</v>
      </c>
      <c r="K10" s="36">
        <v>26.7</v>
      </c>
      <c r="L10" s="37">
        <v>26</v>
      </c>
      <c r="M10" s="37">
        <v>26</v>
      </c>
      <c r="N10" s="183">
        <f t="shared" si="0"/>
        <v>100</v>
      </c>
    </row>
    <row r="11" spans="1:14" ht="15">
      <c r="A11" s="38" t="s">
        <v>15</v>
      </c>
      <c r="B11" s="39">
        <v>26</v>
      </c>
      <c r="C11" s="40">
        <v>3392</v>
      </c>
      <c r="D11" s="41">
        <v>239517</v>
      </c>
      <c r="E11" s="41">
        <v>238813</v>
      </c>
      <c r="F11" s="42">
        <v>3308</v>
      </c>
      <c r="G11" s="115">
        <v>3899</v>
      </c>
      <c r="H11" s="42">
        <v>3798</v>
      </c>
      <c r="I11" s="43">
        <v>4336</v>
      </c>
      <c r="J11" s="43">
        <v>4409</v>
      </c>
      <c r="K11" s="43">
        <v>4888</v>
      </c>
      <c r="L11" s="44" t="s">
        <v>16</v>
      </c>
      <c r="M11" s="45">
        <v>4896</v>
      </c>
      <c r="N11" s="183"/>
    </row>
    <row r="12" spans="1:14" ht="15">
      <c r="A12" s="38" t="s">
        <v>17</v>
      </c>
      <c r="B12" s="39">
        <v>33</v>
      </c>
      <c r="C12" s="46">
        <v>-3072</v>
      </c>
      <c r="D12" s="47">
        <v>-115547</v>
      </c>
      <c r="E12" s="47">
        <v>-123215</v>
      </c>
      <c r="F12" s="42">
        <v>-3292</v>
      </c>
      <c r="G12" s="142">
        <v>-3462</v>
      </c>
      <c r="H12" s="42">
        <v>-3209</v>
      </c>
      <c r="I12" s="43">
        <v>-3365</v>
      </c>
      <c r="J12" s="85">
        <v>-3509</v>
      </c>
      <c r="K12" s="85">
        <v>-3920</v>
      </c>
      <c r="L12" s="48" t="s">
        <v>16</v>
      </c>
      <c r="M12" s="49">
        <v>-4025</v>
      </c>
      <c r="N12" s="183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1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3"/>
    </row>
    <row r="14" spans="1:14" ht="15">
      <c r="A14" s="38" t="s">
        <v>19</v>
      </c>
      <c r="B14" s="39">
        <v>51</v>
      </c>
      <c r="C14" s="46">
        <v>1411</v>
      </c>
      <c r="D14" s="47">
        <v>1265</v>
      </c>
      <c r="E14" s="47">
        <v>1317</v>
      </c>
      <c r="F14" s="42">
        <v>956</v>
      </c>
      <c r="G14" s="142">
        <v>431</v>
      </c>
      <c r="H14" s="42">
        <v>156</v>
      </c>
      <c r="I14" s="43">
        <v>47</v>
      </c>
      <c r="J14" s="85">
        <v>32</v>
      </c>
      <c r="K14" s="85">
        <v>31</v>
      </c>
      <c r="L14" s="48" t="s">
        <v>16</v>
      </c>
      <c r="M14" s="49">
        <v>21</v>
      </c>
      <c r="N14" s="183"/>
    </row>
    <row r="15" spans="1:14" ht="15">
      <c r="A15" s="38" t="s">
        <v>20</v>
      </c>
      <c r="B15" s="39">
        <v>75</v>
      </c>
      <c r="C15" s="46">
        <v>20650</v>
      </c>
      <c r="D15" s="47">
        <v>65634</v>
      </c>
      <c r="E15" s="47">
        <v>83641</v>
      </c>
      <c r="F15" s="42">
        <v>35620</v>
      </c>
      <c r="G15" s="142">
        <v>34995</v>
      </c>
      <c r="H15" s="42">
        <v>36489</v>
      </c>
      <c r="I15" s="43">
        <v>38542</v>
      </c>
      <c r="J15" s="85">
        <v>34153</v>
      </c>
      <c r="K15" s="85">
        <v>38830</v>
      </c>
      <c r="L15" s="48" t="s">
        <v>16</v>
      </c>
      <c r="M15" s="49">
        <v>50805</v>
      </c>
      <c r="N15" s="183"/>
    </row>
    <row r="16" spans="1:14" ht="15.75" thickBot="1">
      <c r="A16" s="22" t="s">
        <v>21</v>
      </c>
      <c r="B16" s="23">
        <v>89</v>
      </c>
      <c r="C16" s="51">
        <v>10039</v>
      </c>
      <c r="D16" s="52">
        <v>5130</v>
      </c>
      <c r="E16" s="52">
        <v>5931</v>
      </c>
      <c r="F16" s="53">
        <v>9801</v>
      </c>
      <c r="G16" s="143">
        <v>10007</v>
      </c>
      <c r="H16" s="53">
        <v>4887</v>
      </c>
      <c r="I16" s="54">
        <v>8360</v>
      </c>
      <c r="J16" s="54">
        <v>8314</v>
      </c>
      <c r="K16" s="54">
        <v>7066</v>
      </c>
      <c r="L16" s="55" t="s">
        <v>16</v>
      </c>
      <c r="M16" s="56">
        <v>4220</v>
      </c>
      <c r="N16" s="183"/>
    </row>
    <row r="17" spans="1:14" ht="15.75" thickBot="1">
      <c r="A17" s="57" t="s">
        <v>22</v>
      </c>
      <c r="B17" s="58">
        <v>125</v>
      </c>
      <c r="C17" s="59">
        <v>71014</v>
      </c>
      <c r="D17" s="60">
        <v>196274</v>
      </c>
      <c r="E17" s="60">
        <v>206777</v>
      </c>
      <c r="F17" s="61">
        <v>46393</v>
      </c>
      <c r="G17" s="122">
        <v>46136</v>
      </c>
      <c r="H17" s="61">
        <v>42989</v>
      </c>
      <c r="I17" s="62">
        <v>48581</v>
      </c>
      <c r="J17" s="62">
        <v>44142</v>
      </c>
      <c r="K17" s="62">
        <v>47693</v>
      </c>
      <c r="L17" s="63" t="s">
        <v>16</v>
      </c>
      <c r="M17" s="64">
        <v>57091</v>
      </c>
      <c r="N17" s="183"/>
    </row>
    <row r="18" spans="1:14" ht="15">
      <c r="A18" s="22" t="s">
        <v>23</v>
      </c>
      <c r="B18" s="23">
        <v>131</v>
      </c>
      <c r="C18" s="51">
        <v>321</v>
      </c>
      <c r="D18" s="52">
        <v>123970</v>
      </c>
      <c r="E18" s="52">
        <v>115599</v>
      </c>
      <c r="F18" s="53">
        <v>16</v>
      </c>
      <c r="G18" s="143">
        <v>438</v>
      </c>
      <c r="H18" s="53">
        <v>589</v>
      </c>
      <c r="I18" s="54">
        <v>971</v>
      </c>
      <c r="J18" s="54">
        <v>900</v>
      </c>
      <c r="K18" s="54">
        <v>969</v>
      </c>
      <c r="L18" s="55" t="s">
        <v>16</v>
      </c>
      <c r="M18" s="56">
        <v>871</v>
      </c>
      <c r="N18" s="183"/>
    </row>
    <row r="19" spans="1:14" ht="15">
      <c r="A19" s="38" t="s">
        <v>24</v>
      </c>
      <c r="B19" s="39">
        <v>138</v>
      </c>
      <c r="C19" s="40">
        <v>14398</v>
      </c>
      <c r="D19" s="41">
        <v>21873</v>
      </c>
      <c r="E19" s="41">
        <v>29856</v>
      </c>
      <c r="F19" s="42">
        <v>29908</v>
      </c>
      <c r="G19" s="115">
        <v>5999</v>
      </c>
      <c r="H19" s="42">
        <v>5290</v>
      </c>
      <c r="I19" s="43">
        <v>1673</v>
      </c>
      <c r="J19" s="43">
        <v>1309</v>
      </c>
      <c r="K19" s="43">
        <v>1470</v>
      </c>
      <c r="L19" s="44" t="s">
        <v>16</v>
      </c>
      <c r="M19" s="45">
        <v>1453</v>
      </c>
      <c r="N19" s="183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1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3"/>
    </row>
    <row r="21" spans="1:14" ht="15">
      <c r="A21" s="38" t="s">
        <v>26</v>
      </c>
      <c r="B21" s="39">
        <v>189</v>
      </c>
      <c r="C21" s="46">
        <v>55182</v>
      </c>
      <c r="D21" s="47">
        <v>75729</v>
      </c>
      <c r="E21" s="47">
        <v>96154</v>
      </c>
      <c r="F21" s="42">
        <v>56949</v>
      </c>
      <c r="G21" s="142">
        <v>54718</v>
      </c>
      <c r="H21" s="42">
        <v>40901</v>
      </c>
      <c r="I21" s="43">
        <v>43392</v>
      </c>
      <c r="J21" s="85">
        <v>41660</v>
      </c>
      <c r="K21" s="85">
        <v>43650</v>
      </c>
      <c r="L21" s="48" t="s">
        <v>16</v>
      </c>
      <c r="M21" s="49">
        <v>52465</v>
      </c>
      <c r="N21" s="183"/>
    </row>
    <row r="22" spans="1:14" ht="15.75" thickBot="1">
      <c r="A22" s="38" t="s">
        <v>27</v>
      </c>
      <c r="B22" s="117">
        <v>196</v>
      </c>
      <c r="C22" s="46">
        <v>0</v>
      </c>
      <c r="D22" s="47">
        <v>0</v>
      </c>
      <c r="E22" s="47">
        <v>0</v>
      </c>
      <c r="F22" s="42">
        <v>0</v>
      </c>
      <c r="G22" s="1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3"/>
    </row>
    <row r="23" spans="1:14" ht="15">
      <c r="A23" s="65" t="s">
        <v>28</v>
      </c>
      <c r="B23" s="66"/>
      <c r="C23" s="144">
        <v>2772</v>
      </c>
      <c r="D23" s="69">
        <v>0</v>
      </c>
      <c r="E23" s="145">
        <v>0</v>
      </c>
      <c r="F23" s="69">
        <v>23715</v>
      </c>
      <c r="G23" s="146">
        <v>21333.5</v>
      </c>
      <c r="H23" s="69">
        <v>22255</v>
      </c>
      <c r="I23" s="70">
        <v>26909.5</v>
      </c>
      <c r="J23" s="70">
        <v>26020</v>
      </c>
      <c r="K23" s="70">
        <v>24200</v>
      </c>
      <c r="L23" s="71">
        <v>23600</v>
      </c>
      <c r="M23" s="71">
        <v>7000</v>
      </c>
      <c r="N23" s="183">
        <f t="shared" si="0"/>
        <v>29.66101694915254</v>
      </c>
    </row>
    <row r="24" spans="1:14" ht="15">
      <c r="A24" s="125" t="s">
        <v>60</v>
      </c>
      <c r="B24" s="105"/>
      <c r="C24" s="147">
        <v>0</v>
      </c>
      <c r="D24" s="50">
        <v>0</v>
      </c>
      <c r="E24" s="142">
        <v>0</v>
      </c>
      <c r="F24" s="50">
        <v>0</v>
      </c>
      <c r="G24" s="148">
        <v>0</v>
      </c>
      <c r="H24" s="50">
        <v>0</v>
      </c>
      <c r="I24" s="43">
        <v>685</v>
      </c>
      <c r="J24" s="43">
        <v>0</v>
      </c>
      <c r="K24" s="43">
        <v>0</v>
      </c>
      <c r="L24" s="45">
        <v>0</v>
      </c>
      <c r="M24" s="45">
        <v>0</v>
      </c>
      <c r="N24" s="183"/>
    </row>
    <row r="25" spans="1:14" ht="15">
      <c r="A25" s="149" t="s">
        <v>61</v>
      </c>
      <c r="B25" s="39">
        <v>9</v>
      </c>
      <c r="C25" s="150">
        <v>0</v>
      </c>
      <c r="D25" s="42">
        <v>0</v>
      </c>
      <c r="E25" s="115">
        <v>0</v>
      </c>
      <c r="F25" s="42">
        <v>0</v>
      </c>
      <c r="G25" s="151">
        <v>1729</v>
      </c>
      <c r="H25" s="42">
        <v>2305</v>
      </c>
      <c r="I25" s="43">
        <v>2305</v>
      </c>
      <c r="J25" s="43">
        <v>0</v>
      </c>
      <c r="K25" s="43">
        <v>0</v>
      </c>
      <c r="L25" s="45">
        <v>0</v>
      </c>
      <c r="M25" s="45">
        <v>0</v>
      </c>
      <c r="N25" s="183"/>
    </row>
    <row r="26" spans="1:14" ht="15.75" thickBot="1">
      <c r="A26" s="152" t="s">
        <v>30</v>
      </c>
      <c r="B26" s="31">
        <v>19</v>
      </c>
      <c r="C26" s="153">
        <v>2772</v>
      </c>
      <c r="D26" s="124">
        <v>0</v>
      </c>
      <c r="E26" s="154">
        <v>0</v>
      </c>
      <c r="F26" s="124">
        <v>23715</v>
      </c>
      <c r="G26" s="155">
        <v>19604.5</v>
      </c>
      <c r="H26" s="124">
        <v>19950</v>
      </c>
      <c r="I26" s="96">
        <v>23919.5</v>
      </c>
      <c r="J26" s="96">
        <v>26020</v>
      </c>
      <c r="K26" s="96">
        <v>24200</v>
      </c>
      <c r="L26" s="156">
        <v>23600</v>
      </c>
      <c r="M26" s="156">
        <v>7000</v>
      </c>
      <c r="N26" s="183">
        <f t="shared" si="0"/>
        <v>29.66101694915254</v>
      </c>
    </row>
    <row r="27" spans="1:14" ht="15">
      <c r="A27" s="65" t="s">
        <v>31</v>
      </c>
      <c r="B27" s="66">
        <v>1</v>
      </c>
      <c r="C27" s="147">
        <v>2599</v>
      </c>
      <c r="D27" s="69">
        <v>2819</v>
      </c>
      <c r="E27" s="142">
        <v>2223</v>
      </c>
      <c r="F27" s="69">
        <v>2014</v>
      </c>
      <c r="G27" s="142">
        <v>1536</v>
      </c>
      <c r="H27" s="50">
        <v>1492</v>
      </c>
      <c r="I27" s="85">
        <v>1482</v>
      </c>
      <c r="J27" s="85">
        <v>1399</v>
      </c>
      <c r="K27" s="85">
        <v>1332</v>
      </c>
      <c r="L27" s="49">
        <v>1549</v>
      </c>
      <c r="M27" s="157">
        <v>300</v>
      </c>
      <c r="N27" s="183">
        <f t="shared" si="0"/>
        <v>19.367333763718527</v>
      </c>
    </row>
    <row r="28" spans="1:14" ht="15">
      <c r="A28" s="125" t="s">
        <v>32</v>
      </c>
      <c r="B28" s="105">
        <v>2</v>
      </c>
      <c r="C28" s="147">
        <v>20260</v>
      </c>
      <c r="D28" s="50">
        <v>562</v>
      </c>
      <c r="E28" s="142">
        <v>494</v>
      </c>
      <c r="F28" s="50">
        <v>1321</v>
      </c>
      <c r="G28" s="142">
        <v>476</v>
      </c>
      <c r="H28" s="50">
        <v>1361</v>
      </c>
      <c r="I28" s="85">
        <v>1777</v>
      </c>
      <c r="J28" s="85">
        <v>1954</v>
      </c>
      <c r="K28" s="85">
        <v>1447</v>
      </c>
      <c r="L28" s="49">
        <v>3035</v>
      </c>
      <c r="M28" s="157">
        <v>435</v>
      </c>
      <c r="N28" s="183">
        <f t="shared" si="0"/>
        <v>14.332784184514002</v>
      </c>
    </row>
    <row r="29" spans="1:14" ht="15">
      <c r="A29" s="149" t="s">
        <v>33</v>
      </c>
      <c r="B29" s="39">
        <v>4</v>
      </c>
      <c r="C29" s="147">
        <v>0</v>
      </c>
      <c r="D29" s="50">
        <v>0</v>
      </c>
      <c r="E29" s="142">
        <v>0</v>
      </c>
      <c r="F29" s="42">
        <v>0</v>
      </c>
      <c r="G29" s="142">
        <v>0</v>
      </c>
      <c r="H29" s="50">
        <v>0</v>
      </c>
      <c r="I29" s="43">
        <v>0</v>
      </c>
      <c r="J29" s="43">
        <v>0</v>
      </c>
      <c r="K29" s="43">
        <v>0</v>
      </c>
      <c r="L29" s="45">
        <v>0</v>
      </c>
      <c r="M29" s="158">
        <v>0</v>
      </c>
      <c r="N29" s="183"/>
    </row>
    <row r="30" spans="1:14" ht="15">
      <c r="A30" s="149" t="s">
        <v>34</v>
      </c>
      <c r="B30" s="39">
        <v>5</v>
      </c>
      <c r="C30" s="147">
        <v>927</v>
      </c>
      <c r="D30" s="50">
        <v>480</v>
      </c>
      <c r="E30" s="142">
        <v>566</v>
      </c>
      <c r="F30" s="42">
        <v>9183</v>
      </c>
      <c r="G30" s="142">
        <v>8225.5</v>
      </c>
      <c r="H30" s="50">
        <v>8989</v>
      </c>
      <c r="I30" s="43">
        <v>11341.5</v>
      </c>
      <c r="J30" s="43">
        <v>12549</v>
      </c>
      <c r="K30" s="43">
        <v>11398</v>
      </c>
      <c r="L30" s="45">
        <v>7335</v>
      </c>
      <c r="M30" s="158">
        <v>1890</v>
      </c>
      <c r="N30" s="183">
        <f t="shared" si="0"/>
        <v>25.766871165644172</v>
      </c>
    </row>
    <row r="31" spans="1:14" ht="15">
      <c r="A31" s="149" t="s">
        <v>35</v>
      </c>
      <c r="B31" s="39">
        <v>8</v>
      </c>
      <c r="C31" s="147">
        <v>1022</v>
      </c>
      <c r="D31" s="50">
        <v>842</v>
      </c>
      <c r="E31" s="142">
        <v>520</v>
      </c>
      <c r="F31" s="42">
        <v>1021</v>
      </c>
      <c r="G31" s="142">
        <v>987</v>
      </c>
      <c r="H31" s="50">
        <v>947</v>
      </c>
      <c r="I31" s="43">
        <v>1499</v>
      </c>
      <c r="J31" s="43">
        <v>1736</v>
      </c>
      <c r="K31" s="43">
        <v>1320</v>
      </c>
      <c r="L31" s="45">
        <v>2077</v>
      </c>
      <c r="M31" s="158">
        <v>254</v>
      </c>
      <c r="N31" s="183">
        <f t="shared" si="0"/>
        <v>12.229176697159366</v>
      </c>
    </row>
    <row r="32" spans="1:14" ht="15">
      <c r="A32" s="149" t="s">
        <v>36</v>
      </c>
      <c r="B32" s="81">
        <v>9</v>
      </c>
      <c r="C32" s="147">
        <v>6393</v>
      </c>
      <c r="D32" s="50">
        <v>6163</v>
      </c>
      <c r="E32" s="142">
        <v>6292</v>
      </c>
      <c r="F32" s="42">
        <v>7405</v>
      </c>
      <c r="G32" s="142">
        <v>6019</v>
      </c>
      <c r="H32" s="50">
        <v>5851</v>
      </c>
      <c r="I32" s="43">
        <v>6160</v>
      </c>
      <c r="J32" s="43">
        <v>6377</v>
      </c>
      <c r="K32" s="43">
        <v>6397</v>
      </c>
      <c r="L32" s="45">
        <v>6700</v>
      </c>
      <c r="M32" s="158">
        <v>1601</v>
      </c>
      <c r="N32" s="183">
        <f t="shared" si="0"/>
        <v>23.8955223880597</v>
      </c>
    </row>
    <row r="33" spans="1:14" ht="15">
      <c r="A33" s="149" t="s">
        <v>37</v>
      </c>
      <c r="B33" s="82" t="s">
        <v>38</v>
      </c>
      <c r="C33" s="147">
        <v>2226</v>
      </c>
      <c r="D33" s="50">
        <v>2151</v>
      </c>
      <c r="E33" s="142">
        <v>2183</v>
      </c>
      <c r="F33" s="42">
        <v>2431</v>
      </c>
      <c r="G33" s="142">
        <v>2315</v>
      </c>
      <c r="H33" s="50">
        <v>2254</v>
      </c>
      <c r="I33" s="43">
        <v>2422</v>
      </c>
      <c r="J33" s="43">
        <v>2481</v>
      </c>
      <c r="K33" s="43">
        <v>2506</v>
      </c>
      <c r="L33" s="45">
        <v>2679</v>
      </c>
      <c r="M33" s="158">
        <v>615</v>
      </c>
      <c r="N33" s="183">
        <f t="shared" si="0"/>
        <v>22.956326987681972</v>
      </c>
    </row>
    <row r="34" spans="1:14" ht="15">
      <c r="A34" s="149" t="s">
        <v>39</v>
      </c>
      <c r="B34" s="39">
        <v>19</v>
      </c>
      <c r="C34" s="147">
        <v>213</v>
      </c>
      <c r="D34" s="50">
        <v>48</v>
      </c>
      <c r="E34" s="142">
        <v>821</v>
      </c>
      <c r="F34" s="42">
        <v>396</v>
      </c>
      <c r="G34" s="142">
        <v>111</v>
      </c>
      <c r="H34" s="50">
        <v>29</v>
      </c>
      <c r="I34" s="43">
        <v>42</v>
      </c>
      <c r="J34" s="43">
        <v>100</v>
      </c>
      <c r="K34" s="43">
        <v>144</v>
      </c>
      <c r="L34" s="45">
        <v>300</v>
      </c>
      <c r="M34" s="158">
        <v>0</v>
      </c>
      <c r="N34" s="183">
        <f t="shared" si="0"/>
        <v>0</v>
      </c>
    </row>
    <row r="35" spans="1:14" ht="15">
      <c r="A35" s="149" t="s">
        <v>40</v>
      </c>
      <c r="B35" s="39">
        <v>25</v>
      </c>
      <c r="C35" s="147">
        <v>240</v>
      </c>
      <c r="D35" s="50">
        <v>7849</v>
      </c>
      <c r="E35" s="142">
        <v>7976</v>
      </c>
      <c r="F35" s="42">
        <v>44</v>
      </c>
      <c r="G35" s="142">
        <v>88</v>
      </c>
      <c r="H35" s="50">
        <v>195</v>
      </c>
      <c r="I35" s="43">
        <v>303</v>
      </c>
      <c r="J35" s="43">
        <v>420</v>
      </c>
      <c r="K35" s="43">
        <v>357</v>
      </c>
      <c r="L35" s="45">
        <v>344</v>
      </c>
      <c r="M35" s="158">
        <v>98</v>
      </c>
      <c r="N35" s="183">
        <f t="shared" si="0"/>
        <v>28.488372093023255</v>
      </c>
    </row>
    <row r="36" spans="1:14" ht="15.75" thickBot="1">
      <c r="A36" s="159" t="s">
        <v>41</v>
      </c>
      <c r="B36" s="73"/>
      <c r="C36" s="160">
        <v>5707</v>
      </c>
      <c r="D36" s="76">
        <v>4937</v>
      </c>
      <c r="E36" s="143">
        <v>1511</v>
      </c>
      <c r="F36" s="76">
        <v>7873</v>
      </c>
      <c r="G36" s="143">
        <v>964</v>
      </c>
      <c r="H36" s="53">
        <v>4661</v>
      </c>
      <c r="I36" s="54">
        <v>483</v>
      </c>
      <c r="J36" s="54">
        <v>2610</v>
      </c>
      <c r="K36" s="54">
        <v>257</v>
      </c>
      <c r="L36" s="56">
        <v>251</v>
      </c>
      <c r="M36" s="87">
        <v>52</v>
      </c>
      <c r="N36" s="183">
        <f t="shared" si="0"/>
        <v>20.717131474103585</v>
      </c>
    </row>
    <row r="37" spans="1:14" ht="15.75" thickBot="1">
      <c r="A37" s="83" t="s">
        <v>42</v>
      </c>
      <c r="B37" s="84">
        <v>31</v>
      </c>
      <c r="C37" s="60">
        <v>39587</v>
      </c>
      <c r="D37" s="60">
        <f>SUM(D27:D36)</f>
        <v>25851</v>
      </c>
      <c r="E37" s="60">
        <f>SUM(E27:E36)</f>
        <v>22586</v>
      </c>
      <c r="F37" s="60">
        <f>SUM(F27:F36)</f>
        <v>31688</v>
      </c>
      <c r="G37" s="122">
        <f>SUM(G27:G36)</f>
        <v>20721.5</v>
      </c>
      <c r="H37" s="61">
        <f>SUM(H27:H36)</f>
        <v>25779</v>
      </c>
      <c r="I37" s="62">
        <v>25509.5</v>
      </c>
      <c r="J37" s="62">
        <v>29626</v>
      </c>
      <c r="K37" s="62">
        <v>25158</v>
      </c>
      <c r="L37" s="64">
        <v>24270</v>
      </c>
      <c r="M37" s="62">
        <v>5245</v>
      </c>
      <c r="N37" s="183">
        <f t="shared" si="0"/>
        <v>21.61104243922538</v>
      </c>
    </row>
    <row r="38" spans="1:14" ht="15">
      <c r="A38" s="38" t="s">
        <v>43</v>
      </c>
      <c r="B38" s="39">
        <v>32</v>
      </c>
      <c r="C38" s="40">
        <v>0</v>
      </c>
      <c r="D38" s="41">
        <v>0</v>
      </c>
      <c r="E38" s="41">
        <v>0</v>
      </c>
      <c r="F38" s="42">
        <v>0</v>
      </c>
      <c r="G38" s="115">
        <v>0</v>
      </c>
      <c r="H38" s="42">
        <v>0</v>
      </c>
      <c r="I38" s="43">
        <v>0</v>
      </c>
      <c r="J38" s="43">
        <v>0</v>
      </c>
      <c r="K38" s="43">
        <v>0</v>
      </c>
      <c r="L38" s="45">
        <v>0</v>
      </c>
      <c r="M38" s="158">
        <v>0</v>
      </c>
      <c r="N38" s="183"/>
    </row>
    <row r="39" spans="1:14" ht="15">
      <c r="A39" s="38" t="s">
        <v>44</v>
      </c>
      <c r="B39" s="39">
        <v>33</v>
      </c>
      <c r="C39" s="46">
        <v>23509</v>
      </c>
      <c r="D39" s="47">
        <v>10962</v>
      </c>
      <c r="E39" s="47">
        <v>7560</v>
      </c>
      <c r="F39" s="42">
        <v>896</v>
      </c>
      <c r="G39" s="142">
        <v>544</v>
      </c>
      <c r="H39" s="50">
        <v>428</v>
      </c>
      <c r="I39" s="43">
        <v>928</v>
      </c>
      <c r="J39" s="43">
        <v>859</v>
      </c>
      <c r="K39" s="43">
        <v>907</v>
      </c>
      <c r="L39" s="45">
        <v>260</v>
      </c>
      <c r="M39" s="158">
        <v>37</v>
      </c>
      <c r="N39" s="183">
        <f t="shared" si="0"/>
        <v>14.23076923076923</v>
      </c>
    </row>
    <row r="40" spans="1:14" ht="15">
      <c r="A40" s="38" t="s">
        <v>45</v>
      </c>
      <c r="B40" s="39">
        <v>34</v>
      </c>
      <c r="C40" s="46">
        <v>0</v>
      </c>
      <c r="D40" s="47">
        <v>0</v>
      </c>
      <c r="E40" s="47">
        <v>0</v>
      </c>
      <c r="F40" s="42">
        <v>0</v>
      </c>
      <c r="G40" s="142">
        <v>0</v>
      </c>
      <c r="H40" s="50">
        <v>0</v>
      </c>
      <c r="I40" s="43">
        <v>0</v>
      </c>
      <c r="J40" s="43">
        <v>0</v>
      </c>
      <c r="K40" s="43">
        <v>0</v>
      </c>
      <c r="L40" s="45">
        <v>0</v>
      </c>
      <c r="M40" s="158">
        <v>0</v>
      </c>
      <c r="N40" s="183"/>
    </row>
    <row r="41" spans="1:14" ht="15">
      <c r="A41" s="38" t="s">
        <v>46</v>
      </c>
      <c r="B41" s="39">
        <v>57</v>
      </c>
      <c r="C41" s="46">
        <v>2772</v>
      </c>
      <c r="D41" s="47">
        <v>0</v>
      </c>
      <c r="E41" s="47">
        <v>0</v>
      </c>
      <c r="F41" s="42">
        <v>23715</v>
      </c>
      <c r="G41" s="142">
        <v>19604.5</v>
      </c>
      <c r="H41" s="50">
        <v>19950</v>
      </c>
      <c r="I41" s="43">
        <v>23919.5</v>
      </c>
      <c r="J41" s="43">
        <v>26020</v>
      </c>
      <c r="K41" s="43">
        <v>24200</v>
      </c>
      <c r="L41" s="45">
        <v>23600</v>
      </c>
      <c r="M41" s="158">
        <v>7000</v>
      </c>
      <c r="N41" s="183">
        <f t="shared" si="0"/>
        <v>29.66101694915254</v>
      </c>
    </row>
    <row r="42" spans="1:14" ht="15.75" thickBot="1">
      <c r="A42" s="22" t="s">
        <v>47</v>
      </c>
      <c r="B42" s="23"/>
      <c r="C42" s="51">
        <v>11437</v>
      </c>
      <c r="D42" s="52">
        <v>2884</v>
      </c>
      <c r="E42" s="52">
        <v>5501</v>
      </c>
      <c r="F42" s="42">
        <v>383</v>
      </c>
      <c r="G42" s="143">
        <v>609</v>
      </c>
      <c r="H42" s="53">
        <v>1497</v>
      </c>
      <c r="I42" s="43">
        <v>846</v>
      </c>
      <c r="J42" s="54">
        <v>3020</v>
      </c>
      <c r="K42" s="54">
        <v>942</v>
      </c>
      <c r="L42" s="56">
        <v>410</v>
      </c>
      <c r="M42" s="87">
        <v>94</v>
      </c>
      <c r="N42" s="183">
        <f t="shared" si="0"/>
        <v>22.926829268292686</v>
      </c>
    </row>
    <row r="43" spans="1:14" ht="15.75" thickBot="1">
      <c r="A43" s="83" t="s">
        <v>48</v>
      </c>
      <c r="B43" s="84">
        <v>58</v>
      </c>
      <c r="C43" s="60">
        <v>37718</v>
      </c>
      <c r="D43" s="60">
        <f>SUM(D38:D42)</f>
        <v>13846</v>
      </c>
      <c r="E43" s="60">
        <f>SUM(E38:E42)</f>
        <v>13061</v>
      </c>
      <c r="F43" s="60">
        <f>SUM(F38:F42)</f>
        <v>24994</v>
      </c>
      <c r="G43" s="122">
        <f>SUM(G38:G42)</f>
        <v>20757.5</v>
      </c>
      <c r="H43" s="61">
        <f>SUM(H38:H42)</f>
        <v>21875</v>
      </c>
      <c r="I43" s="62">
        <v>25693.5</v>
      </c>
      <c r="J43" s="62">
        <v>29899</v>
      </c>
      <c r="K43" s="62">
        <v>26049</v>
      </c>
      <c r="L43" s="64">
        <v>24270</v>
      </c>
      <c r="M43" s="62">
        <v>7131</v>
      </c>
      <c r="N43" s="183">
        <f t="shared" si="0"/>
        <v>29.381953028430164</v>
      </c>
    </row>
    <row r="44" spans="1:14" ht="6.75" customHeight="1" thickBot="1">
      <c r="A44" s="22"/>
      <c r="B44" s="23"/>
      <c r="C44" s="51"/>
      <c r="D44" s="52"/>
      <c r="E44" s="52"/>
      <c r="F44" s="86"/>
      <c r="G44" s="161"/>
      <c r="H44" s="86"/>
      <c r="I44" s="87"/>
      <c r="J44" s="87"/>
      <c r="K44" s="87"/>
      <c r="L44" s="56"/>
      <c r="M44" s="87"/>
      <c r="N44" s="183"/>
    </row>
    <row r="45" spans="1:14" ht="18.75" customHeight="1" thickBot="1">
      <c r="A45" s="83" t="s">
        <v>49</v>
      </c>
      <c r="B45" s="84"/>
      <c r="C45" s="60">
        <f>+C43-C41</f>
        <v>34946</v>
      </c>
      <c r="D45" s="60">
        <f>+D43-D41</f>
        <v>13846</v>
      </c>
      <c r="E45" s="60">
        <f>+E43-E41</f>
        <v>13061</v>
      </c>
      <c r="F45" s="60">
        <f>+F43-F41</f>
        <v>1279</v>
      </c>
      <c r="G45" s="162">
        <v>1153</v>
      </c>
      <c r="H45" s="61">
        <v>1925</v>
      </c>
      <c r="I45" s="62">
        <v>1774</v>
      </c>
      <c r="J45" s="62">
        <v>3879</v>
      </c>
      <c r="K45" s="62">
        <v>1849</v>
      </c>
      <c r="L45" s="64">
        <v>670</v>
      </c>
      <c r="M45" s="62">
        <v>131</v>
      </c>
      <c r="N45" s="183">
        <f t="shared" si="0"/>
        <v>19.55223880597015</v>
      </c>
    </row>
    <row r="46" spans="1:14" ht="21.75" customHeight="1" thickBot="1">
      <c r="A46" s="83" t="s">
        <v>50</v>
      </c>
      <c r="B46" s="84">
        <v>59</v>
      </c>
      <c r="C46" s="60">
        <f>+C43-C37</f>
        <v>-1869</v>
      </c>
      <c r="D46" s="60">
        <f>+D43-D37</f>
        <v>-12005</v>
      </c>
      <c r="E46" s="60">
        <f>+E43-E37</f>
        <v>-9525</v>
      </c>
      <c r="F46" s="60">
        <f>+F43-F37</f>
        <v>-6694</v>
      </c>
      <c r="G46" s="162">
        <v>36</v>
      </c>
      <c r="H46" s="61">
        <v>-3904</v>
      </c>
      <c r="I46" s="62">
        <v>183</v>
      </c>
      <c r="J46" s="62">
        <v>274</v>
      </c>
      <c r="K46" s="62">
        <v>891</v>
      </c>
      <c r="L46" s="64">
        <v>0</v>
      </c>
      <c r="M46" s="62">
        <v>1886</v>
      </c>
      <c r="N46" s="183"/>
    </row>
    <row r="47" spans="1:14" ht="20.25" customHeight="1" thickBot="1">
      <c r="A47" s="83" t="s">
        <v>51</v>
      </c>
      <c r="B47" s="88" t="s">
        <v>52</v>
      </c>
      <c r="C47" s="61">
        <f>+C46-C41</f>
        <v>-4641</v>
      </c>
      <c r="D47" s="61">
        <f>+D46-D41</f>
        <v>-12005</v>
      </c>
      <c r="E47" s="61">
        <f>+E46-E41</f>
        <v>-9525</v>
      </c>
      <c r="F47" s="61">
        <f>+F46-F41</f>
        <v>-30409</v>
      </c>
      <c r="G47" s="122">
        <v>-19569</v>
      </c>
      <c r="H47" s="61">
        <v>-23854</v>
      </c>
      <c r="I47" s="62">
        <v>-23736.5</v>
      </c>
      <c r="J47" s="62">
        <v>-25746</v>
      </c>
      <c r="K47" s="62">
        <v>-23309</v>
      </c>
      <c r="L47" s="64">
        <v>-23600</v>
      </c>
      <c r="M47" s="62">
        <v>-5114</v>
      </c>
      <c r="N47" s="183">
        <f t="shared" si="0"/>
        <v>21.66949152542373</v>
      </c>
    </row>
    <row r="48" spans="1:14" ht="19.5" customHeight="1" thickBot="1">
      <c r="A48" s="83" t="s">
        <v>62</v>
      </c>
      <c r="B48" s="88" t="s">
        <v>63</v>
      </c>
      <c r="C48" s="63" t="s">
        <v>16</v>
      </c>
      <c r="D48" s="63" t="s">
        <v>16</v>
      </c>
      <c r="E48" s="63" t="s">
        <v>16</v>
      </c>
      <c r="F48" s="61">
        <f>+F51-F41</f>
        <v>4298</v>
      </c>
      <c r="G48" s="162">
        <f>+G51-G41</f>
        <v>7789.5</v>
      </c>
      <c r="H48" s="61">
        <v>5682</v>
      </c>
      <c r="I48" s="62">
        <v>3149</v>
      </c>
      <c r="J48" s="62">
        <v>816</v>
      </c>
      <c r="K48" s="62">
        <v>7433</v>
      </c>
      <c r="L48" s="64">
        <v>6980</v>
      </c>
      <c r="M48" s="62">
        <v>2222</v>
      </c>
      <c r="N48" s="183">
        <f t="shared" si="0"/>
        <v>31.833810888252152</v>
      </c>
    </row>
    <row r="49" spans="3:14" ht="3.75" customHeight="1" thickBot="1">
      <c r="C49" s="163"/>
      <c r="D49" s="53"/>
      <c r="E49" s="53" t="s">
        <v>64</v>
      </c>
      <c r="F49" s="164"/>
      <c r="G49" s="164"/>
      <c r="H49" s="86"/>
      <c r="I49" s="87"/>
      <c r="J49" s="87"/>
      <c r="K49" s="87"/>
      <c r="L49" s="56"/>
      <c r="M49" s="87"/>
      <c r="N49" s="183" t="e">
        <f t="shared" si="0"/>
        <v>#DIV/0!</v>
      </c>
    </row>
    <row r="50" spans="1:14" ht="18" customHeight="1">
      <c r="A50" s="165" t="s">
        <v>65</v>
      </c>
      <c r="B50" s="166" t="s">
        <v>66</v>
      </c>
      <c r="C50" s="167">
        <v>16429</v>
      </c>
      <c r="D50" s="168">
        <v>34588</v>
      </c>
      <c r="E50" s="168">
        <v>49525</v>
      </c>
      <c r="F50" s="69">
        <v>0</v>
      </c>
      <c r="G50" s="169">
        <v>0</v>
      </c>
      <c r="H50" s="69">
        <v>0</v>
      </c>
      <c r="I50" s="170">
        <v>0</v>
      </c>
      <c r="J50" s="70">
        <v>0</v>
      </c>
      <c r="K50" s="70">
        <v>0</v>
      </c>
      <c r="L50" s="171">
        <v>0</v>
      </c>
      <c r="M50" s="70">
        <v>0</v>
      </c>
      <c r="N50" s="183"/>
    </row>
    <row r="51" spans="1:14" ht="18" customHeight="1" thickBot="1">
      <c r="A51" s="30" t="s">
        <v>67</v>
      </c>
      <c r="B51" s="172" t="s">
        <v>68</v>
      </c>
      <c r="C51" s="123">
        <v>18828</v>
      </c>
      <c r="D51" s="173">
        <v>41202</v>
      </c>
      <c r="E51" s="173">
        <v>65596</v>
      </c>
      <c r="F51" s="173">
        <v>28013</v>
      </c>
      <c r="G51" s="174">
        <v>27394</v>
      </c>
      <c r="H51" s="173">
        <v>25632</v>
      </c>
      <c r="I51" s="175">
        <v>27069</v>
      </c>
      <c r="J51" s="175">
        <v>26836</v>
      </c>
      <c r="K51" s="175">
        <v>31633</v>
      </c>
      <c r="L51" s="156">
        <v>30580</v>
      </c>
      <c r="M51" s="175">
        <v>9222</v>
      </c>
      <c r="N51" s="183">
        <f t="shared" si="0"/>
        <v>30.15696533682145</v>
      </c>
    </row>
    <row r="52" spans="1:14" ht="19.5" customHeight="1" hidden="1" thickBot="1">
      <c r="A52" s="83" t="s">
        <v>53</v>
      </c>
      <c r="B52" s="88"/>
      <c r="C52" s="60">
        <f>+C36/C15*83.3333333333333</f>
        <v>23.030669895076674</v>
      </c>
      <c r="D52" s="60">
        <f>+D36/D15*83.3333333333333</f>
        <v>6.268346690231689</v>
      </c>
      <c r="E52" s="60">
        <f aca="true" t="shared" si="1" ref="E52:M52">+E32/E10*83.3333333333333</f>
        <v>11916.666666666662</v>
      </c>
      <c r="F52" s="60">
        <f t="shared" si="1"/>
        <v>16028.138528138523</v>
      </c>
      <c r="G52" s="60">
        <f t="shared" si="1"/>
        <v>17060.657596371875</v>
      </c>
      <c r="H52" s="60">
        <f t="shared" si="1"/>
        <v>17108.187134502918</v>
      </c>
      <c r="I52" s="60">
        <f t="shared" si="1"/>
        <v>17701.14942528735</v>
      </c>
      <c r="J52" s="60">
        <v>18646.19883040935</v>
      </c>
      <c r="K52" s="60"/>
      <c r="L52" s="60">
        <f t="shared" si="1"/>
        <v>21474.358974358965</v>
      </c>
      <c r="M52" s="60">
        <f t="shared" si="1"/>
        <v>5131.410256410255</v>
      </c>
      <c r="N52" s="183">
        <f t="shared" si="0"/>
        <v>23.895522388059703</v>
      </c>
    </row>
    <row r="53" spans="1:13" ht="12.75">
      <c r="A53" s="176"/>
      <c r="B53" s="177"/>
      <c r="C53" s="176"/>
      <c r="D53" s="176"/>
      <c r="E53" s="176"/>
      <c r="F53" s="176"/>
      <c r="G53" s="176"/>
      <c r="H53" s="176"/>
      <c r="I53" s="178"/>
      <c r="J53" s="178"/>
      <c r="K53" s="178"/>
      <c r="L53" s="178"/>
      <c r="M53" s="178"/>
    </row>
    <row r="55" spans="1:6" ht="12.75">
      <c r="A55" s="179"/>
      <c r="B55" s="180"/>
      <c r="C55" s="179"/>
      <c r="D55" s="179"/>
      <c r="E55" s="179"/>
      <c r="F55" s="179"/>
    </row>
    <row r="56" spans="1:6" ht="12.75">
      <c r="A56"/>
      <c r="B56"/>
      <c r="C56"/>
      <c r="D56"/>
      <c r="E56"/>
      <c r="F56"/>
    </row>
    <row r="57" spans="1:6" ht="12.75">
      <c r="A57" s="1"/>
      <c r="B57"/>
      <c r="C57"/>
      <c r="D57"/>
      <c r="E57"/>
      <c r="F57"/>
    </row>
    <row r="58" spans="1:6" ht="12.75">
      <c r="A58" s="1"/>
      <c r="B58" s="1"/>
      <c r="C58" s="1"/>
      <c r="D58" s="1"/>
      <c r="E58" s="1"/>
      <c r="F58" s="1"/>
    </row>
    <row r="59" spans="1:6" ht="12.75">
      <c r="A59"/>
      <c r="B59" s="2"/>
      <c r="C59" s="2"/>
      <c r="D59" s="2"/>
      <c r="E59" s="2"/>
      <c r="F59" s="2"/>
    </row>
  </sheetData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2009-04-15T16:51:01Z</cp:lastPrinted>
  <dcterms:created xsi:type="dcterms:W3CDTF">2008-04-09T20:25:12Z</dcterms:created>
  <dcterms:modified xsi:type="dcterms:W3CDTF">2009-04-16T06:07:42Z</dcterms:modified>
  <cp:category/>
  <cp:version/>
  <cp:contentType/>
  <cp:contentStatus/>
</cp:coreProperties>
</file>