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175" windowHeight="7875" tabRatio="582" activeTab="2"/>
  </bookViews>
  <sheets>
    <sheet name="Město_příjmy " sheetId="1" r:id="rId1"/>
    <sheet name="Město_výdaje" sheetId="2" r:id="rId2"/>
    <sheet name="Doplň. ukaz. 9_2010" sheetId="3" r:id="rId3"/>
    <sheet name="Rezerva 2010 OE" sheetId="4" r:id="rId4"/>
  </sheets>
  <definedNames/>
  <calcPr fullCalcOnLoad="1"/>
</workbook>
</file>

<file path=xl/sharedStrings.xml><?xml version="1.0" encoding="utf-8"?>
<sst xmlns="http://schemas.openxmlformats.org/spreadsheetml/2006/main" count="882" uniqueCount="533">
  <si>
    <t>Město Břeclav</t>
  </si>
  <si>
    <t>tis. Kč</t>
  </si>
  <si>
    <t>ORJ</t>
  </si>
  <si>
    <t>Paragraf</t>
  </si>
  <si>
    <t>Položka</t>
  </si>
  <si>
    <t>Text</t>
  </si>
  <si>
    <t>Rozpočet</t>
  </si>
  <si>
    <t>%</t>
  </si>
  <si>
    <t>schválený</t>
  </si>
  <si>
    <t>plnění</t>
  </si>
  <si>
    <t>ODBOR ŠKOLSTVÍ, KULT., MLÁDEŽE A SPORTU</t>
  </si>
  <si>
    <t xml:space="preserve">Místní poplatek ze vstupného </t>
  </si>
  <si>
    <t>Správní poplatky</t>
  </si>
  <si>
    <t xml:space="preserve">Neinvestiční přijaté transfery od obcí na žáka </t>
  </si>
  <si>
    <t>Ostatní nedaňové příjmy jinde nezařazené-Cestovní ruch</t>
  </si>
  <si>
    <t>Příjmy z pronájmu ost. nemovitostí - 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</si>
  <si>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</si>
  <si>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</si>
  <si>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</si>
  <si>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</si>
  <si>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</si>
  <si>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Příjmy z poskytováných služeb-záležitosti sdělovacích prostředků</t>
  </si>
  <si>
    <t>Příjmy z poskytovaných služeb</t>
  </si>
  <si>
    <t>Příjmy z pronájmu movitých věcí</t>
  </si>
  <si>
    <t>Přijaté neinvestiční dary - na ples, apod.</t>
  </si>
  <si>
    <t>Přijaté nekapitálové příspěvky - ples</t>
  </si>
  <si>
    <t>Přijaté nekapitálové příspěvky</t>
  </si>
  <si>
    <t>Odvody příspěvkových organizací - TEREZA</t>
  </si>
  <si>
    <t>Přijaté nekapitálové příspěvky - Sportovní zařízení v maj. obce</t>
  </si>
  <si>
    <t>Ostatní nedaňové příjmy - Sportovní zařízení v maj. obce</t>
  </si>
  <si>
    <t>Příjmy z pronájmu nemovitého maj. - Ostatní tělových. čin.</t>
  </si>
  <si>
    <t>Ostatní tělovýchovná činnost</t>
  </si>
  <si>
    <t>Příjmy z pronájmu ost.nem. - využití vol. času dětí a mlád.</t>
  </si>
  <si>
    <t>Přijaté nekapitálové příspěvky - využití vol. času dětí a ml.</t>
  </si>
  <si>
    <t>PŘÍJMY ORJ 10 CELKEM</t>
  </si>
  <si>
    <t>Přijaté sankční poplatky - památková péče</t>
  </si>
  <si>
    <t>PŘÍJMY ORJ 20 CELKEM</t>
  </si>
  <si>
    <t>ODBOR VNITŘNÍCH VĚCÍ</t>
  </si>
  <si>
    <t>Místní poplatek za lázeňský a rekreační pobyt</t>
  </si>
  <si>
    <t>Místní poplatek za užívání veřejného prostranství</t>
  </si>
  <si>
    <t>Místní poplatek za ubytovací kapacitu</t>
  </si>
  <si>
    <t>Splátky půjček ze sociálního fondu</t>
  </si>
  <si>
    <t>Neinvestič. přij. transf. ze SR-výk. st. spr. soc.-práv.ochr.dětí</t>
  </si>
  <si>
    <t>Neinvestič. přij. transf. ze SR-výk. st. spr. -sociální služby</t>
  </si>
  <si>
    <t>Neinvestič. příj. transfery od krajů</t>
  </si>
  <si>
    <t xml:space="preserve">Převody z ostatních vlastních fondů </t>
  </si>
  <si>
    <t>Příjmy z poskytovaných služeb -  placené parkovací zóny</t>
  </si>
  <si>
    <t>Příjmy z pronájmu movitých věcí - ost. zál. pozem. komunikací</t>
  </si>
  <si>
    <t>Přijaté nekapit. příspěvky a náhrady - Ostat. zál. v silnič. dopravě</t>
  </si>
  <si>
    <t>Ostat. nedaň. příjmy jinde nezařaz.</t>
  </si>
  <si>
    <t>Příjmy z poskyt. služeb -rozhlas a televize</t>
  </si>
  <si>
    <t>Příjmy z pronájmu movit. věcí - veřejné osvětlení</t>
  </si>
  <si>
    <t>Přijaté pojistné náhrady - veřejné osvětlení</t>
  </si>
  <si>
    <t>Přijaté nekapitálové příspěvky a náhrady - veřej. osvětlení</t>
  </si>
  <si>
    <t>Příjmy z poskytovaných služeb - pohřebnictví</t>
  </si>
  <si>
    <t>Příjmy z pronájmu - smuteč.obřadní síně</t>
  </si>
  <si>
    <t>Přijaté nekapitálové příspěvky a náhrady - smuteč- obř. síně</t>
  </si>
  <si>
    <t>Ostatní nedaňové příjmy - pohřebnictví</t>
  </si>
  <si>
    <t>Přijaté nekapitálové příspěvky a náhrady - sběr a svoz TKO</t>
  </si>
  <si>
    <t>Přijaté nekapitálové příspěvky a náhrady - péče o vzhled obcí</t>
  </si>
  <si>
    <t>Přijaté nekapitálové příspěvky a náhrady - požární ochrana</t>
  </si>
  <si>
    <t>Příjmy z poskytovaných služeb - místní relace - § vnitřní správa</t>
  </si>
  <si>
    <t>Příjmy z pronájmu pozemku</t>
  </si>
  <si>
    <t>Příjmy z pronájmu ostatních nemovitostí</t>
  </si>
  <si>
    <t>Přijaté sankční poplatky</t>
  </si>
  <si>
    <t>Příjmy z prodeje krátkodobého a drobného majetku</t>
  </si>
  <si>
    <t>Příjmy z pronájmu movitých věcí -vnitřní správa</t>
  </si>
  <si>
    <t>Přijaté pojistné náhrady-vnitřní správa</t>
  </si>
  <si>
    <t>Přijaté nekapitálové příspěvky a náhrady - vnitřní správa</t>
  </si>
  <si>
    <t>Ostatní nedaňové příjmy - vnitřní správa</t>
  </si>
  <si>
    <t>Příjmy z prodeje ostat. hmot dlouhodob. majetku - vnitřní správa</t>
  </si>
  <si>
    <t>PŘÍJMY ORJ 30 CELKEM</t>
  </si>
  <si>
    <t>ODBOR SOCIÁLNÍCH VĚCÍ</t>
  </si>
  <si>
    <t>Ost. neinvest. přij. transfery ze SR (příspěvek na služby a péči)</t>
  </si>
  <si>
    <t>Ost. neinvest. přij. transfery ze SR (na soc.péči  a hmot.nouzi)</t>
  </si>
  <si>
    <t xml:space="preserve">Ost. neinvest.přij. transfery ze SR </t>
  </si>
  <si>
    <t>Ost. neinv. přij. transfery od krajů - komunitní plánování</t>
  </si>
  <si>
    <t>Přijaté nekapitálové příspěvky-ost. čin. ve zdravotnictví</t>
  </si>
  <si>
    <t>Ostatní přijaté vratky transferů-ost. dávky sociální pomoci</t>
  </si>
  <si>
    <t>Ostatní přijaté vratky transferů - přísp. na osobu blízkou</t>
  </si>
  <si>
    <t xml:space="preserve">Ostatní přijaté vratky transferů-příspěvek na zvlášt. pomůcky </t>
  </si>
  <si>
    <t>Ostatní přijaté vratky transferů - přísp. na úpr. a provoz bezbar.bytu</t>
  </si>
  <si>
    <t>Ostatní přijaté vratky transferů-dávky soc. péče pro rodinu</t>
  </si>
  <si>
    <t>Ostatní přijaté vratky transferů-přísp. na provoz motor. vozidla</t>
  </si>
  <si>
    <t>Ostatní přijaté vratky transferů -ostat. dávky zdrav. postiž. občanům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</si>
  <si>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</si>
  <si>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</si>
  <si>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</si>
  <si>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</si>
  <si>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</si>
  <si>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Přijaté nekapitálové příspěvky-ost. zál. soc. věcí a politiky  zaměst.</t>
  </si>
  <si>
    <t xml:space="preserve">Příjmy z poskyt. služeb - ref. mzdy </t>
  </si>
  <si>
    <t>Přijaté sankční poplatky-pokuty</t>
  </si>
  <si>
    <t xml:space="preserve">Ostatní nedaňové příjmy </t>
  </si>
  <si>
    <t>Ostatní přijaté vratky transferů - Ostatní činnosti jindé nezařazené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</si>
  <si>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</si>
  <si>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</si>
  <si>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</si>
  <si>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</si>
  <si>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</si>
  <si>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ze zeměd. půd. fondu</t>
  </si>
  <si>
    <t>Ostat. neinv. transf. ze SR-Výsadba min. podílu zpev. a melior.dřevin</t>
  </si>
  <si>
    <t>Úhrada z vydobývaného prostoru</t>
  </si>
  <si>
    <t>Přijaté sankční platby - ostat. čin. k ochr. ovzduší</t>
  </si>
  <si>
    <t>Přijaté nekapitálové příspěvky - náklady řízení</t>
  </si>
  <si>
    <t>Ostatní nedaňové příjmy jinde nezařazené</t>
  </si>
  <si>
    <t>PŘÍJMY ORJ 60 CELKEM</t>
  </si>
  <si>
    <t>ŽIVNOSTENSKÝ ÚŘAD</t>
  </si>
  <si>
    <t>Přijaté nekapitálové příspěvky a náhrady</t>
  </si>
  <si>
    <t>PŘÍJMY ORJ 70 CELKEM</t>
  </si>
  <si>
    <t>ODBOR SPRÁVNÍCH VĚCÍ A DOPRAVY</t>
  </si>
  <si>
    <t>Příjmy za zkoušky z odborné způsobilosti (řidičská oprávnění)</t>
  </si>
  <si>
    <t>Sankční poplatky</t>
  </si>
  <si>
    <t>Přijaté nekapitálové příspěvky jinde nezařazené</t>
  </si>
  <si>
    <t>PŘÍJMY ORJ 80 CELKEM</t>
  </si>
  <si>
    <t>MĚSTSKÁ POLICIE</t>
  </si>
  <si>
    <t>Neinv. příjaté dodace od obcí - veřejnoprávní smlouvy</t>
  </si>
  <si>
    <t>Příjmy z prodeje drob. a krátkodob. majetku</t>
  </si>
  <si>
    <t>PŘÍJMY ORJ 90 CELKEM</t>
  </si>
  <si>
    <t>Přijaté příspěvky na investice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</si>
  <si>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</si>
  <si>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</si>
  <si>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</si>
  <si>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</si>
  <si>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</si>
  <si>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</si>
  <si>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</si>
  <si>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</si>
  <si>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Poplatky za odnětí pozemku ze zem. půd. fondu</t>
  </si>
  <si>
    <t>Zrušené daně ze zboží a služeb</t>
  </si>
  <si>
    <t>Místní poplatek za komunální odpad</t>
  </si>
  <si>
    <t>Místní poplatek ze psa</t>
  </si>
  <si>
    <t>Místní poplatek za provoz výher. hracích přístrojů</t>
  </si>
  <si>
    <t>Zrušené místní poplatky-dopl.min.let-komunální odpad</t>
  </si>
  <si>
    <t>Odvod výtěžku z provozování loterií - výher. hr. přistrojů</t>
  </si>
  <si>
    <t>Správní poplatky z VHP</t>
  </si>
  <si>
    <t>Daň z nemovitostí</t>
  </si>
  <si>
    <t>Splátky půjček od obyvatelstva</t>
  </si>
  <si>
    <t>Příjmy z úroků - individuál. modernizace byt. fondu</t>
  </si>
  <si>
    <t>Přijaté sankční platby - individuál. modernizace byt. fondu</t>
  </si>
  <si>
    <t>Přijaté sankč. platby -  výher. hrací přístroje</t>
  </si>
  <si>
    <t>Neidentifikované příjmy - činnost míst. správy</t>
  </si>
  <si>
    <t>Příjmy z úroků</t>
  </si>
  <si>
    <t>Příjmy z podílu na zisku a dividend</t>
  </si>
  <si>
    <t>Přijaté sankč. platby -  individuál.moder. byt. fondu</t>
  </si>
  <si>
    <t>Ostatní nedaňové příjmy j. n. -  § Ostatní finanční operace</t>
  </si>
  <si>
    <t>Neidentifikované příjmy - ostat. činnosti</t>
  </si>
  <si>
    <t>PŘÍJMY ORJ 110 CELKEM</t>
  </si>
  <si>
    <t>Odvod Domovní správa Břeclav</t>
  </si>
  <si>
    <t>Příjmy z pronájmu ostat. nemovitostí -bytové hospodářství</t>
  </si>
  <si>
    <t>Příjmy z prodeje krátkodob. a drob. majetku - 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</si>
  <si>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</si>
  <si>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</si>
  <si>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</si>
  <si>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pronájmu ostat. nemovitého maj. - nebytové hospodář.</t>
  </si>
  <si>
    <t>Příjmy z prodeje ostat. nemovitého maj. - nebytové hospodář.</t>
  </si>
  <si>
    <t>Příjmy z pronájmu ost.nem. - TEPLO s.r.o.</t>
  </si>
  <si>
    <t>Příjmy z pronájmu pozemků</t>
  </si>
  <si>
    <t xml:space="preserve">Přijaté nekapitálové příspěvky </t>
  </si>
  <si>
    <t xml:space="preserve">Příjmy z prodeje pozemků </t>
  </si>
  <si>
    <t>Příjmy z prodeje ost. nemovitostí a jejich částí</t>
  </si>
  <si>
    <t>Příjmy z prodeje pozemků-byt. hosp.</t>
  </si>
  <si>
    <t>Příjmy z prodeje ost. nemovitostí</t>
  </si>
  <si>
    <t xml:space="preserve">Příj. z prodeje ost. hmot. dlouhodob. maj. </t>
  </si>
  <si>
    <t>Ostatní příjmy z prodeje dlouhodobého majetku - VAK</t>
  </si>
  <si>
    <t>Příijaté nekapitálové příspěvky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</si>
  <si>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</si>
  <si>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</si>
  <si>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</si>
  <si>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</si>
  <si>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</si>
  <si>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</si>
  <si>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</si>
  <si>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Přijatý bankovní investiční úvěr</t>
  </si>
  <si>
    <t xml:space="preserve">Uhrazené splátky dlouhodobě přijatých půjček </t>
  </si>
  <si>
    <t>FINANCOVÁNÍ CELKEM</t>
  </si>
  <si>
    <t>Třída 8 - Financování  celkem se nerozpočtuje a neúčtuje - automatizovaný výčet.</t>
  </si>
  <si>
    <t xml:space="preserve">Kontrolní součet </t>
  </si>
  <si>
    <t>příjmy celkem + financování celkem = výdaje celkem</t>
  </si>
  <si>
    <t>Daňové příjmy</t>
  </si>
  <si>
    <t>Kapitálové příjmy</t>
  </si>
  <si>
    <t>Dotace</t>
  </si>
  <si>
    <t>Běžné příjmy</t>
  </si>
  <si>
    <t xml:space="preserve">Město Břeclav </t>
  </si>
  <si>
    <t>čerpání</t>
  </si>
  <si>
    <t>ODBOR ŠKOLSTVÍ, KULTURY, MLÁDEŽE A SPORTU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</si>
  <si>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</si>
  <si>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</si>
  <si>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</si>
  <si>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</si>
  <si>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</si>
  <si>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knihovna)            </t>
  </si>
  <si>
    <t>Činnosti knihovnické              z ÚSC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</si>
  <si>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</si>
  <si>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</si>
  <si>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</si>
  <si>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</si>
  <si>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Záležitosti kultury (Svatováclavské slavnosti, Moravský den, ples aj.)</t>
  </si>
  <si>
    <t xml:space="preserve">Sportov.zaříz. v maj. obce - dotace krytý bazén, MSK, zázemí Olympia,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</si>
  <si>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</si>
  <si>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</si>
  <si>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</si>
  <si>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</si>
  <si>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>VÝDAJE ORJ 10  CELKEM</t>
  </si>
  <si>
    <t xml:space="preserve">ODBOR DOTACÍ A ROZVOJE </t>
  </si>
  <si>
    <t>Zachování a obnova kulturních památek</t>
  </si>
  <si>
    <t>Územní plánování - studie</t>
  </si>
  <si>
    <t>Manažerská projektová příprava</t>
  </si>
  <si>
    <t>Mezisoučet</t>
  </si>
  <si>
    <t xml:space="preserve">Propagace LVA   </t>
  </si>
  <si>
    <t xml:space="preserve">Komunikace (VAK -  Projekt Břeclavsko) </t>
  </si>
  <si>
    <t>ZŠ Slovácká- vnitř. rek.</t>
  </si>
  <si>
    <t>Zámek Břeclav - revitalizace nemovité kult. památky</t>
  </si>
  <si>
    <t>Dětská hřiště Na Valtické</t>
  </si>
  <si>
    <t>VÝDAJE ORJ 20 CELKEM</t>
  </si>
  <si>
    <t>Silnice</t>
  </si>
  <si>
    <t>Záležitosti pozemních komunikací</t>
  </si>
  <si>
    <t>Záležitosti v silniční dopravě</t>
  </si>
  <si>
    <t>Místní rozhlas</t>
  </si>
  <si>
    <t>Záležitosti sdělovacích prostředků   (přesun do ORJ 010 - OŠKMS)</t>
  </si>
  <si>
    <t>Veřejné osvětlení</t>
  </si>
  <si>
    <t>Pohřebnictví</t>
  </si>
  <si>
    <t>Sběr a svoz komunálního odpadu</t>
  </si>
  <si>
    <t>Péče o vzhled obcí a veřejnou zeleň</t>
  </si>
  <si>
    <t>Požární ochrana</t>
  </si>
  <si>
    <t>Místní zastupitelské orgány</t>
  </si>
  <si>
    <t>30+31</t>
  </si>
  <si>
    <t>Činnosti místní správy</t>
  </si>
  <si>
    <t xml:space="preserve">Prevence před drogami              </t>
  </si>
  <si>
    <t>Ostatní činnost ve zdravotnictví</t>
  </si>
  <si>
    <t>Příspěvek na živobytí</t>
  </si>
  <si>
    <t>Doplatek na bydlení</t>
  </si>
  <si>
    <t>Mimořádná okamžitá pomoc</t>
  </si>
  <si>
    <t>Mimoř. okamžitá pomoc os. ohrož. sociálním vyloučením</t>
  </si>
  <si>
    <t>Ostatní dávky sociální pomoci</t>
  </si>
  <si>
    <t xml:space="preserve">Přísp. při péči o osobu blízkou </t>
  </si>
  <si>
    <t>Příspěvek na úpravu bytu</t>
  </si>
  <si>
    <t>Přísp. na zakoupení, opravu mot. vozidla</t>
  </si>
  <si>
    <t>Přísp. na provoz mot.vozidla</t>
  </si>
  <si>
    <t>Přísp. na individuál. dopravu</t>
  </si>
  <si>
    <t xml:space="preserve">Ostatní dávky zdrav. postiž. občanům </t>
  </si>
  <si>
    <t>Příspěvek na péči</t>
  </si>
  <si>
    <t>Ostatní soc.péče a pomoc dětem a mládeže</t>
  </si>
  <si>
    <t>Penziony pro matky s dětmi</t>
  </si>
  <si>
    <t>Sociální pomoc osobám v hmotné nouzi</t>
  </si>
  <si>
    <t>Sociální péče a pomoc vybraným etnikům</t>
  </si>
  <si>
    <t>Soc. péče a pomoc ost. skupinám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</si>
  <si>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</si>
  <si>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</si>
  <si>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</si>
  <si>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</si>
  <si>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</si>
  <si>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</si>
  <si>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</si>
  <si>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</si>
  <si>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</si>
  <si>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Úpravy vodohosp. význam. a vodáren. toků-protipovodňnová  opatření</t>
  </si>
  <si>
    <t>Záležitosti vod. toků a vodohosp. děl jinde nezařazené</t>
  </si>
  <si>
    <t>Ostatní záležitosti vodního hospodářství</t>
  </si>
  <si>
    <t>Monitoring nakládání s odpady  (skládka Ch.N.Ves)</t>
  </si>
  <si>
    <t>Plán odpadového hospodářství Města Břeclav</t>
  </si>
  <si>
    <t>Ostatní ochrana půdy a spodních vod</t>
  </si>
  <si>
    <t>Ochrana druhů a stanovišť</t>
  </si>
  <si>
    <t>Ostatní ochrana přírody - znalecké posudky</t>
  </si>
  <si>
    <t>VÝDAJE ORJ 60 CELKEM</t>
  </si>
  <si>
    <t>Záležitosti pozem. komunikací j. n. - BESIP</t>
  </si>
  <si>
    <t>Provoz vnitrozemské plavby (Břeclav-Pohansko-Janohrad)</t>
  </si>
  <si>
    <t>VÝDAJE ORJ 80 CELKEM</t>
  </si>
  <si>
    <t xml:space="preserve">Bezpečnost a veřejný pořádek </t>
  </si>
  <si>
    <t>VÝDAJE ORJ  90 CELKEM</t>
  </si>
  <si>
    <t>Územní plánování</t>
  </si>
  <si>
    <t>Program podpory individuál. byt. výstavby</t>
  </si>
  <si>
    <t>Příjmy a výdaje z finančních úvěrových operací-úroky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</si>
  <si>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</si>
  <si>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</si>
  <si>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</si>
  <si>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</si>
  <si>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Odvádění a čištění odpadních vod a nakl. s kaly</t>
  </si>
  <si>
    <t>Zásobování teplem - TEPLO (opravy a údržba)</t>
  </si>
  <si>
    <t>Komunální služby a územní rozvoj</t>
  </si>
  <si>
    <t>Ostatní nakládání s odpady-výkup pozemku a nájem za skládku</t>
  </si>
  <si>
    <t>VÝDAJE ORJ 120  CELKEM</t>
  </si>
  <si>
    <t>CELKEM VÝDAJE MĚSTA</t>
  </si>
  <si>
    <t>Kapitálové výdaje</t>
  </si>
  <si>
    <t>Ostatní neinvestič. výdaje j. n. - ostatní činnosti j. n.</t>
  </si>
  <si>
    <t xml:space="preserve">ODBOR DOTACÍ A ROZVOJE                  </t>
  </si>
  <si>
    <t>Stavební úřad</t>
  </si>
  <si>
    <t>Speciální ZŠ (stacionář - projekt "Žijeme s Vámi")</t>
  </si>
  <si>
    <t xml:space="preserve">Krytý bazén - havarie vany  </t>
  </si>
  <si>
    <t>Domov seniorů Břeclav</t>
  </si>
  <si>
    <t xml:space="preserve">Činnosti muzeí a galerií   (Městské muzeum) -běžný provoz     </t>
  </si>
  <si>
    <t>Nedostatek zdrojů</t>
  </si>
  <si>
    <t>Ostat. záležřtosti v silniční dopravě (smlouva-žádost o dot.na ek. autobusy)</t>
  </si>
  <si>
    <t>Odvádění a čištění odpadních vod   (havárie)</t>
  </si>
  <si>
    <t>Územní rozvoj - poradenské, konzultač. a práv. služby (sml. EURO ONE)</t>
  </si>
  <si>
    <t xml:space="preserve">Miniatury LVA  </t>
  </si>
  <si>
    <t xml:space="preserve">Pěší zóna  - centrum J.Palacha </t>
  </si>
  <si>
    <t>ZŠ Komenského, objekt šaten (PD)</t>
  </si>
  <si>
    <t xml:space="preserve">Rekonstrukce nám. St. Břeclav (u kapličky)                                                         </t>
  </si>
  <si>
    <t xml:space="preserve">Zvláštní zařízení soc. péče - azylový dům </t>
  </si>
  <si>
    <t>Remedia Plus - Respitní péče</t>
  </si>
  <si>
    <t>Remedia Plus - Domov se zvláštním režimem</t>
  </si>
  <si>
    <t xml:space="preserve">Osob. asistence., pečovatelská služba a podpora samostat. bydlení </t>
  </si>
  <si>
    <t>Pitná voda (opravy a udržování,nákup ost. služeb)</t>
  </si>
  <si>
    <t>Zájmová činnost v kultuře (kulturní domy)</t>
  </si>
  <si>
    <t>Skutečnost</t>
  </si>
  <si>
    <t>Investiční přijaté transfery od krajů (SDH - vozidlo)</t>
  </si>
  <si>
    <t>Přijaté neinvestiční dary</t>
  </si>
  <si>
    <t xml:space="preserve">Komunikace Slovácká </t>
  </si>
  <si>
    <t>Pitná voda</t>
  </si>
  <si>
    <t xml:space="preserve">Zimní stadion-přestavba na hotel </t>
  </si>
  <si>
    <t>Silnice - nákup služeb - projekt přechody</t>
  </si>
  <si>
    <t>Vnitřní správa - nákup sociálních poukázek</t>
  </si>
  <si>
    <t>Komunální služby a územní rozvoj - výkupy pozemků</t>
  </si>
  <si>
    <t>Komunální služby a územní rozvoj - výkupy budov</t>
  </si>
  <si>
    <t>Ostatní záležitosti sdělovacích prostředků - RADNICE</t>
  </si>
  <si>
    <t>Osvětlení památek a mostů</t>
  </si>
  <si>
    <t>Provoz veřejné silniční dopravy - MHD - dotace na provoz</t>
  </si>
  <si>
    <t>Komunikace Poštorná - Pod zahradama</t>
  </si>
  <si>
    <t xml:space="preserve">Rekonstrukce nám. Ch. N. Ves - ul. Lednická-Tyršův sad (vl.podíl projektu)                            </t>
  </si>
  <si>
    <t>Hřbitovy (Ch.N.Ves, Poštorná) - chodníky PD</t>
  </si>
  <si>
    <t>Projektová a manažerská příprava na vybrané investiční akce</t>
  </si>
  <si>
    <t>Změna stavu krátkodobých peněžních prostředků na BÚ</t>
  </si>
  <si>
    <t>Ostatní inv.přijaté transfery ze SR</t>
  </si>
  <si>
    <t>Investice celkem</t>
  </si>
  <si>
    <t xml:space="preserve">          z toho dotace se SR</t>
  </si>
  <si>
    <t xml:space="preserve">Bytové a nebytové hospodářství - Domovní správa Břeclav </t>
  </si>
  <si>
    <t>Provoz veřejné silniční dopravy - MHD - dotace na investice (IDS)</t>
  </si>
  <si>
    <t>Nerealizované kurzové rozdíly</t>
  </si>
  <si>
    <t>Finanční operace jinde nezař.(daň z příjmu, daň z převodu nemov., DPH)</t>
  </si>
  <si>
    <t>dotace</t>
  </si>
  <si>
    <t>dan</t>
  </si>
  <si>
    <t xml:space="preserve">Cestovní ruch - TIC </t>
  </si>
  <si>
    <t xml:space="preserve">Příjmy z poskyt. služeb - TIC </t>
  </si>
  <si>
    <t xml:space="preserve">Příjmy z prodeje zboží - TIC </t>
  </si>
  <si>
    <t>ODBOR STAVEBNÍHO ŘÁDU A ÚP</t>
  </si>
  <si>
    <t>1-2/2010</t>
  </si>
  <si>
    <t xml:space="preserve">% </t>
  </si>
  <si>
    <t>upravený</t>
  </si>
  <si>
    <t xml:space="preserve">                                       ROZPOČET  VÝDAJŮ  NA  ROK  2010</t>
  </si>
  <si>
    <t>Městské muzeum - Knížecí dům na pomezí</t>
  </si>
  <si>
    <t>Komunikace  Na zahradách</t>
  </si>
  <si>
    <t>Rek. vozovky Pastevní a U Zbrodku</t>
  </si>
  <si>
    <t>Valtická-úprava veřej. prostr., parkoviště IPRM</t>
  </si>
  <si>
    <t xml:space="preserve">Komunikace Česká, parkoviště Sovadinova, Gen. Šimka                      </t>
  </si>
  <si>
    <t>Centrum - chodníky + chodník za Kinem Koruna</t>
  </si>
  <si>
    <t>Přístup k zámku od náměstí - studie</t>
  </si>
  <si>
    <t>Integr. přestupní terminál IDS JMK-studie</t>
  </si>
  <si>
    <t>MŠ Slovácká-PD</t>
  </si>
  <si>
    <t>MŠ Osvobození-PD</t>
  </si>
  <si>
    <t>ZŠ Kupkova-stav. Úpravy na provoz MŠ</t>
  </si>
  <si>
    <t>MŠ-zateplení PD</t>
  </si>
  <si>
    <t>ZŠ-zateplení PD</t>
  </si>
  <si>
    <t>Knihovna Břeclav-okna, fasáda</t>
  </si>
  <si>
    <t>Investiční akce r. 2009, přecházející do r. 2010, připravované nové akce</t>
  </si>
  <si>
    <t>Kaple sv. Huberta</t>
  </si>
  <si>
    <t>MSK-zázemí, půdní vestavba</t>
  </si>
  <si>
    <t>Revitalizace sportovního areálu ZŠ Slovácká - z ÚSC</t>
  </si>
  <si>
    <t>Startovací byty Ch. N. Ves</t>
  </si>
  <si>
    <t>Zámecký park</t>
  </si>
  <si>
    <t xml:space="preserve">Projekt prevence kriminality </t>
  </si>
  <si>
    <r>
      <t xml:space="preserve">Projekt prevence kriminality                                                         - ze SR </t>
    </r>
    <r>
      <rPr>
        <b/>
        <sz val="12"/>
        <rFont val="Arial"/>
        <family val="2"/>
      </rPr>
      <t xml:space="preserve">      X</t>
    </r>
  </si>
  <si>
    <t xml:space="preserve">Mezinárodní spolupráce </t>
  </si>
  <si>
    <t>Denní stacionáře a centra denních služeb</t>
  </si>
  <si>
    <t>Raná péče a soc. aktivizační sl. pro rodiny s dětmi</t>
  </si>
  <si>
    <t>Rybářství</t>
  </si>
  <si>
    <t xml:space="preserve">Činnost místní správy - zálohy </t>
  </si>
  <si>
    <t>Ostat. neinv. přijaté transfery ze SR-Měst. knih. - nákup zvuk. knih</t>
  </si>
  <si>
    <t>Odvody příspěvkových organizací</t>
  </si>
  <si>
    <t>Přijaté dary - zájmová činnost v kultuře</t>
  </si>
  <si>
    <t>Přijaté nekapitálové příspěvky a náhr. - mezinárod. spolupráce</t>
  </si>
  <si>
    <t>Ostat. neinv. přij. transfery ze SR a ESF - aktiv. politika zaměst.</t>
  </si>
  <si>
    <t>Neinvestiční přij. transfery od obcí a krajů</t>
  </si>
  <si>
    <t>Přijaté pojistné náhrady -silnice</t>
  </si>
  <si>
    <t>Přijaté nekapitálové příspěvky a náhrady - silnice</t>
  </si>
  <si>
    <t>Ostat. nedaňové příjmy jinde nezařaz.-ost. zál. pozem. komunikací</t>
  </si>
  <si>
    <t>Přijaté nekapitálové příspěvky a náhr.-sběr a svoz TKO</t>
  </si>
  <si>
    <t>Příjmy z pronájmu ost. nemovitostí - požární ochrana</t>
  </si>
  <si>
    <t>Ostatní přijaté vratky transferů-příspěvek na živobytí</t>
  </si>
  <si>
    <t>Ostatní přijaté vratky transferů - příspěvek na živobytí</t>
  </si>
  <si>
    <t>Ostat. neinv. transf. ze SR - odbor. les. hosp.,zvýš.nákl. výsadbu</t>
  </si>
  <si>
    <t>Ost. odvody z vybr. čin. a služ. j. n.</t>
  </si>
  <si>
    <t>Ostat. nedaňové příjmy jinde nezařazené-odbor správ. věcí a dopr.</t>
  </si>
  <si>
    <t xml:space="preserve">Neinv. přijaté dotace ze SR - přísp. na výkon stát. správy, na žáka </t>
  </si>
  <si>
    <t>ODBOR MAJETKOVÝ A PRÁVNÍ</t>
  </si>
  <si>
    <t>Ostatní  příjmy z vlastní činnosti - Komunál. služby a rozvoj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</si>
  <si>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</si>
  <si>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</si>
  <si>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</si>
  <si>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</si>
  <si>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</si>
  <si>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</si>
  <si>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</si>
  <si>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>ROZPOČET PŘÍJMŮ NA ROK 2010</t>
  </si>
  <si>
    <t>Ost. nedaň. příjmy - ZŠ -bude proveden přesun rozp. do 4121 dle smluv</t>
  </si>
  <si>
    <t xml:space="preserve">Ostat. přij. vratky transferů - ostat. zájmová činnost </t>
  </si>
  <si>
    <t>Přijaté nekapitál. přísp. a náhrady - památková péče</t>
  </si>
  <si>
    <t>Ostatní přijaté  vratky transferů - využití volného času dětí a ml.</t>
  </si>
  <si>
    <t>Ostat. investič. přij. transf. ze SR-Valtická úpr. veř. prostr., park. IPRM</t>
  </si>
  <si>
    <t>Přijaté investiční příspěvky- Památník přátelství Poštorná-Zweetendorf</t>
  </si>
  <si>
    <t>Obnova kaple a prostr. židovského hřbitova - PD</t>
  </si>
  <si>
    <t>VÝDAJE ORJ 30 + 31  CELKEM</t>
  </si>
  <si>
    <t>Neinvestič. přij. transf. ze SR-volby do Parlamentu ČR</t>
  </si>
  <si>
    <t>Ostatní činnosti - neidentifikované platby</t>
  </si>
  <si>
    <t>Komunikace na Pohansko - investiční transfer Lesům ČR</t>
  </si>
  <si>
    <t>Kotelny-rekonstrukce střech</t>
  </si>
  <si>
    <t>Využití volného času dětí a mládeže - dětské hřiště</t>
  </si>
  <si>
    <t>Volby do Parlamentu ČR</t>
  </si>
  <si>
    <t>Příjmy z prodeje ostatního hmot. dlouhodob. maj. - požární ochrana</t>
  </si>
  <si>
    <t>Příjmy z pronájmu pozemků- územní rozvoj</t>
  </si>
  <si>
    <t>ZŠ Slovácká-PD stav. úpr., zateplení</t>
  </si>
  <si>
    <t>Památník J. A. Komenského</t>
  </si>
  <si>
    <t>Stavební úpravy MÚ Břeclav I. etapa</t>
  </si>
  <si>
    <t>Domov seniorů  Břeclav - balkony, okna, zateplení</t>
  </si>
  <si>
    <t>Celková kolaudace zim. stadion BV</t>
  </si>
  <si>
    <t>Jednoráz. příspěvek na zvl. pomůcky</t>
  </si>
  <si>
    <t xml:space="preserve">Cestovní ruch </t>
  </si>
  <si>
    <t>Obřadní síň Poštorná</t>
  </si>
  <si>
    <t>Obřadní síň Stará Břeclav</t>
  </si>
  <si>
    <t>Obřadní síň Břeclav</t>
  </si>
  <si>
    <t>Bytové a nebytové hospodářství - Domovní správa Břeclav - bezúroč.  půjčka</t>
  </si>
  <si>
    <t>Inv. přij. transfery ze státních fondů - OPŽP-ZŠ Slovácká</t>
  </si>
  <si>
    <t>Inv. přij. transfery ze státních fondů - EU - OPŽP-MŠ Břetislavova</t>
  </si>
  <si>
    <t>Přijaté nekapitál. přísp. a náhrady - pam. péče - Revital. zámku Břeclav</t>
  </si>
  <si>
    <t>Příjmy z prodeje ostat. hmot. dlouhodob.  maj. - silnice</t>
  </si>
  <si>
    <t>Neidentif. příjmy</t>
  </si>
  <si>
    <t>Ostat. investič. přij. transf. ze SR-MŠ Břetislavova-podíl EU, SR</t>
  </si>
  <si>
    <t>ZŠ Slovácká - stav. úpravy, zateplení -podíl EU</t>
  </si>
  <si>
    <t>Prevence kriminality-systém včasné intervence-podíl SR</t>
  </si>
  <si>
    <t>Inv. přij. transf. od region. rad - Revit.sport. areálu ZŠ Slovácká - SR</t>
  </si>
  <si>
    <t>Inv. přij. transf. od region. rad - Revit.sport. areálu ZŠ Slovácká - EU</t>
  </si>
  <si>
    <t>Splátky půjčených prostředků od PO</t>
  </si>
  <si>
    <t>ODBOR SPRÁVY NEMOVITOSTÍ</t>
  </si>
  <si>
    <t>PŘÍJMY ORJ 130 CELKEM</t>
  </si>
  <si>
    <t xml:space="preserve">Nebytové hospodářství - ostatní odvody přebytků organizací </t>
  </si>
  <si>
    <t>Bytové hospodářství - příjmy z poskytování služeb</t>
  </si>
  <si>
    <t>Bytové hospodářství - příjmy z pronájmu ostat. nem.</t>
  </si>
  <si>
    <t>Nebytové hospodářství - příjmy z pronájmu ostat. nem.</t>
  </si>
  <si>
    <t>Nebytové hospodářství - příjmy z poskytování služeb</t>
  </si>
  <si>
    <t>Městské muzeum - rek. Zámečku Pohansko</t>
  </si>
  <si>
    <t>Sportovní zařízení v majetku obce -TEREZA   příspěvek provozní +inv.</t>
  </si>
  <si>
    <t>Cyklostezka Na Řádku</t>
  </si>
  <si>
    <t>Ch. N. Ves-SNP obnova VO</t>
  </si>
  <si>
    <t>Bytové hospodářství - "BYT 2000"+náhrady za byt</t>
  </si>
  <si>
    <r>
      <t xml:space="preserve">Revitalizace sportovního areálu ZŠ Slovácká - EU, SR                     </t>
    </r>
    <r>
      <rPr>
        <b/>
        <sz val="12"/>
        <rFont val="Arial"/>
        <family val="2"/>
      </rPr>
      <t xml:space="preserve">  X </t>
    </r>
  </si>
  <si>
    <t>Revitalizace bytů Nár. hrdinů 47</t>
  </si>
  <si>
    <t>VÝDAJE ORJ 130  CELKEM</t>
  </si>
  <si>
    <t xml:space="preserve">Bytové hospodářství </t>
  </si>
  <si>
    <t xml:space="preserve">Nebytové hospodářství </t>
  </si>
  <si>
    <t>1-8/2010</t>
  </si>
  <si>
    <t>Břeclav bez bariér-lávka Komenského</t>
  </si>
  <si>
    <t>Ostatní činnosti</t>
  </si>
  <si>
    <t>Neinvestiční přijaté dotace od krajů - (na TIC, Muzej. noc v synagoze)</t>
  </si>
  <si>
    <t>Příjmy z pronájmu movitých věcí-kino</t>
  </si>
  <si>
    <t>Neinv. přij. transfery od krajů - prevence kriminality</t>
  </si>
  <si>
    <t>Příjmy z pronájmu pozemků-ostatní záležitosti pozemních komunikací</t>
  </si>
  <si>
    <t>Přijaté nekapitálové příspěvky a náhrady-využívání a zneškod. komun. odp.</t>
  </si>
  <si>
    <t>Ostat. investič. přij. transfery ze SR - zprac. lesních osnov</t>
  </si>
  <si>
    <t>1-9/2010</t>
  </si>
  <si>
    <t>v tis. Kč</t>
  </si>
  <si>
    <t>Příjmy z pronájmu ost. nemovit. a jejich částí-sport. zař. v maj. obce</t>
  </si>
  <si>
    <t>Příjmy z pronájmu movitých věcí-sport. zař. v maj. obce</t>
  </si>
  <si>
    <t>Přijaté dary na pořízení dlouhodobého maj. - Cyklostezka Na řádku</t>
  </si>
  <si>
    <t>Neinvestič. přij. transf. ze SR-volby do zastrupitelstev ÚSC</t>
  </si>
  <si>
    <t>Provoz veřtejné silniční dopravy</t>
  </si>
  <si>
    <t>Příjmy z pronájmu ost. nemovitostí - komunální služby a územ.rozvoj</t>
  </si>
  <si>
    <t>Měastské muzeum - Muzejní noc v synagoze</t>
  </si>
  <si>
    <t>Komunikace Česká, Stromořadní,parkoviště Sovadin.,Gen. Šimka</t>
  </si>
  <si>
    <t>Kaple sv. Huberta-přesunuto do neinvestičních výdajů</t>
  </si>
  <si>
    <t>VÝDAJE ORJ 100 CELKEM</t>
  </si>
  <si>
    <t>Ostatní činnosti j. n.</t>
  </si>
  <si>
    <t>Kraj: Jihomoravský</t>
  </si>
  <si>
    <t>Okres: Břeclav</t>
  </si>
  <si>
    <t>Město: Břeclav</t>
  </si>
  <si>
    <t>TEXT</t>
  </si>
  <si>
    <t>Rozpočet schválený</t>
  </si>
  <si>
    <t>Rozpočet upravený</t>
  </si>
  <si>
    <t>minus konsolidace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</si>
  <si>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</si>
  <si>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</si>
  <si>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</si>
  <si>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</si>
  <si>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</si>
  <si>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</si>
  <si>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</si>
  <si>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</si>
  <si>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</si>
  <si>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</si>
  <si>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</si>
  <si>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</si>
  <si>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</si>
  <si>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 xml:space="preserve">REZERVA MĚSTA  U ORJ 110 - ODBOR EKONOMICKÝ                        § 6409 pol. 5901 </t>
  </si>
  <si>
    <t>Datum RM</t>
  </si>
  <si>
    <t>č. dokl.</t>
  </si>
  <si>
    <t>Zvýšení,snížení</t>
  </si>
  <si>
    <t>Zůstatek</t>
  </si>
  <si>
    <t>Účel</t>
  </si>
  <si>
    <t>neinv.</t>
  </si>
  <si>
    <t>inv.</t>
  </si>
  <si>
    <t>Schválený rozpočet -  nespecifikované rezervy § 6409, pol. 5901</t>
  </si>
  <si>
    <t>RM 83-Zvýšení rezervy - snížení rozpočtu na akci 10005 - Zámecký park (věcně RM č. 82-12.5.2010)</t>
  </si>
  <si>
    <t>RM 83-Zvýšení rezervy -snížení rozpočtu na akci 71002 - Pěší zóna J. Palacha(věcně RM č. 82-12.5.2010)</t>
  </si>
  <si>
    <t>Snížení rez.- navýšení na opr. komunik. a chodníků, úpr. veř. zeleně, opr. hřiště CH. N. Ves, zídka hřbit. St.BV</t>
  </si>
  <si>
    <t>Stav k 31. 5. 2010</t>
  </si>
  <si>
    <t>Zvýšení rozp. Tereza Břeclav - Zim. stadion-výměna desk. čpavk. výměníku (věcně RM 83-26.5.2010)</t>
  </si>
  <si>
    <t>Zvýšení rozpočtu na pol.  - drobný dlouhodobý hmotný majetek u OVV</t>
  </si>
  <si>
    <t>Zvýšení rozpočtu ZŠ - havarie odpadů soc. zaříz a opr. kanalizační přípojky ZŠ Komenského 2</t>
  </si>
  <si>
    <t>Zvýšení rozpočtu reprefondu -  na nákup věcných darů</t>
  </si>
  <si>
    <t>Stav k 30. 6. 2010</t>
  </si>
  <si>
    <t>Dotace SK Duhovka Břeclav na projekt "Podpora talentované mládeže-volejbal" (R M 85)</t>
  </si>
  <si>
    <t>TJ Tatran Poštorná na pořízení teleskopické výsuv. tribuny (RM 85)</t>
  </si>
  <si>
    <t>MŠ Slovácká, MŠ Osvobození, ZŠ a MŠ Kupkova á 200 tis. Kč zvýšení příspěvků na provoz</t>
  </si>
  <si>
    <t>Břeclavský ochotnický spolek o. s. (RM 85)</t>
  </si>
  <si>
    <t>Dotace o. s. JUNÁK - svaz skautů a skautek ČR na projekt "Břeclavské jamboree 2010"</t>
  </si>
  <si>
    <t>Příjem dotace EU a SFŽP - akce: ZŠ Slovácká - zateplení, MV ČR - dopl. akce: Systém včasné intervence</t>
  </si>
  <si>
    <t>Havarie odpadů soc. zaříz. a opr. kanal. příp. - ZŠ a MŠ Břeclav, kpt. Nálepky 7, Ch. N. Ves</t>
  </si>
  <si>
    <t>Navýšení rozpočtu PO Tereze Břeclav na náklady spojené s rekonstrukcí hlediště zimního stadionu</t>
  </si>
  <si>
    <t>Stavební úpravy Lichtenštejnského domu - půdní prostory</t>
  </si>
  <si>
    <t>Stav k 31. 7. 2010</t>
  </si>
  <si>
    <t>Montáž sedaček MSK Břeclav</t>
  </si>
  <si>
    <t>Zvýšení rozpočtu odboru vnitř. věcí - DDHM, stavební úpravy na odb. spr. věcí a dopravy, obnova voz. parku</t>
  </si>
  <si>
    <t>Zvýšení rozpočtu Městské policie - platy pro 2 prac. ostrahy (RM 86 7. 7. 2010)</t>
  </si>
  <si>
    <t>Zvýšení rozpočtu výdajů Městské policie na rozšíření kamerového systému-kostel Poštorná, hřiště CH. N. Ves</t>
  </si>
  <si>
    <t>Kompenzace za vložené náklady do bytů v byt. domě Nár. hrdinů 20 (mat. RM 81 - 28. 4. 2010 č. 4/1/30)</t>
  </si>
  <si>
    <t>Muzeum Břeclav - Urban</t>
  </si>
  <si>
    <t>Stav k 30. 8. 2010</t>
  </si>
  <si>
    <t>MSK - montáž sedaček</t>
  </si>
  <si>
    <t>Zvýšení rozpočtu výdajů OSVD - na IDS</t>
  </si>
  <si>
    <t>Slavnostní otevření - akce St. Břeclav náměstíčko u kapličky</t>
  </si>
  <si>
    <t>Stav k 30. 9. 2010</t>
  </si>
  <si>
    <t>Zpracovala: Helena Slatinská</t>
  </si>
  <si>
    <t>V Břeclavi dne 20. 10. 2010</t>
  </si>
  <si>
    <t xml:space="preserve">                    Tabulka doplňujících ukazatelů za období 1-9/2010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</si>
</sst>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</numFmts>
  <fonts count="41">
    <font>
      <sz val="10"/>
      <name val="Arial"/>
      <family val="0"/>
    </font>
    <font>
      <sz val="11"/>
      <color indexed="8"/>
      <name val="Calibri"/>
      <family val="2"/>
    </font>
    <font>
      <i/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Arial CE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11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1"/>
      <name val="Times New Roman CE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16" borderId="2" applyNumberFormat="0" applyAlignment="0" applyProtection="0"/>
    <xf numFmtId="4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7" borderId="8" applyNumberFormat="0" applyAlignment="0" applyProtection="0"/>
    <xf numFmtId="0" fontId="38" fillId="19" borderId="8" applyNumberFormat="0" applyAlignment="0" applyProtection="0"/>
    <xf numFmtId="0" fontId="39" fillId="19" borderId="9" applyNumberFormat="0" applyAlignment="0" applyProtection="0"/>
    <xf numFmtId="0" fontId="4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355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7" fillId="0" borderId="19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7" fillId="0" borderId="16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2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28" xfId="0" applyFont="1" applyFill="1" applyBorder="1" applyAlignment="1">
      <alignment vertical="center"/>
    </xf>
    <xf numFmtId="4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" fillId="0" borderId="22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10" fillId="24" borderId="15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9" fillId="0" borderId="0" xfId="0" applyFont="1" applyFill="1" applyAlignment="1">
      <alignment horizontal="center"/>
    </xf>
    <xf numFmtId="0" fontId="12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0" fontId="5" fillId="19" borderId="30" xfId="0" applyFont="1" applyFill="1" applyBorder="1" applyAlignment="1">
      <alignment horizontal="center"/>
    </xf>
    <xf numFmtId="0" fontId="5" fillId="19" borderId="31" xfId="0" applyFont="1" applyFill="1" applyBorder="1" applyAlignment="1">
      <alignment horizontal="center"/>
    </xf>
    <xf numFmtId="0" fontId="5" fillId="19" borderId="32" xfId="0" applyFont="1" applyFill="1" applyBorder="1" applyAlignment="1">
      <alignment horizontal="center"/>
    </xf>
    <xf numFmtId="0" fontId="5" fillId="19" borderId="16" xfId="0" applyFont="1" applyFill="1" applyBorder="1" applyAlignment="1">
      <alignment horizontal="center"/>
    </xf>
    <xf numFmtId="0" fontId="5" fillId="19" borderId="26" xfId="0" applyFont="1" applyFill="1" applyBorder="1" applyAlignment="1">
      <alignment horizontal="center"/>
    </xf>
    <xf numFmtId="0" fontId="5" fillId="19" borderId="16" xfId="0" applyFont="1" applyFill="1" applyBorder="1" applyAlignment="1">
      <alignment/>
    </xf>
    <xf numFmtId="49" fontId="5" fillId="19" borderId="16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4" fontId="7" fillId="24" borderId="12" xfId="0" applyNumberFormat="1" applyFont="1" applyFill="1" applyBorder="1" applyAlignment="1">
      <alignment/>
    </xf>
    <xf numFmtId="4" fontId="7" fillId="24" borderId="10" xfId="0" applyNumberFormat="1" applyFont="1" applyFill="1" applyBorder="1" applyAlignment="1">
      <alignment/>
    </xf>
    <xf numFmtId="4" fontId="7" fillId="0" borderId="29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7" fillId="24" borderId="16" xfId="0" applyNumberFormat="1" applyFont="1" applyFill="1" applyBorder="1" applyAlignment="1">
      <alignment/>
    </xf>
    <xf numFmtId="4" fontId="7" fillId="24" borderId="13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4" fontId="7" fillId="24" borderId="14" xfId="0" applyNumberFormat="1" applyFont="1" applyFill="1" applyBorder="1" applyAlignment="1">
      <alignment/>
    </xf>
    <xf numFmtId="0" fontId="7" fillId="0" borderId="11" xfId="47" applyFont="1" applyFill="1" applyBorder="1">
      <alignment/>
      <protection/>
    </xf>
    <xf numFmtId="0" fontId="7" fillId="0" borderId="11" xfId="47" applyFont="1" applyFill="1" applyBorder="1" applyAlignment="1">
      <alignment horizontal="left"/>
      <protection/>
    </xf>
    <xf numFmtId="4" fontId="7" fillId="0" borderId="25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0" fontId="7" fillId="0" borderId="12" xfId="47" applyFont="1" applyFill="1" applyBorder="1">
      <alignment/>
      <protection/>
    </xf>
    <xf numFmtId="0" fontId="7" fillId="0" borderId="12" xfId="47" applyFont="1" applyFill="1" applyBorder="1" applyAlignment="1">
      <alignment horizontal="right"/>
      <protection/>
    </xf>
    <xf numFmtId="0" fontId="7" fillId="0" borderId="12" xfId="47" applyFont="1" applyFill="1" applyBorder="1" applyAlignment="1">
      <alignment horizontal="left"/>
      <protection/>
    </xf>
    <xf numFmtId="0" fontId="7" fillId="0" borderId="13" xfId="47" applyFont="1" applyFill="1" applyBorder="1" applyAlignment="1">
      <alignment horizontal="right"/>
      <protection/>
    </xf>
    <xf numFmtId="0" fontId="7" fillId="0" borderId="21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4" fontId="7" fillId="24" borderId="10" xfId="0" applyNumberFormat="1" applyFont="1" applyFill="1" applyBorder="1" applyAlignment="1">
      <alignment/>
    </xf>
    <xf numFmtId="4" fontId="8" fillId="24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Fill="1" applyBorder="1" applyAlignment="1" applyProtection="1">
      <alignment/>
      <protection locked="0"/>
    </xf>
    <xf numFmtId="4" fontId="5" fillId="0" borderId="12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19" borderId="32" xfId="0" applyFont="1" applyFill="1" applyBorder="1" applyAlignment="1">
      <alignment horizontal="center"/>
    </xf>
    <xf numFmtId="0" fontId="5" fillId="19" borderId="34" xfId="0" applyFont="1" applyFill="1" applyBorder="1" applyAlignment="1">
      <alignment horizontal="center"/>
    </xf>
    <xf numFmtId="0" fontId="5" fillId="19" borderId="16" xfId="0" applyFont="1" applyFill="1" applyBorder="1" applyAlignment="1">
      <alignment horizontal="center"/>
    </xf>
    <xf numFmtId="0" fontId="5" fillId="19" borderId="35" xfId="0" applyFont="1" applyFill="1" applyBorder="1" applyAlignment="1">
      <alignment/>
    </xf>
    <xf numFmtId="4" fontId="5" fillId="19" borderId="32" xfId="47" applyNumberFormat="1" applyFont="1" applyFill="1" applyBorder="1" applyAlignment="1">
      <alignment horizontal="center"/>
      <protection/>
    </xf>
    <xf numFmtId="4" fontId="5" fillId="19" borderId="16" xfId="47" applyNumberFormat="1" applyFont="1" applyFill="1" applyBorder="1" applyAlignment="1">
      <alignment horizontal="center"/>
      <protection/>
    </xf>
    <xf numFmtId="4" fontId="0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Font="1" applyFill="1" applyAlignment="1">
      <alignment horizontal="right"/>
    </xf>
    <xf numFmtId="4" fontId="7" fillId="0" borderId="19" xfId="0" applyNumberFormat="1" applyFont="1" applyFill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2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7" fillId="0" borderId="14" xfId="0" applyFont="1" applyFill="1" applyBorder="1" applyAlignment="1">
      <alignment horizontal="right"/>
    </xf>
    <xf numFmtId="0" fontId="7" fillId="0" borderId="25" xfId="47" applyFont="1" applyFill="1" applyBorder="1">
      <alignment/>
      <protection/>
    </xf>
    <xf numFmtId="49" fontId="5" fillId="19" borderId="16" xfId="47" applyNumberFormat="1" applyFont="1" applyFill="1" applyBorder="1" applyAlignment="1">
      <alignment horizontal="center"/>
      <protection/>
    </xf>
    <xf numFmtId="4" fontId="7" fillId="25" borderId="10" xfId="0" applyNumberFormat="1" applyFont="1" applyFill="1" applyBorder="1" applyAlignment="1">
      <alignment/>
    </xf>
    <xf numFmtId="4" fontId="7" fillId="25" borderId="12" xfId="0" applyNumberFormat="1" applyFont="1" applyFill="1" applyBorder="1" applyAlignment="1">
      <alignment/>
    </xf>
    <xf numFmtId="4" fontId="7" fillId="25" borderId="13" xfId="0" applyNumberFormat="1" applyFont="1" applyFill="1" applyBorder="1" applyAlignment="1">
      <alignment/>
    </xf>
    <xf numFmtId="4" fontId="5" fillId="25" borderId="22" xfId="0" applyNumberFormat="1" applyFont="1" applyFill="1" applyBorder="1" applyAlignment="1">
      <alignment/>
    </xf>
    <xf numFmtId="4" fontId="7" fillId="25" borderId="14" xfId="0" applyNumberFormat="1" applyFont="1" applyFill="1" applyBorder="1" applyAlignment="1">
      <alignment/>
    </xf>
    <xf numFmtId="4" fontId="7" fillId="25" borderId="19" xfId="0" applyNumberFormat="1" applyFont="1" applyFill="1" applyBorder="1" applyAlignment="1">
      <alignment/>
    </xf>
    <xf numFmtId="4" fontId="8" fillId="25" borderId="10" xfId="0" applyNumberFormat="1" applyFont="1" applyFill="1" applyBorder="1" applyAlignment="1">
      <alignment/>
    </xf>
    <xf numFmtId="4" fontId="7" fillId="25" borderId="10" xfId="0" applyNumberFormat="1" applyFont="1" applyFill="1" applyBorder="1" applyAlignment="1">
      <alignment/>
    </xf>
    <xf numFmtId="4" fontId="7" fillId="25" borderId="15" xfId="0" applyNumberFormat="1" applyFont="1" applyFill="1" applyBorder="1" applyAlignment="1">
      <alignment/>
    </xf>
    <xf numFmtId="4" fontId="5" fillId="25" borderId="17" xfId="0" applyNumberFormat="1" applyFont="1" applyFill="1" applyBorder="1" applyAlignment="1">
      <alignment/>
    </xf>
    <xf numFmtId="4" fontId="7" fillId="25" borderId="25" xfId="0" applyNumberFormat="1" applyFont="1" applyFill="1" applyBorder="1" applyAlignment="1">
      <alignment/>
    </xf>
    <xf numFmtId="4" fontId="7" fillId="25" borderId="12" xfId="0" applyNumberFormat="1" applyFont="1" applyFill="1" applyBorder="1" applyAlignment="1">
      <alignment/>
    </xf>
    <xf numFmtId="4" fontId="7" fillId="25" borderId="12" xfId="0" applyNumberFormat="1" applyFont="1" applyFill="1" applyBorder="1" applyAlignment="1" applyProtection="1">
      <alignment horizontal="right"/>
      <protection locked="0"/>
    </xf>
    <xf numFmtId="4" fontId="7" fillId="25" borderId="12" xfId="0" applyNumberFormat="1" applyFont="1" applyFill="1" applyBorder="1" applyAlignment="1" applyProtection="1">
      <alignment/>
      <protection locked="0"/>
    </xf>
    <xf numFmtId="4" fontId="7" fillId="25" borderId="12" xfId="0" applyNumberFormat="1" applyFont="1" applyFill="1" applyBorder="1" applyAlignment="1">
      <alignment/>
    </xf>
    <xf numFmtId="4" fontId="7" fillId="25" borderId="11" xfId="0" applyNumberFormat="1" applyFont="1" applyFill="1" applyBorder="1" applyAlignment="1">
      <alignment/>
    </xf>
    <xf numFmtId="4" fontId="5" fillId="25" borderId="15" xfId="0" applyNumberFormat="1" applyFont="1" applyFill="1" applyBorder="1" applyAlignment="1">
      <alignment/>
    </xf>
    <xf numFmtId="4" fontId="7" fillId="25" borderId="12" xfId="0" applyNumberFormat="1" applyFont="1" applyFill="1" applyBorder="1" applyAlignment="1">
      <alignment horizontal="right"/>
    </xf>
    <xf numFmtId="4" fontId="7" fillId="25" borderId="16" xfId="0" applyNumberFormat="1" applyFont="1" applyFill="1" applyBorder="1" applyAlignment="1">
      <alignment/>
    </xf>
    <xf numFmtId="4" fontId="5" fillId="25" borderId="17" xfId="0" applyNumberFormat="1" applyFont="1" applyFill="1" applyBorder="1" applyAlignment="1">
      <alignment vertical="center"/>
    </xf>
    <xf numFmtId="4" fontId="5" fillId="25" borderId="12" xfId="0" applyNumberFormat="1" applyFont="1" applyFill="1" applyBorder="1" applyAlignment="1">
      <alignment horizontal="center"/>
    </xf>
    <xf numFmtId="4" fontId="7" fillId="25" borderId="10" xfId="0" applyNumberFormat="1" applyFont="1" applyFill="1" applyBorder="1" applyAlignment="1">
      <alignment horizontal="right"/>
    </xf>
    <xf numFmtId="4" fontId="7" fillId="26" borderId="10" xfId="0" applyNumberFormat="1" applyFont="1" applyFill="1" applyBorder="1" applyAlignment="1">
      <alignment/>
    </xf>
    <xf numFmtId="4" fontId="7" fillId="26" borderId="12" xfId="0" applyNumberFormat="1" applyFont="1" applyFill="1" applyBorder="1" applyAlignment="1">
      <alignment/>
    </xf>
    <xf numFmtId="4" fontId="7" fillId="26" borderId="13" xfId="0" applyNumberFormat="1" applyFont="1" applyFill="1" applyBorder="1" applyAlignment="1">
      <alignment/>
    </xf>
    <xf numFmtId="4" fontId="5" fillId="26" borderId="22" xfId="0" applyNumberFormat="1" applyFont="1" applyFill="1" applyBorder="1" applyAlignment="1">
      <alignment/>
    </xf>
    <xf numFmtId="4" fontId="7" fillId="26" borderId="14" xfId="0" applyNumberFormat="1" applyFont="1" applyFill="1" applyBorder="1" applyAlignment="1">
      <alignment/>
    </xf>
    <xf numFmtId="4" fontId="7" fillId="26" borderId="19" xfId="0" applyNumberFormat="1" applyFont="1" applyFill="1" applyBorder="1" applyAlignment="1">
      <alignment/>
    </xf>
    <xf numFmtId="4" fontId="8" fillId="26" borderId="10" xfId="0" applyNumberFormat="1" applyFont="1" applyFill="1" applyBorder="1" applyAlignment="1">
      <alignment/>
    </xf>
    <xf numFmtId="4" fontId="7" fillId="26" borderId="10" xfId="0" applyNumberFormat="1" applyFont="1" applyFill="1" applyBorder="1" applyAlignment="1">
      <alignment/>
    </xf>
    <xf numFmtId="4" fontId="7" fillId="26" borderId="15" xfId="0" applyNumberFormat="1" applyFont="1" applyFill="1" applyBorder="1" applyAlignment="1">
      <alignment/>
    </xf>
    <xf numFmtId="4" fontId="5" fillId="26" borderId="17" xfId="0" applyNumberFormat="1" applyFont="1" applyFill="1" applyBorder="1" applyAlignment="1">
      <alignment/>
    </xf>
    <xf numFmtId="4" fontId="7" fillId="26" borderId="12" xfId="0" applyNumberFormat="1" applyFont="1" applyFill="1" applyBorder="1" applyAlignment="1">
      <alignment/>
    </xf>
    <xf numFmtId="4" fontId="7" fillId="26" borderId="12" xfId="0" applyNumberFormat="1" applyFont="1" applyFill="1" applyBorder="1" applyAlignment="1" applyProtection="1">
      <alignment horizontal="right"/>
      <protection locked="0"/>
    </xf>
    <xf numFmtId="4" fontId="7" fillId="26" borderId="12" xfId="0" applyNumberFormat="1" applyFont="1" applyFill="1" applyBorder="1" applyAlignment="1" applyProtection="1">
      <alignment/>
      <protection locked="0"/>
    </xf>
    <xf numFmtId="4" fontId="7" fillId="26" borderId="12" xfId="0" applyNumberFormat="1" applyFont="1" applyFill="1" applyBorder="1" applyAlignment="1">
      <alignment/>
    </xf>
    <xf numFmtId="4" fontId="5" fillId="26" borderId="15" xfId="0" applyNumberFormat="1" applyFont="1" applyFill="1" applyBorder="1" applyAlignment="1">
      <alignment/>
    </xf>
    <xf numFmtId="4" fontId="7" fillId="26" borderId="12" xfId="0" applyNumberFormat="1" applyFont="1" applyFill="1" applyBorder="1" applyAlignment="1">
      <alignment horizontal="right"/>
    </xf>
    <xf numFmtId="4" fontId="7" fillId="26" borderId="16" xfId="0" applyNumberFormat="1" applyFont="1" applyFill="1" applyBorder="1" applyAlignment="1">
      <alignment/>
    </xf>
    <xf numFmtId="4" fontId="5" fillId="26" borderId="17" xfId="0" applyNumberFormat="1" applyFont="1" applyFill="1" applyBorder="1" applyAlignment="1">
      <alignment vertical="center"/>
    </xf>
    <xf numFmtId="4" fontId="5" fillId="26" borderId="12" xfId="0" applyNumberFormat="1" applyFont="1" applyFill="1" applyBorder="1" applyAlignment="1">
      <alignment horizontal="center"/>
    </xf>
    <xf numFmtId="4" fontId="7" fillId="26" borderId="10" xfId="0" applyNumberFormat="1" applyFont="1" applyFill="1" applyBorder="1" applyAlignment="1">
      <alignment horizontal="right"/>
    </xf>
    <xf numFmtId="4" fontId="5" fillId="25" borderId="17" xfId="0" applyNumberFormat="1" applyFont="1" applyFill="1" applyBorder="1" applyAlignment="1">
      <alignment vertical="center"/>
    </xf>
    <xf numFmtId="4" fontId="7" fillId="25" borderId="13" xfId="0" applyNumberFormat="1" applyFont="1" applyFill="1" applyBorder="1" applyAlignment="1">
      <alignment/>
    </xf>
    <xf numFmtId="4" fontId="7" fillId="25" borderId="15" xfId="0" applyNumberFormat="1" applyFont="1" applyFill="1" applyBorder="1" applyAlignment="1">
      <alignment/>
    </xf>
    <xf numFmtId="4" fontId="5" fillId="25" borderId="17" xfId="0" applyNumberFormat="1" applyFont="1" applyFill="1" applyBorder="1" applyAlignment="1">
      <alignment/>
    </xf>
    <xf numFmtId="4" fontId="5" fillId="25" borderId="10" xfId="0" applyNumberFormat="1" applyFont="1" applyFill="1" applyBorder="1" applyAlignment="1">
      <alignment/>
    </xf>
    <xf numFmtId="4" fontId="5" fillId="25" borderId="22" xfId="0" applyNumberFormat="1" applyFont="1" applyFill="1" applyBorder="1" applyAlignment="1">
      <alignment/>
    </xf>
    <xf numFmtId="4" fontId="7" fillId="25" borderId="16" xfId="0" applyNumberFormat="1" applyFont="1" applyFill="1" applyBorder="1" applyAlignment="1">
      <alignment/>
    </xf>
    <xf numFmtId="4" fontId="7" fillId="25" borderId="12" xfId="0" applyNumberFormat="1" applyFont="1" applyFill="1" applyBorder="1" applyAlignment="1">
      <alignment/>
    </xf>
    <xf numFmtId="4" fontId="5" fillId="25" borderId="14" xfId="0" applyNumberFormat="1" applyFont="1" applyFill="1" applyBorder="1" applyAlignment="1">
      <alignment/>
    </xf>
    <xf numFmtId="4" fontId="5" fillId="25" borderId="0" xfId="0" applyNumberFormat="1" applyFont="1" applyFill="1" applyBorder="1" applyAlignment="1">
      <alignment/>
    </xf>
    <xf numFmtId="0" fontId="2" fillId="25" borderId="0" xfId="0" applyFont="1" applyFill="1" applyAlignment="1">
      <alignment horizontal="center"/>
    </xf>
    <xf numFmtId="0" fontId="9" fillId="25" borderId="0" xfId="0" applyFont="1" applyFill="1" applyAlignment="1">
      <alignment horizontal="center"/>
    </xf>
    <xf numFmtId="0" fontId="5" fillId="25" borderId="32" xfId="0" applyFont="1" applyFill="1" applyBorder="1" applyAlignment="1">
      <alignment horizontal="center"/>
    </xf>
    <xf numFmtId="49" fontId="5" fillId="25" borderId="16" xfId="0" applyNumberFormat="1" applyFont="1" applyFill="1" applyBorder="1" applyAlignment="1">
      <alignment horizontal="center"/>
    </xf>
    <xf numFmtId="3" fontId="7" fillId="25" borderId="12" xfId="0" applyNumberFormat="1" applyFont="1" applyFill="1" applyBorder="1" applyAlignment="1">
      <alignment/>
    </xf>
    <xf numFmtId="4" fontId="2" fillId="25" borderId="0" xfId="0" applyNumberFormat="1" applyFont="1" applyFill="1" applyAlignment="1">
      <alignment horizontal="center"/>
    </xf>
    <xf numFmtId="4" fontId="9" fillId="25" borderId="29" xfId="0" applyNumberFormat="1" applyFont="1" applyFill="1" applyBorder="1" applyAlignment="1">
      <alignment horizontal="center"/>
    </xf>
    <xf numFmtId="4" fontId="7" fillId="25" borderId="0" xfId="0" applyNumberFormat="1" applyFont="1" applyFill="1" applyBorder="1" applyAlignment="1">
      <alignment/>
    </xf>
    <xf numFmtId="4" fontId="5" fillId="25" borderId="12" xfId="0" applyNumberFormat="1" applyFont="1" applyFill="1" applyBorder="1" applyAlignment="1">
      <alignment/>
    </xf>
    <xf numFmtId="4" fontId="7" fillId="25" borderId="19" xfId="0" applyNumberFormat="1" applyFont="1" applyFill="1" applyBorder="1" applyAlignment="1">
      <alignment/>
    </xf>
    <xf numFmtId="4" fontId="10" fillId="25" borderId="12" xfId="0" applyNumberFormat="1" applyFont="1" applyFill="1" applyBorder="1" applyAlignment="1">
      <alignment/>
    </xf>
    <xf numFmtId="4" fontId="7" fillId="25" borderId="14" xfId="0" applyNumberFormat="1" applyFont="1" applyFill="1" applyBorder="1" applyAlignment="1">
      <alignment/>
    </xf>
    <xf numFmtId="4" fontId="7" fillId="26" borderId="19" xfId="0" applyNumberFormat="1" applyFont="1" applyFill="1" applyBorder="1" applyAlignment="1">
      <alignment/>
    </xf>
    <xf numFmtId="4" fontId="10" fillId="26" borderId="12" xfId="0" applyNumberFormat="1" applyFont="1" applyFill="1" applyBorder="1" applyAlignment="1">
      <alignment/>
    </xf>
    <xf numFmtId="4" fontId="5" fillId="26" borderId="22" xfId="0" applyNumberFormat="1" applyFont="1" applyFill="1" applyBorder="1" applyAlignment="1">
      <alignment/>
    </xf>
    <xf numFmtId="4" fontId="5" fillId="26" borderId="10" xfId="0" applyNumberFormat="1" applyFont="1" applyFill="1" applyBorder="1" applyAlignment="1">
      <alignment/>
    </xf>
    <xf numFmtId="4" fontId="5" fillId="26" borderId="14" xfId="0" applyNumberFormat="1" applyFont="1" applyFill="1" applyBorder="1" applyAlignment="1">
      <alignment/>
    </xf>
    <xf numFmtId="4" fontId="5" fillId="26" borderId="0" xfId="0" applyNumberFormat="1" applyFont="1" applyFill="1" applyBorder="1" applyAlignment="1">
      <alignment/>
    </xf>
    <xf numFmtId="0" fontId="2" fillId="26" borderId="0" xfId="0" applyFont="1" applyFill="1" applyAlignment="1">
      <alignment horizontal="center"/>
    </xf>
    <xf numFmtId="0" fontId="9" fillId="26" borderId="0" xfId="0" applyFont="1" applyFill="1" applyAlignment="1">
      <alignment horizontal="center"/>
    </xf>
    <xf numFmtId="0" fontId="5" fillId="26" borderId="32" xfId="0" applyFont="1" applyFill="1" applyBorder="1" applyAlignment="1">
      <alignment horizontal="center"/>
    </xf>
    <xf numFmtId="49" fontId="5" fillId="26" borderId="16" xfId="0" applyNumberFormat="1" applyFont="1" applyFill="1" applyBorder="1" applyAlignment="1">
      <alignment horizontal="center"/>
    </xf>
    <xf numFmtId="3" fontId="7" fillId="26" borderId="12" xfId="0" applyNumberFormat="1" applyFont="1" applyFill="1" applyBorder="1" applyAlignment="1">
      <alignment/>
    </xf>
    <xf numFmtId="4" fontId="2" fillId="26" borderId="0" xfId="0" applyNumberFormat="1" applyFont="1" applyFill="1" applyAlignment="1">
      <alignment horizontal="center"/>
    </xf>
    <xf numFmtId="4" fontId="9" fillId="26" borderId="29" xfId="0" applyNumberFormat="1" applyFont="1" applyFill="1" applyBorder="1" applyAlignment="1">
      <alignment horizontal="center"/>
    </xf>
    <xf numFmtId="4" fontId="7" fillId="26" borderId="0" xfId="0" applyNumberFormat="1" applyFont="1" applyFill="1" applyBorder="1" applyAlignment="1">
      <alignment/>
    </xf>
    <xf numFmtId="4" fontId="5" fillId="26" borderId="12" xfId="0" applyNumberFormat="1" applyFont="1" applyFill="1" applyBorder="1" applyAlignment="1">
      <alignment/>
    </xf>
    <xf numFmtId="4" fontId="7" fillId="26" borderId="12" xfId="0" applyNumberFormat="1" applyFont="1" applyFill="1" applyBorder="1" applyAlignment="1">
      <alignment/>
    </xf>
    <xf numFmtId="4" fontId="7" fillId="26" borderId="13" xfId="0" applyNumberFormat="1" applyFont="1" applyFill="1" applyBorder="1" applyAlignment="1">
      <alignment/>
    </xf>
    <xf numFmtId="4" fontId="7" fillId="26" borderId="16" xfId="0" applyNumberFormat="1" applyFont="1" applyFill="1" applyBorder="1" applyAlignment="1">
      <alignment/>
    </xf>
    <xf numFmtId="4" fontId="7" fillId="26" borderId="15" xfId="0" applyNumberFormat="1" applyFont="1" applyFill="1" applyBorder="1" applyAlignment="1">
      <alignment/>
    </xf>
    <xf numFmtId="4" fontId="5" fillId="26" borderId="17" xfId="0" applyNumberFormat="1" applyFont="1" applyFill="1" applyBorder="1" applyAlignment="1">
      <alignment/>
    </xf>
    <xf numFmtId="4" fontId="5" fillId="26" borderId="17" xfId="0" applyNumberFormat="1" applyFont="1" applyFill="1" applyBorder="1" applyAlignment="1">
      <alignment vertical="center"/>
    </xf>
    <xf numFmtId="4" fontId="7" fillId="26" borderId="14" xfId="0" applyNumberFormat="1" applyFont="1" applyFill="1" applyBorder="1" applyAlignment="1">
      <alignment/>
    </xf>
    <xf numFmtId="4" fontId="9" fillId="0" borderId="0" xfId="0" applyNumberFormat="1" applyFont="1" applyFill="1" applyAlignment="1">
      <alignment horizontal="center"/>
    </xf>
    <xf numFmtId="4" fontId="7" fillId="0" borderId="11" xfId="0" applyNumberFormat="1" applyFont="1" applyFill="1" applyBorder="1" applyAlignment="1">
      <alignment/>
    </xf>
    <xf numFmtId="4" fontId="7" fillId="25" borderId="12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20" fillId="19" borderId="31" xfId="0" applyFont="1" applyFill="1" applyBorder="1" applyAlignment="1">
      <alignment horizontal="center" vertical="center"/>
    </xf>
    <xf numFmtId="0" fontId="20" fillId="19" borderId="3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19" borderId="26" xfId="0" applyFont="1" applyFill="1" applyBorder="1" applyAlignment="1">
      <alignment horizontal="center" vertical="center"/>
    </xf>
    <xf numFmtId="0" fontId="20" fillId="19" borderId="37" xfId="0" applyFont="1" applyFill="1" applyBorder="1" applyAlignment="1">
      <alignment horizontal="center" vertical="center"/>
    </xf>
    <xf numFmtId="0" fontId="17" fillId="0" borderId="38" xfId="0" applyFont="1" applyBorder="1" applyAlignment="1">
      <alignment/>
    </xf>
    <xf numFmtId="4" fontId="17" fillId="0" borderId="20" xfId="0" applyNumberFormat="1" applyFont="1" applyBorder="1" applyAlignment="1">
      <alignment/>
    </xf>
    <xf numFmtId="4" fontId="17" fillId="0" borderId="39" xfId="0" applyNumberFormat="1" applyFont="1" applyBorder="1" applyAlignment="1">
      <alignment/>
    </xf>
    <xf numFmtId="0" fontId="17" fillId="0" borderId="40" xfId="0" applyFont="1" applyBorder="1" applyAlignment="1">
      <alignment/>
    </xf>
    <xf numFmtId="4" fontId="17" fillId="0" borderId="11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0" fontId="17" fillId="0" borderId="42" xfId="0" applyFont="1" applyBorder="1" applyAlignment="1">
      <alignment/>
    </xf>
    <xf numFmtId="0" fontId="18" fillId="0" borderId="43" xfId="0" applyFont="1" applyBorder="1" applyAlignment="1">
      <alignment/>
    </xf>
    <xf numFmtId="4" fontId="18" fillId="0" borderId="33" xfId="0" applyNumberFormat="1" applyFont="1" applyBorder="1" applyAlignment="1">
      <alignment/>
    </xf>
    <xf numFmtId="4" fontId="18" fillId="0" borderId="44" xfId="0" applyNumberFormat="1" applyFont="1" applyBorder="1" applyAlignment="1">
      <alignment/>
    </xf>
    <xf numFmtId="0" fontId="17" fillId="0" borderId="45" xfId="0" applyFont="1" applyBorder="1" applyAlignment="1">
      <alignment/>
    </xf>
    <xf numFmtId="4" fontId="17" fillId="0" borderId="21" xfId="0" applyNumberFormat="1" applyFont="1" applyBorder="1" applyAlignment="1">
      <alignment/>
    </xf>
    <xf numFmtId="4" fontId="17" fillId="0" borderId="46" xfId="0" applyNumberFormat="1" applyFont="1" applyBorder="1" applyAlignment="1">
      <alignment/>
    </xf>
    <xf numFmtId="0" fontId="0" fillId="0" borderId="18" xfId="0" applyBorder="1" applyAlignment="1">
      <alignment/>
    </xf>
    <xf numFmtId="0" fontId="18" fillId="0" borderId="47" xfId="0" applyFont="1" applyBorder="1" applyAlignment="1">
      <alignment/>
    </xf>
    <xf numFmtId="4" fontId="18" fillId="0" borderId="20" xfId="0" applyNumberFormat="1" applyFont="1" applyBorder="1" applyAlignment="1">
      <alignment/>
    </xf>
    <xf numFmtId="4" fontId="18" fillId="0" borderId="39" xfId="0" applyNumberFormat="1" applyFont="1" applyBorder="1" applyAlignment="1">
      <alignment/>
    </xf>
    <xf numFmtId="0" fontId="18" fillId="0" borderId="48" xfId="0" applyFont="1" applyFill="1" applyBorder="1" applyAlignment="1">
      <alignment/>
    </xf>
    <xf numFmtId="4" fontId="17" fillId="0" borderId="21" xfId="0" applyNumberFormat="1" applyFont="1" applyFill="1" applyBorder="1" applyAlignment="1">
      <alignment/>
    </xf>
    <xf numFmtId="4" fontId="17" fillId="0" borderId="46" xfId="0" applyNumberFormat="1" applyFont="1" applyFill="1" applyBorder="1" applyAlignment="1">
      <alignment/>
    </xf>
    <xf numFmtId="4" fontId="18" fillId="0" borderId="21" xfId="0" applyNumberFormat="1" applyFont="1" applyFill="1" applyBorder="1" applyAlignment="1">
      <alignment/>
    </xf>
    <xf numFmtId="4" fontId="18" fillId="0" borderId="46" xfId="0" applyNumberFormat="1" applyFont="1" applyFill="1" applyBorder="1" applyAlignment="1">
      <alignment/>
    </xf>
    <xf numFmtId="0" fontId="18" fillId="0" borderId="49" xfId="0" applyFont="1" applyBorder="1" applyAlignment="1">
      <alignment/>
    </xf>
    <xf numFmtId="4" fontId="18" fillId="0" borderId="27" xfId="0" applyNumberFormat="1" applyFont="1" applyFill="1" applyBorder="1" applyAlignment="1">
      <alignment/>
    </xf>
    <xf numFmtId="4" fontId="18" fillId="0" borderId="5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21" fillId="0" borderId="0" xfId="48" applyFont="1" applyAlignment="1">
      <alignment horizontal="center"/>
      <protection/>
    </xf>
    <xf numFmtId="0" fontId="0" fillId="0" borderId="0" xfId="48">
      <alignment/>
      <protection/>
    </xf>
    <xf numFmtId="0" fontId="9" fillId="19" borderId="12" xfId="48" applyFont="1" applyFill="1" applyBorder="1" applyAlignment="1">
      <alignment horizontal="center"/>
      <protection/>
    </xf>
    <xf numFmtId="14" fontId="22" fillId="0" borderId="12" xfId="48" applyNumberFormat="1" applyFont="1" applyBorder="1">
      <alignment/>
      <protection/>
    </xf>
    <xf numFmtId="0" fontId="22" fillId="0" borderId="12" xfId="48" applyFont="1" applyBorder="1">
      <alignment/>
      <protection/>
    </xf>
    <xf numFmtId="4" fontId="23" fillId="0" borderId="12" xfId="48" applyNumberFormat="1" applyFont="1" applyBorder="1">
      <alignment/>
      <protection/>
    </xf>
    <xf numFmtId="4" fontId="21" fillId="0" borderId="12" xfId="48" applyNumberFormat="1" applyFont="1" applyBorder="1">
      <alignment/>
      <protection/>
    </xf>
    <xf numFmtId="0" fontId="23" fillId="0" borderId="12" xfId="48" applyFont="1" applyBorder="1">
      <alignment/>
      <protection/>
    </xf>
    <xf numFmtId="0" fontId="23" fillId="0" borderId="12" xfId="48" applyFont="1" applyBorder="1" applyAlignment="1">
      <alignment horizontal="center"/>
      <protection/>
    </xf>
    <xf numFmtId="4" fontId="0" fillId="0" borderId="12" xfId="48" applyNumberFormat="1" applyBorder="1">
      <alignment/>
      <protection/>
    </xf>
    <xf numFmtId="4" fontId="22" fillId="0" borderId="12" xfId="48" applyNumberFormat="1" applyFont="1" applyBorder="1">
      <alignment/>
      <protection/>
    </xf>
    <xf numFmtId="4" fontId="24" fillId="0" borderId="12" xfId="48" applyNumberFormat="1" applyFont="1" applyBorder="1">
      <alignment/>
      <protection/>
    </xf>
    <xf numFmtId="0" fontId="22" fillId="0" borderId="12" xfId="48" applyFont="1" applyBorder="1" applyAlignment="1">
      <alignment horizontal="center"/>
      <protection/>
    </xf>
    <xf numFmtId="0" fontId="21" fillId="0" borderId="12" xfId="48" applyFont="1" applyBorder="1">
      <alignment/>
      <protection/>
    </xf>
    <xf numFmtId="4" fontId="24" fillId="0" borderId="12" xfId="48" applyNumberFormat="1" applyFont="1" applyBorder="1" applyAlignment="1">
      <alignment horizontal="right"/>
      <protection/>
    </xf>
    <xf numFmtId="14" fontId="23" fillId="0" borderId="12" xfId="48" applyNumberFormat="1" applyFont="1" applyBorder="1">
      <alignment/>
      <protection/>
    </xf>
    <xf numFmtId="0" fontId="9" fillId="0" borderId="0" xfId="48" applyFont="1">
      <alignment/>
      <protection/>
    </xf>
    <xf numFmtId="0" fontId="0" fillId="0" borderId="0" xfId="48" applyFont="1">
      <alignment/>
      <protection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6" fillId="0" borderId="0" xfId="47" applyFont="1" applyFill="1" applyAlignment="1">
      <alignment/>
      <protection/>
    </xf>
    <xf numFmtId="0" fontId="19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19" borderId="51" xfId="0" applyFont="1" applyFill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21" fillId="0" borderId="0" xfId="48" applyFont="1" applyAlignment="1">
      <alignment horizontal="center"/>
      <protection/>
    </xf>
    <xf numFmtId="0" fontId="9" fillId="0" borderId="29" xfId="48" applyFont="1" applyBorder="1" applyAlignment="1">
      <alignment horizontal="right"/>
      <protection/>
    </xf>
  </cellXfs>
  <cellStyles count="51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zerva 2004 ORJ 110 - k 31102004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3"/>
  <sheetViews>
    <sheetView zoomScale="90" zoomScaleNormal="90" zoomScalePageLayoutView="0" workbookViewId="0" topLeftCell="A371">
      <selection activeCell="A225" sqref="A225:IV225"/>
    </sheetView>
  </sheetViews>
  <sheetFormatPr defaultColWidth="9.140625" defaultRowHeight="12.75"/>
  <cols>
    <col min="1" max="1" width="7.57421875" style="101" customWidth="1"/>
    <col min="2" max="3" width="10.28125" style="101" customWidth="1"/>
    <col min="4" max="4" width="75.00390625" style="101" customWidth="1"/>
    <col min="5" max="7" width="16.7109375" style="192" customWidth="1"/>
    <col min="8" max="8" width="11.421875" style="192" customWidth="1"/>
    <col min="9" max="16384" width="9.140625" style="101" customWidth="1"/>
  </cols>
  <sheetData>
    <row r="1" spans="1:8" ht="21.75" customHeight="1">
      <c r="A1" s="346" t="s">
        <v>0</v>
      </c>
      <c r="B1" s="347"/>
      <c r="C1" s="347"/>
      <c r="D1" s="92"/>
      <c r="E1" s="184"/>
      <c r="F1" s="184"/>
      <c r="G1" s="185"/>
      <c r="H1" s="185"/>
    </row>
    <row r="2" spans="1:8" ht="12.75" customHeight="1">
      <c r="A2" s="49"/>
      <c r="B2" s="50"/>
      <c r="C2" s="49"/>
      <c r="D2" s="1"/>
      <c r="E2" s="184"/>
      <c r="F2" s="184"/>
      <c r="G2" s="184"/>
      <c r="H2" s="184"/>
    </row>
    <row r="3" spans="1:8" s="50" customFormat="1" ht="20.25">
      <c r="A3" s="348" t="s">
        <v>393</v>
      </c>
      <c r="B3" s="348"/>
      <c r="C3" s="348"/>
      <c r="D3" s="347"/>
      <c r="E3" s="347"/>
      <c r="F3" s="186"/>
      <c r="G3" s="186"/>
      <c r="H3" s="186"/>
    </row>
    <row r="4" spans="1:8" s="50" customFormat="1" ht="15" customHeight="1" thickBot="1">
      <c r="A4" s="150"/>
      <c r="B4" s="150"/>
      <c r="C4" s="150"/>
      <c r="D4" s="150"/>
      <c r="E4" s="187"/>
      <c r="F4" s="187"/>
      <c r="G4" s="282" t="s">
        <v>1</v>
      </c>
      <c r="H4" s="187"/>
    </row>
    <row r="5" spans="1:8" ht="15.75">
      <c r="A5" s="178" t="s">
        <v>2</v>
      </c>
      <c r="B5" s="178" t="s">
        <v>3</v>
      </c>
      <c r="C5" s="178" t="s">
        <v>4</v>
      </c>
      <c r="D5" s="179" t="s">
        <v>5</v>
      </c>
      <c r="E5" s="182" t="s">
        <v>6</v>
      </c>
      <c r="F5" s="182" t="s">
        <v>6</v>
      </c>
      <c r="G5" s="182" t="s">
        <v>305</v>
      </c>
      <c r="H5" s="182" t="s">
        <v>7</v>
      </c>
    </row>
    <row r="6" spans="1:8" ht="15.75" customHeight="1" thickBot="1">
      <c r="A6" s="180"/>
      <c r="B6" s="180"/>
      <c r="C6" s="180"/>
      <c r="D6" s="181"/>
      <c r="E6" s="183" t="s">
        <v>8</v>
      </c>
      <c r="F6" s="183" t="s">
        <v>338</v>
      </c>
      <c r="G6" s="195" t="s">
        <v>458</v>
      </c>
      <c r="H6" s="183" t="s">
        <v>9</v>
      </c>
    </row>
    <row r="7" spans="1:8" ht="16.5" customHeight="1" thickTop="1">
      <c r="A7" s="93">
        <v>10</v>
      </c>
      <c r="B7" s="93"/>
      <c r="C7" s="93"/>
      <c r="D7" s="94" t="s">
        <v>10</v>
      </c>
      <c r="E7" s="2"/>
      <c r="F7" s="196"/>
      <c r="G7" s="218"/>
      <c r="H7" s="2"/>
    </row>
    <row r="8" spans="1:8" ht="15" customHeight="1">
      <c r="A8" s="93"/>
      <c r="B8" s="93"/>
      <c r="C8" s="93"/>
      <c r="D8" s="94"/>
      <c r="E8" s="2"/>
      <c r="F8" s="196"/>
      <c r="G8" s="218"/>
      <c r="H8" s="2"/>
    </row>
    <row r="9" spans="1:8" ht="15">
      <c r="A9" s="6"/>
      <c r="B9" s="6"/>
      <c r="C9" s="6">
        <v>1344</v>
      </c>
      <c r="D9" s="6" t="s">
        <v>11</v>
      </c>
      <c r="E9" s="4">
        <v>15</v>
      </c>
      <c r="F9" s="197">
        <v>15</v>
      </c>
      <c r="G9" s="219">
        <v>0</v>
      </c>
      <c r="H9" s="4">
        <f aca="true" t="shared" si="0" ref="H9:H47">(G9/F9)*100</f>
        <v>0</v>
      </c>
    </row>
    <row r="10" spans="1:8" ht="15">
      <c r="A10" s="6"/>
      <c r="B10" s="6"/>
      <c r="C10" s="6">
        <v>1361</v>
      </c>
      <c r="D10" s="6" t="s">
        <v>12</v>
      </c>
      <c r="E10" s="4">
        <v>15</v>
      </c>
      <c r="F10" s="197">
        <v>15</v>
      </c>
      <c r="G10" s="219">
        <v>15.7</v>
      </c>
      <c r="H10" s="4">
        <f t="shared" si="0"/>
        <v>104.66666666666666</v>
      </c>
    </row>
    <row r="11" spans="1:8" ht="15">
      <c r="A11" s="5"/>
      <c r="B11" s="5"/>
      <c r="C11" s="5">
        <v>4116</v>
      </c>
      <c r="D11" s="6" t="s">
        <v>367</v>
      </c>
      <c r="E11" s="7">
        <v>0</v>
      </c>
      <c r="F11" s="198">
        <v>16</v>
      </c>
      <c r="G11" s="220">
        <v>16</v>
      </c>
      <c r="H11" s="4">
        <f t="shared" si="0"/>
        <v>100</v>
      </c>
    </row>
    <row r="12" spans="1:8" ht="15">
      <c r="A12" s="5"/>
      <c r="B12" s="5"/>
      <c r="C12" s="5">
        <v>4121</v>
      </c>
      <c r="D12" s="5" t="s">
        <v>13</v>
      </c>
      <c r="E12" s="7">
        <v>0</v>
      </c>
      <c r="F12" s="198">
        <v>315</v>
      </c>
      <c r="G12" s="219">
        <v>308</v>
      </c>
      <c r="H12" s="4">
        <f t="shared" si="0"/>
        <v>97.77777777777777</v>
      </c>
    </row>
    <row r="13" spans="1:8" ht="15">
      <c r="A13" s="5"/>
      <c r="B13" s="5"/>
      <c r="C13" s="5">
        <v>4122</v>
      </c>
      <c r="D13" s="5" t="s">
        <v>452</v>
      </c>
      <c r="E13" s="154">
        <v>0</v>
      </c>
      <c r="F13" s="206">
        <v>120</v>
      </c>
      <c r="G13" s="220">
        <v>120</v>
      </c>
      <c r="H13" s="4">
        <f t="shared" si="0"/>
        <v>100</v>
      </c>
    </row>
    <row r="14" spans="1:8" ht="15">
      <c r="A14" s="5"/>
      <c r="B14" s="5">
        <v>2143</v>
      </c>
      <c r="C14" s="5">
        <v>2111</v>
      </c>
      <c r="D14" s="5" t="s">
        <v>333</v>
      </c>
      <c r="E14" s="7">
        <v>300</v>
      </c>
      <c r="F14" s="198">
        <v>300</v>
      </c>
      <c r="G14" s="220">
        <v>623.9</v>
      </c>
      <c r="H14" s="4">
        <f t="shared" si="0"/>
        <v>207.96666666666667</v>
      </c>
    </row>
    <row r="15" spans="1:8" ht="15">
      <c r="A15" s="5"/>
      <c r="B15" s="5">
        <v>2143</v>
      </c>
      <c r="C15" s="5">
        <v>2112</v>
      </c>
      <c r="D15" s="5" t="s">
        <v>334</v>
      </c>
      <c r="E15" s="7">
        <v>450</v>
      </c>
      <c r="F15" s="198">
        <v>450</v>
      </c>
      <c r="G15" s="220">
        <v>473.3</v>
      </c>
      <c r="H15" s="4">
        <f t="shared" si="0"/>
        <v>105.17777777777778</v>
      </c>
    </row>
    <row r="16" spans="1:8" ht="15">
      <c r="A16" s="5"/>
      <c r="B16" s="5">
        <v>2143</v>
      </c>
      <c r="C16" s="5">
        <v>2329</v>
      </c>
      <c r="D16" s="5" t="s">
        <v>14</v>
      </c>
      <c r="E16" s="7">
        <v>0</v>
      </c>
      <c r="F16" s="198">
        <v>0</v>
      </c>
      <c r="G16" s="220">
        <v>9</v>
      </c>
      <c r="H16" s="4" t="e">
        <f t="shared" si="0"/>
        <v>#DIV/0!</v>
      </c>
    </row>
    <row r="17" spans="1:8" ht="15">
      <c r="A17" s="5"/>
      <c r="B17" s="5">
        <v>3113</v>
      </c>
      <c r="C17" s="5">
        <v>2122</v>
      </c>
      <c r="D17" s="5" t="s">
        <v>368</v>
      </c>
      <c r="E17" s="7">
        <v>330</v>
      </c>
      <c r="F17" s="198">
        <v>330</v>
      </c>
      <c r="G17" s="220">
        <v>0</v>
      </c>
      <c r="H17" s="4">
        <f t="shared" si="0"/>
        <v>0</v>
      </c>
    </row>
    <row r="18" spans="1:8" ht="15">
      <c r="A18" s="5"/>
      <c r="B18" s="5">
        <v>3113</v>
      </c>
      <c r="C18" s="5">
        <v>2329</v>
      </c>
      <c r="D18" s="5" t="s">
        <v>394</v>
      </c>
      <c r="E18" s="7">
        <v>220</v>
      </c>
      <c r="F18" s="198">
        <v>0</v>
      </c>
      <c r="G18" s="220">
        <v>0</v>
      </c>
      <c r="H18" s="4" t="e">
        <f t="shared" si="0"/>
        <v>#DIV/0!</v>
      </c>
    </row>
    <row r="19" spans="1:8" ht="15">
      <c r="A19" s="5"/>
      <c r="B19" s="5">
        <v>3313</v>
      </c>
      <c r="C19" s="5">
        <v>2132</v>
      </c>
      <c r="D19" s="5" t="s">
        <v>15</v>
      </c>
      <c r="E19" s="7">
        <v>350</v>
      </c>
      <c r="F19" s="198">
        <v>350</v>
      </c>
      <c r="G19" s="220">
        <v>94.8</v>
      </c>
      <c r="H19" s="4">
        <f t="shared" si="0"/>
        <v>27.085714285714285</v>
      </c>
    </row>
    <row r="20" spans="1:8" ht="15">
      <c r="A20" s="6"/>
      <c r="B20" s="6">
        <v>3313</v>
      </c>
      <c r="C20" s="6">
        <v>2133</v>
      </c>
      <c r="D20" s="6" t="s">
        <v>453</v>
      </c>
      <c r="E20" s="4">
        <v>0</v>
      </c>
      <c r="F20" s="197">
        <v>0</v>
      </c>
      <c r="G20" s="220">
        <v>5.3</v>
      </c>
      <c r="H20" s="4" t="e">
        <f t="shared" si="0"/>
        <v>#DIV/0!</v>
      </c>
    </row>
    <row r="21" spans="1:8" ht="15">
      <c r="A21" s="6"/>
      <c r="B21" s="6">
        <v>3313</v>
      </c>
      <c r="C21" s="6">
        <v>2324</v>
      </c>
      <c r="D21" s="6" t="s">
        <v>16</v>
      </c>
      <c r="E21" s="4">
        <v>0</v>
      </c>
      <c r="F21" s="197">
        <v>0</v>
      </c>
      <c r="G21" s="219">
        <v>20.2</v>
      </c>
      <c r="H21" s="4" t="e">
        <f t="shared" si="0"/>
        <v>#DIV/0!</v>
      </c>
    </row>
    <row r="22" spans="1:8" ht="15" hidden="1">
      <c r="A22" s="6"/>
      <c r="B22" s="6">
        <v>3392</v>
      </c>
      <c r="C22" s="6">
        <v>2329</v>
      </c>
      <c r="D22" s="6" t="s">
        <v>17</v>
      </c>
      <c r="E22" s="4"/>
      <c r="F22" s="197"/>
      <c r="G22" s="219"/>
      <c r="H22" s="4" t="e">
        <f t="shared" si="0"/>
        <v>#DIV/0!</v>
      </c>
    </row>
    <row r="23" spans="1:8" ht="15" hidden="1">
      <c r="A23" s="5"/>
      <c r="B23" s="5">
        <v>3314</v>
      </c>
      <c r="C23" s="5">
        <v>2229</v>
      </c>
      <c r="D23" s="5" t="s">
        <v>18</v>
      </c>
      <c r="E23" s="7"/>
      <c r="F23" s="198"/>
      <c r="G23" s="220"/>
      <c r="H23" s="4" t="e">
        <f t="shared" si="0"/>
        <v>#DIV/0!</v>
      </c>
    </row>
    <row r="24" spans="1:8" ht="15" hidden="1">
      <c r="A24" s="5"/>
      <c r="B24" s="5">
        <v>3315</v>
      </c>
      <c r="C24" s="5">
        <v>2322</v>
      </c>
      <c r="D24" s="5" t="s">
        <v>19</v>
      </c>
      <c r="E24" s="7"/>
      <c r="F24" s="198"/>
      <c r="G24" s="220"/>
      <c r="H24" s="4" t="e">
        <f t="shared" si="0"/>
        <v>#DIV/0!</v>
      </c>
    </row>
    <row r="25" spans="1:8" ht="15" hidden="1">
      <c r="A25" s="5"/>
      <c r="B25" s="5">
        <v>3319</v>
      </c>
      <c r="C25" s="5">
        <v>2324</v>
      </c>
      <c r="D25" s="5" t="s">
        <v>20</v>
      </c>
      <c r="E25" s="7"/>
      <c r="F25" s="198"/>
      <c r="G25" s="220"/>
      <c r="H25" s="4" t="e">
        <f t="shared" si="0"/>
        <v>#DIV/0!</v>
      </c>
    </row>
    <row r="26" spans="1:8" ht="15">
      <c r="A26" s="5"/>
      <c r="B26" s="5">
        <v>3349</v>
      </c>
      <c r="C26" s="5">
        <v>2111</v>
      </c>
      <c r="D26" s="5" t="s">
        <v>21</v>
      </c>
      <c r="E26" s="7">
        <v>1300</v>
      </c>
      <c r="F26" s="198">
        <v>1300</v>
      </c>
      <c r="G26" s="220">
        <v>847.5</v>
      </c>
      <c r="H26" s="4">
        <f t="shared" si="0"/>
        <v>65.1923076923077</v>
      </c>
    </row>
    <row r="27" spans="1:8" ht="15" hidden="1">
      <c r="A27" s="5"/>
      <c r="B27" s="5">
        <v>3392</v>
      </c>
      <c r="C27" s="5">
        <v>3121</v>
      </c>
      <c r="D27" s="5" t="s">
        <v>369</v>
      </c>
      <c r="E27" s="7">
        <v>0</v>
      </c>
      <c r="F27" s="198">
        <v>0</v>
      </c>
      <c r="G27" s="220"/>
      <c r="H27" s="4" t="e">
        <f t="shared" si="0"/>
        <v>#DIV/0!</v>
      </c>
    </row>
    <row r="28" spans="1:8" ht="15">
      <c r="A28" s="5"/>
      <c r="B28" s="5">
        <v>3399</v>
      </c>
      <c r="C28" s="5">
        <v>2111</v>
      </c>
      <c r="D28" s="5" t="s">
        <v>22</v>
      </c>
      <c r="E28" s="7">
        <v>200</v>
      </c>
      <c r="F28" s="198">
        <v>200</v>
      </c>
      <c r="G28" s="220">
        <v>207.3</v>
      </c>
      <c r="H28" s="4">
        <f t="shared" si="0"/>
        <v>103.64999999999999</v>
      </c>
    </row>
    <row r="29" spans="1:8" ht="15">
      <c r="A29" s="5"/>
      <c r="B29" s="5">
        <v>3399</v>
      </c>
      <c r="C29" s="5">
        <v>2133</v>
      </c>
      <c r="D29" s="5" t="s">
        <v>23</v>
      </c>
      <c r="E29" s="7">
        <v>50</v>
      </c>
      <c r="F29" s="198">
        <v>0</v>
      </c>
      <c r="G29" s="220">
        <v>43.1</v>
      </c>
      <c r="H29" s="4" t="e">
        <f t="shared" si="0"/>
        <v>#DIV/0!</v>
      </c>
    </row>
    <row r="30" spans="1:8" ht="15">
      <c r="A30" s="5"/>
      <c r="B30" s="5">
        <v>3399</v>
      </c>
      <c r="C30" s="5">
        <v>2321</v>
      </c>
      <c r="D30" s="5" t="s">
        <v>24</v>
      </c>
      <c r="E30" s="7">
        <v>20</v>
      </c>
      <c r="F30" s="198">
        <v>20</v>
      </c>
      <c r="G30" s="220">
        <v>30</v>
      </c>
      <c r="H30" s="4">
        <f t="shared" si="0"/>
        <v>150</v>
      </c>
    </row>
    <row r="31" spans="1:8" ht="15">
      <c r="A31" s="5"/>
      <c r="B31" s="5">
        <v>3399</v>
      </c>
      <c r="C31" s="5">
        <v>2324</v>
      </c>
      <c r="D31" s="5" t="s">
        <v>25</v>
      </c>
      <c r="E31" s="7">
        <v>0</v>
      </c>
      <c r="F31" s="198">
        <v>50</v>
      </c>
      <c r="G31" s="220">
        <v>368.3</v>
      </c>
      <c r="H31" s="4">
        <f t="shared" si="0"/>
        <v>736.6</v>
      </c>
    </row>
    <row r="32" spans="1:8" ht="15" hidden="1">
      <c r="A32" s="6"/>
      <c r="B32" s="6">
        <v>3319</v>
      </c>
      <c r="C32" s="6">
        <v>2324</v>
      </c>
      <c r="D32" s="6" t="s">
        <v>26</v>
      </c>
      <c r="E32" s="7"/>
      <c r="F32" s="198"/>
      <c r="G32" s="220"/>
      <c r="H32" s="4" t="e">
        <f t="shared" si="0"/>
        <v>#DIV/0!</v>
      </c>
    </row>
    <row r="33" spans="1:8" ht="15" hidden="1">
      <c r="A33" s="6"/>
      <c r="B33" s="6">
        <v>3392</v>
      </c>
      <c r="C33" s="6">
        <v>2324</v>
      </c>
      <c r="D33" s="6" t="s">
        <v>26</v>
      </c>
      <c r="E33" s="7"/>
      <c r="F33" s="198"/>
      <c r="G33" s="220"/>
      <c r="H33" s="4" t="e">
        <f t="shared" si="0"/>
        <v>#DIV/0!</v>
      </c>
    </row>
    <row r="34" spans="1:8" ht="15" hidden="1">
      <c r="A34" s="6"/>
      <c r="B34" s="6">
        <v>3412</v>
      </c>
      <c r="C34" s="6">
        <v>2122</v>
      </c>
      <c r="D34" s="6" t="s">
        <v>27</v>
      </c>
      <c r="E34" s="7"/>
      <c r="F34" s="198"/>
      <c r="G34" s="220"/>
      <c r="H34" s="4" t="e">
        <f t="shared" si="0"/>
        <v>#DIV/0!</v>
      </c>
    </row>
    <row r="35" spans="1:8" ht="15" hidden="1">
      <c r="A35" s="5"/>
      <c r="B35" s="5">
        <v>3412</v>
      </c>
      <c r="C35" s="5">
        <v>2324</v>
      </c>
      <c r="D35" s="5" t="s">
        <v>28</v>
      </c>
      <c r="E35" s="7"/>
      <c r="F35" s="198"/>
      <c r="G35" s="220"/>
      <c r="H35" s="4" t="e">
        <f t="shared" si="0"/>
        <v>#DIV/0!</v>
      </c>
    </row>
    <row r="36" spans="1:8" ht="15" hidden="1">
      <c r="A36" s="5"/>
      <c r="B36" s="5">
        <v>3412</v>
      </c>
      <c r="C36" s="5">
        <v>2329</v>
      </c>
      <c r="D36" s="5" t="s">
        <v>29</v>
      </c>
      <c r="E36" s="7"/>
      <c r="F36" s="198"/>
      <c r="G36" s="220"/>
      <c r="H36" s="4" t="e">
        <f t="shared" si="0"/>
        <v>#DIV/0!</v>
      </c>
    </row>
    <row r="37" spans="1:8" ht="15">
      <c r="A37" s="5"/>
      <c r="B37" s="5">
        <v>3412</v>
      </c>
      <c r="C37" s="5">
        <v>2132</v>
      </c>
      <c r="D37" s="5" t="s">
        <v>460</v>
      </c>
      <c r="E37" s="7">
        <v>0</v>
      </c>
      <c r="F37" s="198">
        <v>0</v>
      </c>
      <c r="G37" s="219">
        <v>282.5</v>
      </c>
      <c r="H37" s="4" t="e">
        <f t="shared" si="0"/>
        <v>#DIV/0!</v>
      </c>
    </row>
    <row r="38" spans="1:8" ht="15">
      <c r="A38" s="5"/>
      <c r="B38" s="5">
        <v>3412</v>
      </c>
      <c r="C38" s="5">
        <v>2133</v>
      </c>
      <c r="D38" s="5" t="s">
        <v>461</v>
      </c>
      <c r="E38" s="7">
        <v>0</v>
      </c>
      <c r="F38" s="198">
        <v>0</v>
      </c>
      <c r="G38" s="219">
        <v>17.5</v>
      </c>
      <c r="H38" s="4" t="e">
        <f t="shared" si="0"/>
        <v>#DIV/0!</v>
      </c>
    </row>
    <row r="39" spans="1:8" ht="15">
      <c r="A39" s="5"/>
      <c r="B39" s="5">
        <v>3419</v>
      </c>
      <c r="C39" s="5">
        <v>2132</v>
      </c>
      <c r="D39" s="5" t="s">
        <v>30</v>
      </c>
      <c r="E39" s="7">
        <v>700</v>
      </c>
      <c r="F39" s="198">
        <v>700</v>
      </c>
      <c r="G39" s="220">
        <v>150</v>
      </c>
      <c r="H39" s="4">
        <f t="shared" si="0"/>
        <v>21.428571428571427</v>
      </c>
    </row>
    <row r="40" spans="1:8" ht="15" hidden="1">
      <c r="A40" s="5"/>
      <c r="B40" s="5">
        <v>3419</v>
      </c>
      <c r="C40" s="5">
        <v>2229</v>
      </c>
      <c r="D40" s="5" t="s">
        <v>31</v>
      </c>
      <c r="E40" s="7"/>
      <c r="F40" s="198"/>
      <c r="G40" s="220"/>
      <c r="H40" s="4" t="e">
        <f t="shared" si="0"/>
        <v>#DIV/0!</v>
      </c>
    </row>
    <row r="41" spans="1:8" ht="15">
      <c r="A41" s="5"/>
      <c r="B41" s="5">
        <v>3421</v>
      </c>
      <c r="C41" s="5">
        <v>2132</v>
      </c>
      <c r="D41" s="5" t="s">
        <v>32</v>
      </c>
      <c r="E41" s="7">
        <v>50</v>
      </c>
      <c r="F41" s="198">
        <v>50</v>
      </c>
      <c r="G41" s="220">
        <v>65</v>
      </c>
      <c r="H41" s="4">
        <f t="shared" si="0"/>
        <v>130</v>
      </c>
    </row>
    <row r="42" spans="1:8" ht="15">
      <c r="A42" s="5"/>
      <c r="B42" s="5">
        <v>3421</v>
      </c>
      <c r="C42" s="5">
        <v>2229</v>
      </c>
      <c r="D42" s="5" t="s">
        <v>397</v>
      </c>
      <c r="E42" s="7">
        <v>0</v>
      </c>
      <c r="F42" s="198">
        <v>0</v>
      </c>
      <c r="G42" s="220">
        <v>5.2</v>
      </c>
      <c r="H42" s="4" t="e">
        <f t="shared" si="0"/>
        <v>#DIV/0!</v>
      </c>
    </row>
    <row r="43" spans="1:8" ht="15">
      <c r="A43" s="5"/>
      <c r="B43" s="5">
        <v>3421</v>
      </c>
      <c r="C43" s="5">
        <v>2324</v>
      </c>
      <c r="D43" s="5" t="s">
        <v>33</v>
      </c>
      <c r="E43" s="7">
        <v>0</v>
      </c>
      <c r="F43" s="198">
        <v>0</v>
      </c>
      <c r="G43" s="220">
        <v>0</v>
      </c>
      <c r="H43" s="4" t="e">
        <f t="shared" si="0"/>
        <v>#DIV/0!</v>
      </c>
    </row>
    <row r="44" spans="1:8" ht="15">
      <c r="A44" s="5"/>
      <c r="B44" s="5">
        <v>3429</v>
      </c>
      <c r="C44" s="5">
        <v>2229</v>
      </c>
      <c r="D44" s="5" t="s">
        <v>395</v>
      </c>
      <c r="E44" s="7">
        <v>0</v>
      </c>
      <c r="F44" s="198">
        <v>0</v>
      </c>
      <c r="G44" s="220">
        <v>10.5</v>
      </c>
      <c r="H44" s="4" t="e">
        <f t="shared" si="0"/>
        <v>#DIV/0!</v>
      </c>
    </row>
    <row r="45" spans="1:8" ht="15" hidden="1">
      <c r="A45" s="5"/>
      <c r="B45" s="5">
        <v>6223</v>
      </c>
      <c r="C45" s="5">
        <v>2324</v>
      </c>
      <c r="D45" s="5" t="s">
        <v>370</v>
      </c>
      <c r="E45" s="7">
        <v>0</v>
      </c>
      <c r="F45" s="198">
        <v>0</v>
      </c>
      <c r="G45" s="220"/>
      <c r="H45" s="4" t="e">
        <f t="shared" si="0"/>
        <v>#DIV/0!</v>
      </c>
    </row>
    <row r="46" spans="1:8" ht="15" customHeight="1" thickBot="1">
      <c r="A46" s="5"/>
      <c r="B46" s="5">
        <v>6409</v>
      </c>
      <c r="C46" s="5">
        <v>2328</v>
      </c>
      <c r="D46" s="5" t="s">
        <v>425</v>
      </c>
      <c r="E46" s="7">
        <v>0</v>
      </c>
      <c r="F46" s="198">
        <v>0</v>
      </c>
      <c r="G46" s="220">
        <v>0.3</v>
      </c>
      <c r="H46" s="4" t="e">
        <f t="shared" si="0"/>
        <v>#DIV/0!</v>
      </c>
    </row>
    <row r="47" spans="1:8" s="15" customFormat="1" ht="21.75" customHeight="1" thickBot="1" thickTop="1">
      <c r="A47" s="95"/>
      <c r="B47" s="95"/>
      <c r="C47" s="95"/>
      <c r="D47" s="96" t="s">
        <v>34</v>
      </c>
      <c r="E47" s="97">
        <f>SUM(E9:E46)</f>
        <v>4000</v>
      </c>
      <c r="F47" s="199">
        <f>SUM(F9:F46)</f>
        <v>4231</v>
      </c>
      <c r="G47" s="221">
        <f>SUM(G9:G46)</f>
        <v>3713.4</v>
      </c>
      <c r="H47" s="97">
        <f t="shared" si="0"/>
        <v>87.76648546442921</v>
      </c>
    </row>
    <row r="48" spans="1:8" ht="15" customHeight="1">
      <c r="A48" s="15"/>
      <c r="B48" s="15"/>
      <c r="C48" s="15"/>
      <c r="D48" s="15"/>
      <c r="E48" s="91"/>
      <c r="F48" s="91"/>
      <c r="G48" s="91"/>
      <c r="H48" s="91"/>
    </row>
    <row r="49" spans="1:8" ht="15" customHeight="1" hidden="1">
      <c r="A49" s="15"/>
      <c r="B49" s="15"/>
      <c r="C49" s="15"/>
      <c r="D49" s="15"/>
      <c r="E49" s="91"/>
      <c r="F49" s="91"/>
      <c r="G49" s="91"/>
      <c r="H49" s="91"/>
    </row>
    <row r="50" spans="1:8" ht="15" customHeight="1" thickBot="1">
      <c r="A50" s="15"/>
      <c r="B50" s="15"/>
      <c r="C50" s="15"/>
      <c r="D50" s="15"/>
      <c r="E50" s="91"/>
      <c r="F50" s="91"/>
      <c r="G50" s="91"/>
      <c r="H50" s="91"/>
    </row>
    <row r="51" spans="1:8" ht="15.75">
      <c r="A51" s="178" t="s">
        <v>2</v>
      </c>
      <c r="B51" s="178" t="s">
        <v>3</v>
      </c>
      <c r="C51" s="178" t="s">
        <v>4</v>
      </c>
      <c r="D51" s="179" t="s">
        <v>5</v>
      </c>
      <c r="E51" s="182" t="s">
        <v>6</v>
      </c>
      <c r="F51" s="182" t="s">
        <v>6</v>
      </c>
      <c r="G51" s="182" t="s">
        <v>305</v>
      </c>
      <c r="H51" s="182" t="s">
        <v>7</v>
      </c>
    </row>
    <row r="52" spans="1:8" ht="15.75" customHeight="1" thickBot="1">
      <c r="A52" s="180"/>
      <c r="B52" s="180"/>
      <c r="C52" s="180"/>
      <c r="D52" s="181"/>
      <c r="E52" s="183" t="s">
        <v>8</v>
      </c>
      <c r="F52" s="183" t="s">
        <v>338</v>
      </c>
      <c r="G52" s="195" t="s">
        <v>449</v>
      </c>
      <c r="H52" s="183" t="s">
        <v>9</v>
      </c>
    </row>
    <row r="53" spans="1:8" ht="15.75" customHeight="1" thickTop="1">
      <c r="A53" s="155">
        <v>20</v>
      </c>
      <c r="B53" s="93"/>
      <c r="C53" s="93"/>
      <c r="D53" s="94" t="s">
        <v>285</v>
      </c>
      <c r="E53" s="2"/>
      <c r="F53" s="196"/>
      <c r="G53" s="218"/>
      <c r="H53" s="2"/>
    </row>
    <row r="54" spans="1:8" ht="15.75" customHeight="1">
      <c r="A54" s="155"/>
      <c r="B54" s="93"/>
      <c r="C54" s="93"/>
      <c r="D54" s="94"/>
      <c r="E54" s="2"/>
      <c r="F54" s="196"/>
      <c r="G54" s="218"/>
      <c r="H54" s="2"/>
    </row>
    <row r="55" spans="1:8" ht="15.75">
      <c r="A55" s="156"/>
      <c r="B55" s="93"/>
      <c r="C55" s="98">
        <v>4122</v>
      </c>
      <c r="D55" s="8" t="s">
        <v>454</v>
      </c>
      <c r="E55" s="4">
        <v>0</v>
      </c>
      <c r="F55" s="197">
        <v>0</v>
      </c>
      <c r="G55" s="220">
        <v>24</v>
      </c>
      <c r="H55" s="4" t="e">
        <f aca="true" t="shared" si="1" ref="H55:H68">(G55/F55)*100</f>
        <v>#DIV/0!</v>
      </c>
    </row>
    <row r="56" spans="1:8" ht="15.75" customHeight="1">
      <c r="A56" s="155"/>
      <c r="B56" s="93"/>
      <c r="C56" s="285">
        <v>4213</v>
      </c>
      <c r="D56" s="68" t="s">
        <v>421</v>
      </c>
      <c r="E56" s="2">
        <v>0</v>
      </c>
      <c r="F56" s="196">
        <v>603.7</v>
      </c>
      <c r="G56" s="220">
        <v>603.7</v>
      </c>
      <c r="H56" s="4">
        <f t="shared" si="1"/>
        <v>100</v>
      </c>
    </row>
    <row r="57" spans="1:8" ht="15.75" customHeight="1">
      <c r="A57" s="155"/>
      <c r="B57" s="93"/>
      <c r="C57" s="285">
        <v>4213</v>
      </c>
      <c r="D57" s="68" t="s">
        <v>422</v>
      </c>
      <c r="E57" s="2">
        <v>0</v>
      </c>
      <c r="F57" s="196">
        <v>57.9</v>
      </c>
      <c r="G57" s="220">
        <v>57.9</v>
      </c>
      <c r="H57" s="4">
        <f t="shared" si="1"/>
        <v>100</v>
      </c>
    </row>
    <row r="58" spans="1:8" ht="15.75">
      <c r="A58" s="156">
        <v>10002</v>
      </c>
      <c r="B58" s="93"/>
      <c r="C58" s="98">
        <v>4216</v>
      </c>
      <c r="D58" s="8" t="s">
        <v>398</v>
      </c>
      <c r="E58" s="4">
        <v>6800</v>
      </c>
      <c r="F58" s="197">
        <v>0</v>
      </c>
      <c r="G58" s="220">
        <v>0</v>
      </c>
      <c r="H58" s="4" t="e">
        <f t="shared" si="1"/>
        <v>#DIV/0!</v>
      </c>
    </row>
    <row r="59" spans="1:8" ht="15.75">
      <c r="A59" s="156">
        <v>71005</v>
      </c>
      <c r="B59" s="93"/>
      <c r="C59" s="98">
        <v>4216</v>
      </c>
      <c r="D59" s="8" t="s">
        <v>427</v>
      </c>
      <c r="E59" s="4">
        <v>0</v>
      </c>
      <c r="F59" s="197">
        <v>10263</v>
      </c>
      <c r="G59" s="220">
        <v>10263.1</v>
      </c>
      <c r="H59" s="4">
        <f t="shared" si="1"/>
        <v>100.00097437396474</v>
      </c>
    </row>
    <row r="60" spans="1:8" ht="15.75">
      <c r="A60" s="156">
        <v>71023</v>
      </c>
      <c r="B60" s="93"/>
      <c r="C60" s="98">
        <v>4216</v>
      </c>
      <c r="D60" s="8" t="s">
        <v>426</v>
      </c>
      <c r="E60" s="4">
        <v>0</v>
      </c>
      <c r="F60" s="197">
        <v>983.8</v>
      </c>
      <c r="G60" s="220">
        <v>983.7</v>
      </c>
      <c r="H60" s="4">
        <f t="shared" si="1"/>
        <v>99.98983533238463</v>
      </c>
    </row>
    <row r="61" spans="1:8" ht="15.75">
      <c r="A61" s="156">
        <v>91016</v>
      </c>
      <c r="B61" s="93"/>
      <c r="C61" s="98">
        <v>4216</v>
      </c>
      <c r="D61" s="8" t="s">
        <v>428</v>
      </c>
      <c r="E61" s="4">
        <v>0</v>
      </c>
      <c r="F61" s="197">
        <v>850</v>
      </c>
      <c r="G61" s="220">
        <v>850</v>
      </c>
      <c r="H61" s="4">
        <f t="shared" si="1"/>
        <v>100</v>
      </c>
    </row>
    <row r="62" spans="1:8" ht="15">
      <c r="A62" s="159">
        <v>71009</v>
      </c>
      <c r="B62" s="160"/>
      <c r="C62" s="98">
        <v>4223</v>
      </c>
      <c r="D62" s="161" t="s">
        <v>429</v>
      </c>
      <c r="E62" s="4">
        <v>26586</v>
      </c>
      <c r="F62" s="197">
        <v>26586</v>
      </c>
      <c r="G62" s="220">
        <v>11871.5</v>
      </c>
      <c r="H62" s="4">
        <f t="shared" si="1"/>
        <v>44.65320093282178</v>
      </c>
    </row>
    <row r="63" spans="1:8" ht="15">
      <c r="A63" s="194">
        <v>71009</v>
      </c>
      <c r="B63" s="162"/>
      <c r="C63" s="158">
        <v>4223</v>
      </c>
      <c r="D63" s="161" t="s">
        <v>430</v>
      </c>
      <c r="E63" s="7">
        <v>2348</v>
      </c>
      <c r="F63" s="198">
        <v>2348</v>
      </c>
      <c r="G63" s="220">
        <v>1048.3</v>
      </c>
      <c r="H63" s="4">
        <f t="shared" si="1"/>
        <v>44.646507666098806</v>
      </c>
    </row>
    <row r="64" spans="1:8" ht="15">
      <c r="A64" s="194">
        <v>10014</v>
      </c>
      <c r="B64" s="162">
        <v>2219</v>
      </c>
      <c r="C64" s="158">
        <v>3121</v>
      </c>
      <c r="D64" s="161" t="s">
        <v>462</v>
      </c>
      <c r="E64" s="7">
        <v>0</v>
      </c>
      <c r="F64" s="198">
        <v>500</v>
      </c>
      <c r="G64" s="220">
        <v>500</v>
      </c>
      <c r="H64" s="4">
        <f t="shared" si="1"/>
        <v>100</v>
      </c>
    </row>
    <row r="65" spans="1:8" ht="15">
      <c r="A65" s="194"/>
      <c r="B65" s="162">
        <v>3322</v>
      </c>
      <c r="C65" s="193">
        <v>2324</v>
      </c>
      <c r="D65" s="161" t="s">
        <v>423</v>
      </c>
      <c r="E65" s="7">
        <v>0</v>
      </c>
      <c r="F65" s="198">
        <v>0</v>
      </c>
      <c r="G65" s="220">
        <v>69.4</v>
      </c>
      <c r="H65" s="4" t="e">
        <f t="shared" si="1"/>
        <v>#DIV/0!</v>
      </c>
    </row>
    <row r="66" spans="1:8" ht="15">
      <c r="A66" s="12"/>
      <c r="B66" s="158">
        <v>3326</v>
      </c>
      <c r="C66" s="6">
        <v>2212</v>
      </c>
      <c r="D66" s="6" t="s">
        <v>35</v>
      </c>
      <c r="E66" s="140">
        <v>0</v>
      </c>
      <c r="F66" s="197">
        <v>0</v>
      </c>
      <c r="G66" s="219">
        <v>35</v>
      </c>
      <c r="H66" s="4" t="e">
        <f t="shared" si="1"/>
        <v>#DIV/0!</v>
      </c>
    </row>
    <row r="67" spans="1:8" ht="15">
      <c r="A67" s="12"/>
      <c r="B67" s="158">
        <v>3326</v>
      </c>
      <c r="C67" s="6">
        <v>2324</v>
      </c>
      <c r="D67" s="6" t="s">
        <v>396</v>
      </c>
      <c r="E67" s="140">
        <v>0</v>
      </c>
      <c r="F67" s="197">
        <v>0</v>
      </c>
      <c r="G67" s="219">
        <v>4</v>
      </c>
      <c r="H67" s="4" t="e">
        <f t="shared" si="1"/>
        <v>#DIV/0!</v>
      </c>
    </row>
    <row r="68" spans="1:8" ht="15">
      <c r="A68" s="12">
        <v>91014</v>
      </c>
      <c r="B68" s="158">
        <v>3326</v>
      </c>
      <c r="C68" s="6">
        <v>3122</v>
      </c>
      <c r="D68" s="161" t="s">
        <v>399</v>
      </c>
      <c r="E68" s="140">
        <v>60</v>
      </c>
      <c r="F68" s="197">
        <v>60</v>
      </c>
      <c r="G68" s="219">
        <v>0</v>
      </c>
      <c r="H68" s="4">
        <f t="shared" si="1"/>
        <v>0</v>
      </c>
    </row>
    <row r="69" spans="1:8" ht="15.75" thickBot="1">
      <c r="A69" s="163"/>
      <c r="B69" s="99"/>
      <c r="C69" s="99"/>
      <c r="D69" s="99"/>
      <c r="E69" s="9"/>
      <c r="F69" s="200"/>
      <c r="G69" s="222"/>
      <c r="H69" s="9"/>
    </row>
    <row r="70" spans="1:8" s="15" customFormat="1" ht="21.75" customHeight="1" thickBot="1" thickTop="1">
      <c r="A70" s="164"/>
      <c r="B70" s="95"/>
      <c r="C70" s="95"/>
      <c r="D70" s="96" t="s">
        <v>36</v>
      </c>
      <c r="E70" s="97">
        <f>SUM(E55:E69)</f>
        <v>35794</v>
      </c>
      <c r="F70" s="199">
        <f>SUM(F55:F69)</f>
        <v>42252.4</v>
      </c>
      <c r="G70" s="221">
        <f>SUM(G55:G69)</f>
        <v>26310.600000000002</v>
      </c>
      <c r="H70" s="97">
        <f>(G70/F70)*100</f>
        <v>62.27007223258324</v>
      </c>
    </row>
    <row r="71" spans="1:8" ht="15" customHeight="1">
      <c r="A71" s="10"/>
      <c r="B71" s="10"/>
      <c r="C71" s="10"/>
      <c r="D71" s="1"/>
      <c r="E71" s="11"/>
      <c r="F71" s="11"/>
      <c r="G71" s="185"/>
      <c r="H71" s="185"/>
    </row>
    <row r="72" spans="1:8" ht="15" customHeight="1" hidden="1">
      <c r="A72" s="10"/>
      <c r="B72" s="10"/>
      <c r="C72" s="10"/>
      <c r="D72" s="1"/>
      <c r="E72" s="11"/>
      <c r="F72" s="11"/>
      <c r="G72" s="11"/>
      <c r="H72" s="11"/>
    </row>
    <row r="73" spans="1:8" ht="15" customHeight="1" thickBot="1">
      <c r="A73" s="10"/>
      <c r="B73" s="10"/>
      <c r="C73" s="10"/>
      <c r="D73" s="1"/>
      <c r="E73" s="11"/>
      <c r="F73" s="11"/>
      <c r="G73" s="11"/>
      <c r="H73" s="11"/>
    </row>
    <row r="74" spans="1:8" ht="15.75">
      <c r="A74" s="178" t="s">
        <v>2</v>
      </c>
      <c r="B74" s="178" t="s">
        <v>3</v>
      </c>
      <c r="C74" s="178" t="s">
        <v>4</v>
      </c>
      <c r="D74" s="179" t="s">
        <v>5</v>
      </c>
      <c r="E74" s="182" t="s">
        <v>6</v>
      </c>
      <c r="F74" s="182" t="s">
        <v>6</v>
      </c>
      <c r="G74" s="182" t="s">
        <v>305</v>
      </c>
      <c r="H74" s="182" t="s">
        <v>7</v>
      </c>
    </row>
    <row r="75" spans="1:8" ht="15.75" customHeight="1" thickBot="1">
      <c r="A75" s="180"/>
      <c r="B75" s="180"/>
      <c r="C75" s="180"/>
      <c r="D75" s="181"/>
      <c r="E75" s="183" t="s">
        <v>8</v>
      </c>
      <c r="F75" s="183" t="s">
        <v>338</v>
      </c>
      <c r="G75" s="195" t="s">
        <v>449</v>
      </c>
      <c r="H75" s="183" t="s">
        <v>9</v>
      </c>
    </row>
    <row r="76" spans="1:8" ht="16.5" customHeight="1" thickTop="1">
      <c r="A76" s="155">
        <v>30</v>
      </c>
      <c r="B76" s="93"/>
      <c r="C76" s="93"/>
      <c r="D76" s="94" t="s">
        <v>37</v>
      </c>
      <c r="E76" s="188"/>
      <c r="F76" s="201"/>
      <c r="G76" s="223"/>
      <c r="H76" s="188"/>
    </row>
    <row r="77" spans="1:8" ht="15" customHeight="1">
      <c r="A77" s="124"/>
      <c r="B77" s="100"/>
      <c r="C77" s="100"/>
      <c r="D77" s="100"/>
      <c r="E77" s="4"/>
      <c r="F77" s="197"/>
      <c r="G77" s="219"/>
      <c r="H77" s="4"/>
    </row>
    <row r="78" spans="1:8" ht="15" customHeight="1">
      <c r="A78" s="124"/>
      <c r="B78" s="100"/>
      <c r="C78" s="32">
        <v>1342</v>
      </c>
      <c r="D78" s="32" t="s">
        <v>38</v>
      </c>
      <c r="E78" s="141">
        <v>50</v>
      </c>
      <c r="F78" s="196">
        <v>50</v>
      </c>
      <c r="G78" s="218">
        <v>14.1</v>
      </c>
      <c r="H78" s="4">
        <f aca="true" t="shared" si="2" ref="H78:H109">(G78/F78)*100</f>
        <v>28.199999999999996</v>
      </c>
    </row>
    <row r="79" spans="1:8" ht="15">
      <c r="A79" s="38"/>
      <c r="B79" s="32"/>
      <c r="C79" s="32">
        <v>1343</v>
      </c>
      <c r="D79" s="32" t="s">
        <v>39</v>
      </c>
      <c r="E79" s="141">
        <v>1500</v>
      </c>
      <c r="F79" s="196">
        <v>1500</v>
      </c>
      <c r="G79" s="218">
        <v>717.8</v>
      </c>
      <c r="H79" s="4">
        <f t="shared" si="2"/>
        <v>47.85333333333333</v>
      </c>
    </row>
    <row r="80" spans="1:8" ht="15">
      <c r="A80" s="12"/>
      <c r="B80" s="6"/>
      <c r="C80" s="6">
        <v>1345</v>
      </c>
      <c r="D80" s="6" t="s">
        <v>40</v>
      </c>
      <c r="E80" s="166">
        <v>90</v>
      </c>
      <c r="F80" s="202">
        <v>90</v>
      </c>
      <c r="G80" s="224">
        <v>135.5</v>
      </c>
      <c r="H80" s="4">
        <f t="shared" si="2"/>
        <v>150.55555555555554</v>
      </c>
    </row>
    <row r="81" spans="1:8" ht="15">
      <c r="A81" s="12"/>
      <c r="B81" s="6"/>
      <c r="C81" s="6">
        <v>1361</v>
      </c>
      <c r="D81" s="6" t="s">
        <v>12</v>
      </c>
      <c r="E81" s="167">
        <v>60</v>
      </c>
      <c r="F81" s="202">
        <v>60</v>
      </c>
      <c r="G81" s="224">
        <v>52</v>
      </c>
      <c r="H81" s="4">
        <f t="shared" si="2"/>
        <v>86.66666666666667</v>
      </c>
    </row>
    <row r="82" spans="1:8" ht="15" hidden="1">
      <c r="A82" s="12"/>
      <c r="B82" s="6"/>
      <c r="C82" s="6">
        <v>2460</v>
      </c>
      <c r="D82" s="6" t="s">
        <v>41</v>
      </c>
      <c r="E82" s="167"/>
      <c r="F82" s="202"/>
      <c r="G82" s="224"/>
      <c r="H82" s="4" t="e">
        <f t="shared" si="2"/>
        <v>#DIV/0!</v>
      </c>
    </row>
    <row r="83" spans="1:8" ht="15" customHeight="1">
      <c r="A83" s="12">
        <v>98071</v>
      </c>
      <c r="B83" s="6"/>
      <c r="C83" s="6">
        <v>4111</v>
      </c>
      <c r="D83" s="6" t="s">
        <v>402</v>
      </c>
      <c r="E83" s="167">
        <v>0</v>
      </c>
      <c r="F83" s="202">
        <v>482</v>
      </c>
      <c r="G83" s="224">
        <v>482</v>
      </c>
      <c r="H83" s="4">
        <f t="shared" si="2"/>
        <v>100</v>
      </c>
    </row>
    <row r="84" spans="1:8" ht="15" customHeight="1">
      <c r="A84" s="12">
        <v>98187</v>
      </c>
      <c r="B84" s="6"/>
      <c r="C84" s="6">
        <v>4111</v>
      </c>
      <c r="D84" s="6" t="s">
        <v>463</v>
      </c>
      <c r="E84" s="167">
        <v>0</v>
      </c>
      <c r="F84" s="202">
        <v>0</v>
      </c>
      <c r="G84" s="224">
        <v>510</v>
      </c>
      <c r="H84" s="4" t="e">
        <f t="shared" si="2"/>
        <v>#DIV/0!</v>
      </c>
    </row>
    <row r="85" spans="1:8" ht="15" customHeight="1">
      <c r="A85" s="12">
        <v>98116</v>
      </c>
      <c r="B85" s="6"/>
      <c r="C85" s="6">
        <v>4111</v>
      </c>
      <c r="D85" s="6" t="s">
        <v>42</v>
      </c>
      <c r="E85" s="167">
        <v>0</v>
      </c>
      <c r="F85" s="202">
        <v>1111.5</v>
      </c>
      <c r="G85" s="224">
        <v>1111.5</v>
      </c>
      <c r="H85" s="4">
        <f t="shared" si="2"/>
        <v>100</v>
      </c>
    </row>
    <row r="86" spans="1:8" ht="15" customHeight="1">
      <c r="A86" s="12">
        <v>98216</v>
      </c>
      <c r="B86" s="6"/>
      <c r="C86" s="6">
        <v>4111</v>
      </c>
      <c r="D86" s="6" t="s">
        <v>43</v>
      </c>
      <c r="E86" s="167">
        <v>0</v>
      </c>
      <c r="F86" s="202">
        <v>3554.1</v>
      </c>
      <c r="G86" s="224">
        <v>3554.1</v>
      </c>
      <c r="H86" s="4">
        <f t="shared" si="2"/>
        <v>100</v>
      </c>
    </row>
    <row r="87" spans="1:8" ht="14.25" customHeight="1">
      <c r="A87" s="12"/>
      <c r="B87" s="6"/>
      <c r="C87" s="6">
        <v>4116</v>
      </c>
      <c r="D87" s="6" t="s">
        <v>371</v>
      </c>
      <c r="E87" s="167">
        <v>0</v>
      </c>
      <c r="F87" s="202">
        <v>2017.5</v>
      </c>
      <c r="G87" s="224">
        <v>1778.2</v>
      </c>
      <c r="H87" s="4">
        <f t="shared" si="2"/>
        <v>88.13878562577447</v>
      </c>
    </row>
    <row r="88" spans="1:8" ht="15" customHeight="1">
      <c r="A88" s="12"/>
      <c r="B88" s="6"/>
      <c r="C88" s="6">
        <v>4121</v>
      </c>
      <c r="D88" s="6" t="s">
        <v>372</v>
      </c>
      <c r="E88" s="167">
        <v>0</v>
      </c>
      <c r="F88" s="202">
        <v>70</v>
      </c>
      <c r="G88" s="224">
        <v>120</v>
      </c>
      <c r="H88" s="4">
        <f t="shared" si="2"/>
        <v>171.42857142857142</v>
      </c>
    </row>
    <row r="89" spans="1:8" ht="15" customHeight="1" hidden="1">
      <c r="A89" s="12"/>
      <c r="B89" s="6"/>
      <c r="C89" s="6">
        <v>4122</v>
      </c>
      <c r="D89" s="6" t="s">
        <v>44</v>
      </c>
      <c r="E89" s="167">
        <v>0</v>
      </c>
      <c r="F89" s="202">
        <v>0</v>
      </c>
      <c r="G89" s="224"/>
      <c r="H89" s="4" t="e">
        <f t="shared" si="2"/>
        <v>#DIV/0!</v>
      </c>
    </row>
    <row r="90" spans="1:8" ht="15">
      <c r="A90" s="12"/>
      <c r="B90" s="6"/>
      <c r="C90" s="6">
        <v>4132</v>
      </c>
      <c r="D90" s="6" t="s">
        <v>45</v>
      </c>
      <c r="E90" s="167">
        <v>0</v>
      </c>
      <c r="F90" s="202">
        <v>1485</v>
      </c>
      <c r="G90" s="224">
        <v>1485.2</v>
      </c>
      <c r="H90" s="4">
        <f t="shared" si="2"/>
        <v>100.01346801346801</v>
      </c>
    </row>
    <row r="91" spans="1:8" ht="15" hidden="1">
      <c r="A91" s="12"/>
      <c r="B91" s="6"/>
      <c r="C91" s="6">
        <v>4222</v>
      </c>
      <c r="D91" s="6" t="s">
        <v>306</v>
      </c>
      <c r="E91" s="167">
        <v>0</v>
      </c>
      <c r="F91" s="202">
        <v>0</v>
      </c>
      <c r="G91" s="224"/>
      <c r="H91" s="4" t="e">
        <f t="shared" si="2"/>
        <v>#DIV/0!</v>
      </c>
    </row>
    <row r="92" spans="1:8" ht="15">
      <c r="A92" s="12"/>
      <c r="B92" s="6">
        <v>2212</v>
      </c>
      <c r="C92" s="6">
        <v>2322</v>
      </c>
      <c r="D92" s="6" t="s">
        <v>373</v>
      </c>
      <c r="E92" s="167">
        <v>0</v>
      </c>
      <c r="F92" s="202">
        <v>0</v>
      </c>
      <c r="G92" s="224">
        <v>2.7</v>
      </c>
      <c r="H92" s="4" t="e">
        <f t="shared" si="2"/>
        <v>#DIV/0!</v>
      </c>
    </row>
    <row r="93" spans="1:8" ht="15" hidden="1">
      <c r="A93" s="12"/>
      <c r="B93" s="6">
        <v>2212</v>
      </c>
      <c r="C93" s="6">
        <v>2324</v>
      </c>
      <c r="D93" s="6" t="s">
        <v>374</v>
      </c>
      <c r="E93" s="167">
        <v>0</v>
      </c>
      <c r="F93" s="202">
        <v>0</v>
      </c>
      <c r="G93" s="224"/>
      <c r="H93" s="4" t="e">
        <f t="shared" si="2"/>
        <v>#DIV/0!</v>
      </c>
    </row>
    <row r="94" spans="1:8" ht="15" hidden="1">
      <c r="A94" s="12"/>
      <c r="B94" s="6">
        <v>2219</v>
      </c>
      <c r="C94" s="6">
        <v>2131</v>
      </c>
      <c r="D94" s="6" t="s">
        <v>46</v>
      </c>
      <c r="E94" s="167">
        <v>0</v>
      </c>
      <c r="F94" s="202">
        <v>0</v>
      </c>
      <c r="G94" s="224"/>
      <c r="H94" s="4" t="e">
        <f t="shared" si="2"/>
        <v>#DIV/0!</v>
      </c>
    </row>
    <row r="95" spans="1:8" ht="15">
      <c r="A95" s="12"/>
      <c r="B95" s="6">
        <v>2212</v>
      </c>
      <c r="C95" s="6">
        <v>3113</v>
      </c>
      <c r="D95" s="6" t="s">
        <v>424</v>
      </c>
      <c r="E95" s="167">
        <v>0</v>
      </c>
      <c r="F95" s="202">
        <v>0</v>
      </c>
      <c r="G95" s="224">
        <v>104.1</v>
      </c>
      <c r="H95" s="4" t="e">
        <f t="shared" si="2"/>
        <v>#DIV/0!</v>
      </c>
    </row>
    <row r="96" spans="1:8" ht="15">
      <c r="A96" s="12"/>
      <c r="B96" s="6">
        <v>2219</v>
      </c>
      <c r="C96" s="6">
        <v>2131</v>
      </c>
      <c r="D96" s="6" t="s">
        <v>455</v>
      </c>
      <c r="E96" s="167">
        <v>0</v>
      </c>
      <c r="F96" s="202">
        <v>0</v>
      </c>
      <c r="G96" s="224">
        <v>3.6</v>
      </c>
      <c r="H96" s="4" t="e">
        <f t="shared" si="2"/>
        <v>#DIV/0!</v>
      </c>
    </row>
    <row r="97" spans="1:8" ht="15">
      <c r="A97" s="12"/>
      <c r="B97" s="6">
        <v>2219</v>
      </c>
      <c r="C97" s="6">
        <v>2133</v>
      </c>
      <c r="D97" s="6" t="s">
        <v>47</v>
      </c>
      <c r="E97" s="167">
        <v>80</v>
      </c>
      <c r="F97" s="202">
        <v>80</v>
      </c>
      <c r="G97" s="224">
        <v>41.4</v>
      </c>
      <c r="H97" s="4">
        <f t="shared" si="2"/>
        <v>51.74999999999999</v>
      </c>
    </row>
    <row r="98" spans="1:8" ht="15">
      <c r="A98" s="12"/>
      <c r="B98" s="6">
        <v>2219</v>
      </c>
      <c r="C98" s="6">
        <v>2329</v>
      </c>
      <c r="D98" s="6" t="s">
        <v>375</v>
      </c>
      <c r="E98" s="4">
        <v>5600</v>
      </c>
      <c r="F98" s="197">
        <v>5600</v>
      </c>
      <c r="G98" s="219">
        <v>4288.8</v>
      </c>
      <c r="H98" s="4">
        <f t="shared" si="2"/>
        <v>76.58571428571429</v>
      </c>
    </row>
    <row r="99" spans="1:8" ht="15" hidden="1">
      <c r="A99" s="12"/>
      <c r="B99" s="6">
        <v>2229</v>
      </c>
      <c r="C99" s="6">
        <v>2324</v>
      </c>
      <c r="D99" s="6" t="s">
        <v>48</v>
      </c>
      <c r="E99" s="2"/>
      <c r="F99" s="196"/>
      <c r="G99" s="218"/>
      <c r="H99" s="4" t="e">
        <f t="shared" si="2"/>
        <v>#DIV/0!</v>
      </c>
    </row>
    <row r="100" spans="1:8" ht="15" hidden="1">
      <c r="A100" s="12"/>
      <c r="B100" s="6">
        <v>2221</v>
      </c>
      <c r="C100" s="6">
        <v>2329</v>
      </c>
      <c r="D100" s="6" t="s">
        <v>49</v>
      </c>
      <c r="E100" s="2"/>
      <c r="F100" s="196"/>
      <c r="G100" s="218"/>
      <c r="H100" s="4" t="e">
        <f t="shared" si="2"/>
        <v>#DIV/0!</v>
      </c>
    </row>
    <row r="101" spans="1:8" ht="15">
      <c r="A101" s="12"/>
      <c r="B101" s="6">
        <v>2221</v>
      </c>
      <c r="C101" s="6">
        <v>2329</v>
      </c>
      <c r="D101" s="6" t="s">
        <v>464</v>
      </c>
      <c r="E101" s="167">
        <v>0</v>
      </c>
      <c r="F101" s="202">
        <v>0</v>
      </c>
      <c r="G101" s="218">
        <v>13.8</v>
      </c>
      <c r="H101" s="4" t="e">
        <f t="shared" si="2"/>
        <v>#DIV/0!</v>
      </c>
    </row>
    <row r="102" spans="1:8" ht="15">
      <c r="A102" s="12"/>
      <c r="B102" s="6">
        <v>3341</v>
      </c>
      <c r="C102" s="6">
        <v>2111</v>
      </c>
      <c r="D102" s="6" t="s">
        <v>50</v>
      </c>
      <c r="E102" s="165">
        <v>5</v>
      </c>
      <c r="F102" s="203">
        <v>5</v>
      </c>
      <c r="G102" s="225">
        <v>4.2</v>
      </c>
      <c r="H102" s="4">
        <f t="shared" si="2"/>
        <v>84.00000000000001</v>
      </c>
    </row>
    <row r="103" spans="1:8" ht="15">
      <c r="A103" s="12"/>
      <c r="B103" s="6">
        <v>3631</v>
      </c>
      <c r="C103" s="6">
        <v>2133</v>
      </c>
      <c r="D103" s="6" t="s">
        <v>51</v>
      </c>
      <c r="E103" s="140">
        <v>500</v>
      </c>
      <c r="F103" s="197">
        <v>500</v>
      </c>
      <c r="G103" s="219">
        <v>361.7</v>
      </c>
      <c r="H103" s="4">
        <f t="shared" si="2"/>
        <v>72.33999999999999</v>
      </c>
    </row>
    <row r="104" spans="1:8" ht="15">
      <c r="A104" s="12"/>
      <c r="B104" s="6">
        <v>3631</v>
      </c>
      <c r="C104" s="6">
        <v>2322</v>
      </c>
      <c r="D104" s="6" t="s">
        <v>52</v>
      </c>
      <c r="E104" s="4">
        <v>0</v>
      </c>
      <c r="F104" s="197">
        <v>0</v>
      </c>
      <c r="G104" s="219">
        <v>20.2</v>
      </c>
      <c r="H104" s="4" t="e">
        <f t="shared" si="2"/>
        <v>#DIV/0!</v>
      </c>
    </row>
    <row r="105" spans="1:8" ht="15">
      <c r="A105" s="12"/>
      <c r="B105" s="6">
        <v>3631</v>
      </c>
      <c r="C105" s="6">
        <v>2324</v>
      </c>
      <c r="D105" s="6" t="s">
        <v>53</v>
      </c>
      <c r="E105" s="4">
        <v>0</v>
      </c>
      <c r="F105" s="197">
        <v>0</v>
      </c>
      <c r="G105" s="219">
        <v>25.7</v>
      </c>
      <c r="H105" s="4" t="e">
        <f t="shared" si="2"/>
        <v>#DIV/0!</v>
      </c>
    </row>
    <row r="106" spans="1:8" ht="15">
      <c r="A106" s="12"/>
      <c r="B106" s="6">
        <v>3632</v>
      </c>
      <c r="C106" s="6">
        <v>2111</v>
      </c>
      <c r="D106" s="6" t="s">
        <v>54</v>
      </c>
      <c r="E106" s="140">
        <v>300</v>
      </c>
      <c r="F106" s="197">
        <v>300</v>
      </c>
      <c r="G106" s="219">
        <v>899.5</v>
      </c>
      <c r="H106" s="4">
        <f t="shared" si="2"/>
        <v>299.83333333333337</v>
      </c>
    </row>
    <row r="107" spans="1:8" ht="15">
      <c r="A107" s="12"/>
      <c r="B107" s="6">
        <v>3632</v>
      </c>
      <c r="C107" s="6">
        <v>2132</v>
      </c>
      <c r="D107" s="6" t="s">
        <v>55</v>
      </c>
      <c r="E107" s="140">
        <v>25</v>
      </c>
      <c r="F107" s="197">
        <v>25</v>
      </c>
      <c r="G107" s="219">
        <v>20</v>
      </c>
      <c r="H107" s="4">
        <f t="shared" si="2"/>
        <v>80</v>
      </c>
    </row>
    <row r="108" spans="1:8" ht="15">
      <c r="A108" s="12"/>
      <c r="B108" s="6">
        <v>3632</v>
      </c>
      <c r="C108" s="6">
        <v>2324</v>
      </c>
      <c r="D108" s="6" t="s">
        <v>56</v>
      </c>
      <c r="E108" s="140">
        <v>0</v>
      </c>
      <c r="F108" s="197">
        <v>0</v>
      </c>
      <c r="G108" s="219">
        <v>1.1</v>
      </c>
      <c r="H108" s="4" t="e">
        <f t="shared" si="2"/>
        <v>#DIV/0!</v>
      </c>
    </row>
    <row r="109" spans="1:8" ht="15">
      <c r="A109" s="12"/>
      <c r="B109" s="6">
        <v>3632</v>
      </c>
      <c r="C109" s="6">
        <v>2329</v>
      </c>
      <c r="D109" s="6" t="s">
        <v>57</v>
      </c>
      <c r="E109" s="140">
        <v>100</v>
      </c>
      <c r="F109" s="197">
        <v>100</v>
      </c>
      <c r="G109" s="219">
        <v>66.3</v>
      </c>
      <c r="H109" s="4">
        <f t="shared" si="2"/>
        <v>66.3</v>
      </c>
    </row>
    <row r="110" spans="1:8" ht="15" hidden="1">
      <c r="A110" s="12"/>
      <c r="B110" s="6">
        <v>3722</v>
      </c>
      <c r="C110" s="6">
        <v>2324</v>
      </c>
      <c r="D110" s="6" t="s">
        <v>58</v>
      </c>
      <c r="E110" s="140"/>
      <c r="F110" s="197"/>
      <c r="G110" s="219"/>
      <c r="H110" s="4" t="e">
        <f aca="true" t="shared" si="3" ref="H110:H127">(G110/F110)*100</f>
        <v>#DIV/0!</v>
      </c>
    </row>
    <row r="111" spans="1:8" ht="15">
      <c r="A111" s="12"/>
      <c r="B111" s="6">
        <v>3639</v>
      </c>
      <c r="C111" s="6">
        <v>2132</v>
      </c>
      <c r="D111" s="6" t="s">
        <v>465</v>
      </c>
      <c r="E111" s="140">
        <v>0</v>
      </c>
      <c r="F111" s="197">
        <v>0</v>
      </c>
      <c r="G111" s="219">
        <v>0.6</v>
      </c>
      <c r="H111" s="4" t="e">
        <f t="shared" si="3"/>
        <v>#DIV/0!</v>
      </c>
    </row>
    <row r="112" spans="1:8" ht="15">
      <c r="A112" s="12"/>
      <c r="B112" s="6">
        <v>3722</v>
      </c>
      <c r="C112" s="6">
        <v>2324</v>
      </c>
      <c r="D112" s="6" t="s">
        <v>376</v>
      </c>
      <c r="E112" s="140">
        <v>0</v>
      </c>
      <c r="F112" s="197">
        <v>0</v>
      </c>
      <c r="G112" s="219">
        <v>36.7</v>
      </c>
      <c r="H112" s="4" t="e">
        <f t="shared" si="3"/>
        <v>#DIV/0!</v>
      </c>
    </row>
    <row r="113" spans="1:8" ht="15">
      <c r="A113" s="12"/>
      <c r="B113" s="6">
        <v>3725</v>
      </c>
      <c r="C113" s="6">
        <v>2324</v>
      </c>
      <c r="D113" s="6" t="s">
        <v>456</v>
      </c>
      <c r="E113" s="140">
        <v>0</v>
      </c>
      <c r="F113" s="197">
        <v>0</v>
      </c>
      <c r="G113" s="219">
        <v>0.5</v>
      </c>
      <c r="H113" s="4" t="e">
        <f t="shared" si="3"/>
        <v>#DIV/0!</v>
      </c>
    </row>
    <row r="114" spans="1:8" ht="15">
      <c r="A114" s="12"/>
      <c r="B114" s="6">
        <v>3745</v>
      </c>
      <c r="C114" s="6">
        <v>2324</v>
      </c>
      <c r="D114" s="6" t="s">
        <v>59</v>
      </c>
      <c r="E114" s="140">
        <v>0</v>
      </c>
      <c r="F114" s="197">
        <v>0</v>
      </c>
      <c r="G114" s="219">
        <v>12.2</v>
      </c>
      <c r="H114" s="4" t="e">
        <f t="shared" si="3"/>
        <v>#DIV/0!</v>
      </c>
    </row>
    <row r="115" spans="1:8" ht="15" hidden="1">
      <c r="A115" s="12"/>
      <c r="B115" s="6">
        <v>5512</v>
      </c>
      <c r="C115" s="6">
        <v>2132</v>
      </c>
      <c r="D115" s="6" t="s">
        <v>377</v>
      </c>
      <c r="E115" s="4">
        <v>0</v>
      </c>
      <c r="F115" s="197">
        <v>0</v>
      </c>
      <c r="G115" s="219"/>
      <c r="H115" s="4" t="e">
        <f t="shared" si="3"/>
        <v>#DIV/0!</v>
      </c>
    </row>
    <row r="116" spans="1:8" ht="15">
      <c r="A116" s="12"/>
      <c r="B116" s="6">
        <v>5512</v>
      </c>
      <c r="C116" s="6">
        <v>2324</v>
      </c>
      <c r="D116" s="6" t="s">
        <v>60</v>
      </c>
      <c r="E116" s="4">
        <v>0</v>
      </c>
      <c r="F116" s="197">
        <v>81.6</v>
      </c>
      <c r="G116" s="219">
        <v>81.6</v>
      </c>
      <c r="H116" s="4">
        <f t="shared" si="3"/>
        <v>100</v>
      </c>
    </row>
    <row r="117" spans="1:8" ht="15">
      <c r="A117" s="12"/>
      <c r="B117" s="6">
        <v>5512</v>
      </c>
      <c r="C117" s="6">
        <v>3113</v>
      </c>
      <c r="D117" s="6" t="s">
        <v>408</v>
      </c>
      <c r="E117" s="2">
        <v>0</v>
      </c>
      <c r="F117" s="196">
        <v>77</v>
      </c>
      <c r="G117" s="218">
        <v>122</v>
      </c>
      <c r="H117" s="4">
        <f t="shared" si="3"/>
        <v>158.44155844155844</v>
      </c>
    </row>
    <row r="118" spans="1:8" ht="15">
      <c r="A118" s="12"/>
      <c r="B118" s="6">
        <v>6171</v>
      </c>
      <c r="C118" s="6">
        <v>2111</v>
      </c>
      <c r="D118" s="6" t="s">
        <v>61</v>
      </c>
      <c r="E118" s="165">
        <v>150</v>
      </c>
      <c r="F118" s="203">
        <v>150</v>
      </c>
      <c r="G118" s="225">
        <v>146.2</v>
      </c>
      <c r="H118" s="4">
        <f t="shared" si="3"/>
        <v>97.46666666666665</v>
      </c>
    </row>
    <row r="119" spans="1:8" ht="15">
      <c r="A119" s="12"/>
      <c r="B119" s="6">
        <v>6171</v>
      </c>
      <c r="C119" s="6">
        <v>2131</v>
      </c>
      <c r="D119" s="6" t="s">
        <v>62</v>
      </c>
      <c r="E119" s="166">
        <v>200</v>
      </c>
      <c r="F119" s="202">
        <v>200</v>
      </c>
      <c r="G119" s="224">
        <v>277.4</v>
      </c>
      <c r="H119" s="4">
        <f t="shared" si="3"/>
        <v>138.7</v>
      </c>
    </row>
    <row r="120" spans="1:8" ht="15">
      <c r="A120" s="12"/>
      <c r="B120" s="6">
        <v>6171</v>
      </c>
      <c r="C120" s="6">
        <v>2132</v>
      </c>
      <c r="D120" s="6" t="s">
        <v>63</v>
      </c>
      <c r="E120" s="140">
        <v>50</v>
      </c>
      <c r="F120" s="197">
        <v>50</v>
      </c>
      <c r="G120" s="219">
        <v>66.4</v>
      </c>
      <c r="H120" s="4">
        <f t="shared" si="3"/>
        <v>132.8</v>
      </c>
    </row>
    <row r="121" spans="1:8" ht="15" hidden="1">
      <c r="A121" s="12"/>
      <c r="B121" s="6">
        <v>6171</v>
      </c>
      <c r="C121" s="6">
        <v>2210</v>
      </c>
      <c r="D121" s="6" t="s">
        <v>64</v>
      </c>
      <c r="E121" s="7"/>
      <c r="F121" s="198"/>
      <c r="G121" s="220"/>
      <c r="H121" s="4" t="e">
        <f t="shared" si="3"/>
        <v>#DIV/0!</v>
      </c>
    </row>
    <row r="122" spans="1:8" ht="15" hidden="1">
      <c r="A122" s="12"/>
      <c r="B122" s="6">
        <v>6171</v>
      </c>
      <c r="C122" s="6">
        <v>2310</v>
      </c>
      <c r="D122" s="6" t="s">
        <v>65</v>
      </c>
      <c r="E122" s="4"/>
      <c r="F122" s="197"/>
      <c r="G122" s="219"/>
      <c r="H122" s="4" t="e">
        <f t="shared" si="3"/>
        <v>#DIV/0!</v>
      </c>
    </row>
    <row r="123" spans="1:8" ht="15" hidden="1">
      <c r="A123" s="12"/>
      <c r="B123" s="6">
        <v>6171</v>
      </c>
      <c r="C123" s="6">
        <v>2310</v>
      </c>
      <c r="D123" s="6" t="s">
        <v>65</v>
      </c>
      <c r="E123" s="4"/>
      <c r="F123" s="197"/>
      <c r="G123" s="219"/>
      <c r="H123" s="4" t="e">
        <f t="shared" si="3"/>
        <v>#DIV/0!</v>
      </c>
    </row>
    <row r="124" spans="1:8" ht="15">
      <c r="A124" s="12"/>
      <c r="B124" s="6">
        <v>6171</v>
      </c>
      <c r="C124" s="6">
        <v>2133</v>
      </c>
      <c r="D124" s="6" t="s">
        <v>66</v>
      </c>
      <c r="E124" s="37">
        <v>90</v>
      </c>
      <c r="F124" s="203">
        <v>90</v>
      </c>
      <c r="G124" s="225">
        <v>69.8</v>
      </c>
      <c r="H124" s="4">
        <f t="shared" si="3"/>
        <v>77.55555555555556</v>
      </c>
    </row>
    <row r="125" spans="1:8" ht="15" hidden="1">
      <c r="A125" s="12"/>
      <c r="B125" s="6">
        <v>6171</v>
      </c>
      <c r="C125" s="6">
        <v>2321</v>
      </c>
      <c r="D125" s="6" t="s">
        <v>307</v>
      </c>
      <c r="E125" s="37"/>
      <c r="F125" s="203"/>
      <c r="G125" s="225"/>
      <c r="H125" s="4" t="e">
        <f t="shared" si="3"/>
        <v>#DIV/0!</v>
      </c>
    </row>
    <row r="126" spans="1:8" ht="15">
      <c r="A126" s="12"/>
      <c r="B126" s="6">
        <v>6171</v>
      </c>
      <c r="C126" s="6">
        <v>2322</v>
      </c>
      <c r="D126" s="6" t="s">
        <v>67</v>
      </c>
      <c r="E126" s="140">
        <v>0</v>
      </c>
      <c r="F126" s="197">
        <v>0</v>
      </c>
      <c r="G126" s="219">
        <v>0.5</v>
      </c>
      <c r="H126" s="4" t="e">
        <f t="shared" si="3"/>
        <v>#DIV/0!</v>
      </c>
    </row>
    <row r="127" spans="1:8" ht="15">
      <c r="A127" s="12"/>
      <c r="B127" s="6">
        <v>6171</v>
      </c>
      <c r="C127" s="6">
        <v>2324</v>
      </c>
      <c r="D127" s="6" t="s">
        <v>68</v>
      </c>
      <c r="E127" s="140">
        <v>100</v>
      </c>
      <c r="F127" s="197">
        <v>100</v>
      </c>
      <c r="G127" s="219">
        <v>20.1</v>
      </c>
      <c r="H127" s="4">
        <f t="shared" si="3"/>
        <v>20.1</v>
      </c>
    </row>
    <row r="128" spans="1:8" ht="15" hidden="1">
      <c r="A128" s="12"/>
      <c r="B128" s="6">
        <v>6171</v>
      </c>
      <c r="C128" s="6">
        <v>2329</v>
      </c>
      <c r="D128" s="6" t="s">
        <v>69</v>
      </c>
      <c r="E128" s="140">
        <v>0</v>
      </c>
      <c r="F128" s="197">
        <v>0</v>
      </c>
      <c r="G128" s="219"/>
      <c r="H128" s="4" t="e">
        <f>(#REF!/F128)*100</f>
        <v>#REF!</v>
      </c>
    </row>
    <row r="129" spans="1:8" ht="15" hidden="1">
      <c r="A129" s="163"/>
      <c r="B129" s="99">
        <v>6171</v>
      </c>
      <c r="C129" s="99">
        <v>3113</v>
      </c>
      <c r="D129" s="99" t="s">
        <v>70</v>
      </c>
      <c r="E129" s="9">
        <v>0</v>
      </c>
      <c r="F129" s="200">
        <v>0</v>
      </c>
      <c r="G129" s="222"/>
      <c r="H129" s="9" t="e">
        <f>(#REF!/F129)*100</f>
        <v>#REF!</v>
      </c>
    </row>
    <row r="130" spans="1:8" ht="21.75" customHeight="1" thickBot="1">
      <c r="A130" s="168"/>
      <c r="B130" s="17"/>
      <c r="C130" s="17"/>
      <c r="D130" s="17"/>
      <c r="E130" s="13"/>
      <c r="F130" s="204"/>
      <c r="G130" s="226"/>
      <c r="H130" s="13"/>
    </row>
    <row r="131" spans="1:8" s="15" customFormat="1" ht="21.75" customHeight="1" thickBot="1" thickTop="1">
      <c r="A131" s="169"/>
      <c r="B131" s="102"/>
      <c r="C131" s="102"/>
      <c r="D131" s="103" t="s">
        <v>71</v>
      </c>
      <c r="E131" s="170">
        <f>SUM(E78:E130)</f>
        <v>8900</v>
      </c>
      <c r="F131" s="205">
        <f>SUM(F78:F130)</f>
        <v>17778.699999999997</v>
      </c>
      <c r="G131" s="227">
        <f>SUM(G77:G130)</f>
        <v>16647.500000000007</v>
      </c>
      <c r="H131" s="97">
        <f>(G131/F131)*100</f>
        <v>93.63733006350301</v>
      </c>
    </row>
    <row r="132" spans="1:8" ht="15" customHeight="1">
      <c r="A132" s="10"/>
      <c r="B132" s="10"/>
      <c r="C132" s="10"/>
      <c r="D132" s="1"/>
      <c r="E132" s="11"/>
      <c r="F132" s="11"/>
      <c r="G132" s="11"/>
      <c r="H132" s="11"/>
    </row>
    <row r="133" spans="1:8" ht="15" customHeight="1" hidden="1">
      <c r="A133" s="10"/>
      <c r="B133" s="10"/>
      <c r="C133" s="10"/>
      <c r="D133" s="1"/>
      <c r="E133" s="11"/>
      <c r="F133" s="11"/>
      <c r="G133" s="11"/>
      <c r="H133" s="11"/>
    </row>
    <row r="134" spans="1:8" ht="12.75" customHeight="1" hidden="1">
      <c r="A134" s="10"/>
      <c r="B134" s="10"/>
      <c r="C134" s="10"/>
      <c r="D134" s="1"/>
      <c r="E134" s="11"/>
      <c r="F134" s="11"/>
      <c r="G134" s="11"/>
      <c r="H134" s="11"/>
    </row>
    <row r="135" spans="1:8" ht="15" customHeight="1" thickBot="1">
      <c r="A135" s="10"/>
      <c r="B135" s="10"/>
      <c r="C135" s="10"/>
      <c r="D135" s="1"/>
      <c r="E135" s="11"/>
      <c r="F135" s="11"/>
      <c r="G135" s="11"/>
      <c r="H135" s="11"/>
    </row>
    <row r="136" spans="1:8" ht="15.75">
      <c r="A136" s="178" t="s">
        <v>2</v>
      </c>
      <c r="B136" s="178" t="s">
        <v>3</v>
      </c>
      <c r="C136" s="178" t="s">
        <v>4</v>
      </c>
      <c r="D136" s="179" t="s">
        <v>5</v>
      </c>
      <c r="E136" s="182" t="s">
        <v>6</v>
      </c>
      <c r="F136" s="182" t="s">
        <v>6</v>
      </c>
      <c r="G136" s="182" t="s">
        <v>305</v>
      </c>
      <c r="H136" s="182" t="s">
        <v>7</v>
      </c>
    </row>
    <row r="137" spans="1:8" ht="15.75" customHeight="1" thickBot="1">
      <c r="A137" s="180"/>
      <c r="B137" s="180"/>
      <c r="C137" s="180"/>
      <c r="D137" s="181"/>
      <c r="E137" s="183" t="s">
        <v>8</v>
      </c>
      <c r="F137" s="183" t="s">
        <v>338</v>
      </c>
      <c r="G137" s="195" t="s">
        <v>458</v>
      </c>
      <c r="H137" s="183" t="s">
        <v>9</v>
      </c>
    </row>
    <row r="138" spans="1:8" ht="16.5" customHeight="1" thickTop="1">
      <c r="A138" s="93">
        <v>50</v>
      </c>
      <c r="B138" s="93"/>
      <c r="C138" s="93"/>
      <c r="D138" s="94" t="s">
        <v>72</v>
      </c>
      <c r="E138" s="2"/>
      <c r="F138" s="196"/>
      <c r="G138" s="218"/>
      <c r="H138" s="2"/>
    </row>
    <row r="139" spans="1:8" ht="15" customHeight="1">
      <c r="A139" s="6"/>
      <c r="B139" s="6"/>
      <c r="C139" s="6"/>
      <c r="D139" s="100"/>
      <c r="E139" s="4"/>
      <c r="F139" s="197"/>
      <c r="G139" s="219"/>
      <c r="H139" s="4"/>
    </row>
    <row r="140" spans="1:8" ht="15">
      <c r="A140" s="6"/>
      <c r="B140" s="6"/>
      <c r="C140" s="6">
        <v>1361</v>
      </c>
      <c r="D140" s="6" t="s">
        <v>12</v>
      </c>
      <c r="E140" s="140">
        <v>8</v>
      </c>
      <c r="F140" s="197">
        <v>8</v>
      </c>
      <c r="G140" s="219">
        <v>8.9</v>
      </c>
      <c r="H140" s="4">
        <f aca="true" t="shared" si="4" ref="H140:H163">(G140/F140)*100</f>
        <v>111.25</v>
      </c>
    </row>
    <row r="141" spans="1:8" ht="15">
      <c r="A141" s="6">
        <v>13235</v>
      </c>
      <c r="B141" s="6"/>
      <c r="C141" s="6">
        <v>4116</v>
      </c>
      <c r="D141" s="6" t="s">
        <v>73</v>
      </c>
      <c r="E141" s="140">
        <v>105000</v>
      </c>
      <c r="F141" s="197">
        <v>105000</v>
      </c>
      <c r="G141" s="219">
        <v>81758</v>
      </c>
      <c r="H141" s="4">
        <f t="shared" si="4"/>
        <v>77.8647619047619</v>
      </c>
    </row>
    <row r="142" spans="1:8" ht="15">
      <c r="A142" s="6">
        <v>13306</v>
      </c>
      <c r="B142" s="6"/>
      <c r="C142" s="6">
        <v>4116</v>
      </c>
      <c r="D142" s="6" t="s">
        <v>74</v>
      </c>
      <c r="E142" s="140">
        <v>30100</v>
      </c>
      <c r="F142" s="197">
        <v>30100</v>
      </c>
      <c r="G142" s="219">
        <v>22500</v>
      </c>
      <c r="H142" s="4">
        <f t="shared" si="4"/>
        <v>74.75083056478405</v>
      </c>
    </row>
    <row r="143" spans="1:8" ht="15" hidden="1">
      <c r="A143" s="6"/>
      <c r="B143" s="6"/>
      <c r="C143" s="6">
        <v>4116</v>
      </c>
      <c r="D143" s="6" t="s">
        <v>75</v>
      </c>
      <c r="E143" s="4"/>
      <c r="F143" s="197"/>
      <c r="G143" s="219"/>
      <c r="H143" s="4" t="e">
        <f t="shared" si="4"/>
        <v>#DIV/0!</v>
      </c>
    </row>
    <row r="144" spans="1:8" ht="15" hidden="1">
      <c r="A144" s="6">
        <v>434</v>
      </c>
      <c r="B144" s="6"/>
      <c r="C144" s="6">
        <v>4122</v>
      </c>
      <c r="D144" s="6" t="s">
        <v>76</v>
      </c>
      <c r="E144" s="4"/>
      <c r="F144" s="197"/>
      <c r="G144" s="219"/>
      <c r="H144" s="4" t="e">
        <f t="shared" si="4"/>
        <v>#DIV/0!</v>
      </c>
    </row>
    <row r="145" spans="1:8" ht="15" customHeight="1">
      <c r="A145" s="6"/>
      <c r="B145" s="6">
        <v>3599</v>
      </c>
      <c r="C145" s="6">
        <v>2324</v>
      </c>
      <c r="D145" s="6" t="s">
        <v>77</v>
      </c>
      <c r="E145" s="4">
        <v>0</v>
      </c>
      <c r="F145" s="197">
        <v>0</v>
      </c>
      <c r="G145" s="219">
        <v>1.3</v>
      </c>
      <c r="H145" s="4" t="e">
        <f t="shared" si="4"/>
        <v>#DIV/0!</v>
      </c>
    </row>
    <row r="146" spans="1:8" ht="15" customHeight="1">
      <c r="A146" s="6"/>
      <c r="B146" s="6">
        <v>4171</v>
      </c>
      <c r="C146" s="6">
        <v>2229</v>
      </c>
      <c r="D146" s="6" t="s">
        <v>378</v>
      </c>
      <c r="E146" s="4">
        <v>0</v>
      </c>
      <c r="F146" s="197">
        <v>0</v>
      </c>
      <c r="G146" s="219">
        <v>2.6</v>
      </c>
      <c r="H146" s="4" t="e">
        <f t="shared" si="4"/>
        <v>#DIV/0!</v>
      </c>
    </row>
    <row r="147" spans="1:8" ht="15" customHeight="1">
      <c r="A147" s="6"/>
      <c r="B147" s="6">
        <v>4172</v>
      </c>
      <c r="C147" s="6">
        <v>2229</v>
      </c>
      <c r="D147" s="6" t="s">
        <v>379</v>
      </c>
      <c r="E147" s="4">
        <v>0</v>
      </c>
      <c r="F147" s="197">
        <v>0</v>
      </c>
      <c r="G147" s="219">
        <v>0.2</v>
      </c>
      <c r="H147" s="4" t="e">
        <f t="shared" si="4"/>
        <v>#DIV/0!</v>
      </c>
    </row>
    <row r="148" spans="1:8" ht="15" customHeight="1">
      <c r="A148" s="6"/>
      <c r="B148" s="6">
        <v>4179</v>
      </c>
      <c r="C148" s="6">
        <v>2229</v>
      </c>
      <c r="D148" s="6" t="s">
        <v>78</v>
      </c>
      <c r="E148" s="4">
        <v>0</v>
      </c>
      <c r="F148" s="197">
        <v>0</v>
      </c>
      <c r="G148" s="219">
        <v>1.8</v>
      </c>
      <c r="H148" s="4" t="e">
        <f t="shared" si="4"/>
        <v>#DIV/0!</v>
      </c>
    </row>
    <row r="149" spans="1:8" ht="15" customHeight="1" hidden="1">
      <c r="A149" s="6"/>
      <c r="B149" s="6">
        <v>4181</v>
      </c>
      <c r="C149" s="6">
        <v>2229</v>
      </c>
      <c r="D149" s="6" t="s">
        <v>79</v>
      </c>
      <c r="E149" s="4">
        <v>0</v>
      </c>
      <c r="F149" s="197">
        <v>0</v>
      </c>
      <c r="G149" s="219"/>
      <c r="H149" s="4" t="e">
        <f t="shared" si="4"/>
        <v>#DIV/0!</v>
      </c>
    </row>
    <row r="150" spans="1:8" ht="15" hidden="1">
      <c r="A150" s="6"/>
      <c r="B150" s="6">
        <v>4182</v>
      </c>
      <c r="C150" s="6">
        <v>2229</v>
      </c>
      <c r="D150" s="6" t="s">
        <v>80</v>
      </c>
      <c r="E150" s="4">
        <v>0</v>
      </c>
      <c r="F150" s="197">
        <v>0</v>
      </c>
      <c r="G150" s="219"/>
      <c r="H150" s="4" t="e">
        <f t="shared" si="4"/>
        <v>#DIV/0!</v>
      </c>
    </row>
    <row r="151" spans="1:8" ht="15" hidden="1">
      <c r="A151" s="6"/>
      <c r="B151" s="6">
        <v>4183</v>
      </c>
      <c r="C151" s="6">
        <v>2229</v>
      </c>
      <c r="D151" s="6" t="s">
        <v>81</v>
      </c>
      <c r="E151" s="4">
        <v>0</v>
      </c>
      <c r="F151" s="197">
        <v>0</v>
      </c>
      <c r="G151" s="219"/>
      <c r="H151" s="4" t="e">
        <f t="shared" si="4"/>
        <v>#DIV/0!</v>
      </c>
    </row>
    <row r="152" spans="1:8" ht="15">
      <c r="A152" s="6"/>
      <c r="B152" s="6">
        <v>4184</v>
      </c>
      <c r="C152" s="6">
        <v>2229</v>
      </c>
      <c r="D152" s="6" t="s">
        <v>82</v>
      </c>
      <c r="E152" s="4">
        <v>0</v>
      </c>
      <c r="F152" s="197">
        <v>0</v>
      </c>
      <c r="G152" s="219">
        <v>0</v>
      </c>
      <c r="H152" s="4" t="e">
        <f t="shared" si="4"/>
        <v>#DIV/0!</v>
      </c>
    </row>
    <row r="153" spans="1:8" ht="15">
      <c r="A153" s="6"/>
      <c r="B153" s="6">
        <v>4185</v>
      </c>
      <c r="C153" s="6">
        <v>2229</v>
      </c>
      <c r="D153" s="6" t="s">
        <v>83</v>
      </c>
      <c r="E153" s="4">
        <v>0</v>
      </c>
      <c r="F153" s="197">
        <v>0</v>
      </c>
      <c r="G153" s="219">
        <v>0</v>
      </c>
      <c r="H153" s="4" t="e">
        <f t="shared" si="4"/>
        <v>#DIV/0!</v>
      </c>
    </row>
    <row r="154" spans="1:8" ht="15" hidden="1">
      <c r="A154" s="6"/>
      <c r="B154" s="6">
        <v>4189</v>
      </c>
      <c r="C154" s="6">
        <v>2229</v>
      </c>
      <c r="D154" s="6" t="s">
        <v>84</v>
      </c>
      <c r="E154" s="4">
        <v>0</v>
      </c>
      <c r="F154" s="197">
        <v>0</v>
      </c>
      <c r="G154" s="219"/>
      <c r="H154" s="4" t="e">
        <f t="shared" si="4"/>
        <v>#DIV/0!</v>
      </c>
    </row>
    <row r="155" spans="1:8" ht="15">
      <c r="A155" s="6"/>
      <c r="B155" s="6">
        <v>4195</v>
      </c>
      <c r="C155" s="6">
        <v>2229</v>
      </c>
      <c r="D155" s="6" t="s">
        <v>85</v>
      </c>
      <c r="E155" s="4">
        <v>0</v>
      </c>
      <c r="F155" s="197">
        <v>0</v>
      </c>
      <c r="G155" s="219">
        <v>0</v>
      </c>
      <c r="H155" s="4" t="e">
        <f t="shared" si="4"/>
        <v>#DIV/0!</v>
      </c>
    </row>
    <row r="156" spans="1:8" ht="15" hidden="1">
      <c r="A156" s="6"/>
      <c r="B156" s="6">
        <v>4329</v>
      </c>
      <c r="C156" s="6">
        <v>2229</v>
      </c>
      <c r="D156" s="6" t="s">
        <v>86</v>
      </c>
      <c r="E156" s="4">
        <v>0</v>
      </c>
      <c r="F156" s="197">
        <v>0</v>
      </c>
      <c r="G156" s="219"/>
      <c r="H156" s="4" t="e">
        <f t="shared" si="4"/>
        <v>#DIV/0!</v>
      </c>
    </row>
    <row r="157" spans="1:8" ht="15" hidden="1">
      <c r="A157" s="6"/>
      <c r="B157" s="6">
        <v>4329</v>
      </c>
      <c r="C157" s="6">
        <v>2324</v>
      </c>
      <c r="D157" s="6" t="s">
        <v>87</v>
      </c>
      <c r="E157" s="4">
        <v>0</v>
      </c>
      <c r="F157" s="197">
        <v>0</v>
      </c>
      <c r="G157" s="219"/>
      <c r="H157" s="4" t="e">
        <f t="shared" si="4"/>
        <v>#DIV/0!</v>
      </c>
    </row>
    <row r="158" spans="1:8" ht="15" hidden="1">
      <c r="A158" s="6"/>
      <c r="B158" s="6">
        <v>4342</v>
      </c>
      <c r="C158" s="6">
        <v>2324</v>
      </c>
      <c r="D158" s="6" t="s">
        <v>88</v>
      </c>
      <c r="E158" s="4">
        <v>0</v>
      </c>
      <c r="F158" s="197">
        <v>0</v>
      </c>
      <c r="G158" s="219"/>
      <c r="H158" s="4" t="e">
        <f t="shared" si="4"/>
        <v>#DIV/0!</v>
      </c>
    </row>
    <row r="159" spans="1:8" ht="15" hidden="1">
      <c r="A159" s="6"/>
      <c r="B159" s="6">
        <v>4349</v>
      </c>
      <c r="C159" s="6">
        <v>2229</v>
      </c>
      <c r="D159" s="6" t="s">
        <v>89</v>
      </c>
      <c r="E159" s="4">
        <v>0</v>
      </c>
      <c r="F159" s="197">
        <v>0</v>
      </c>
      <c r="G159" s="219"/>
      <c r="H159" s="4" t="e">
        <f t="shared" si="4"/>
        <v>#DIV/0!</v>
      </c>
    </row>
    <row r="160" spans="1:8" ht="15" hidden="1">
      <c r="A160" s="6"/>
      <c r="B160" s="6">
        <v>4399</v>
      </c>
      <c r="C160" s="6">
        <v>2324</v>
      </c>
      <c r="D160" s="6" t="s">
        <v>90</v>
      </c>
      <c r="E160" s="4">
        <v>0</v>
      </c>
      <c r="F160" s="197">
        <v>0</v>
      </c>
      <c r="G160" s="219"/>
      <c r="H160" s="4" t="e">
        <f t="shared" si="4"/>
        <v>#DIV/0!</v>
      </c>
    </row>
    <row r="161" spans="1:8" ht="15" hidden="1">
      <c r="A161" s="6"/>
      <c r="B161" s="6">
        <v>6171</v>
      </c>
      <c r="C161" s="6">
        <v>2111</v>
      </c>
      <c r="D161" s="6" t="s">
        <v>91</v>
      </c>
      <c r="E161" s="4">
        <v>0</v>
      </c>
      <c r="F161" s="197">
        <v>0</v>
      </c>
      <c r="G161" s="219"/>
      <c r="H161" s="4" t="e">
        <f t="shared" si="4"/>
        <v>#DIV/0!</v>
      </c>
    </row>
    <row r="162" spans="1:8" ht="15">
      <c r="A162" s="6"/>
      <c r="B162" s="6">
        <v>6171</v>
      </c>
      <c r="C162" s="6">
        <v>2212</v>
      </c>
      <c r="D162" s="6" t="s">
        <v>92</v>
      </c>
      <c r="E162" s="4">
        <v>0</v>
      </c>
      <c r="F162" s="197">
        <v>0</v>
      </c>
      <c r="G162" s="219">
        <v>3.4</v>
      </c>
      <c r="H162" s="4" t="e">
        <f t="shared" si="4"/>
        <v>#DIV/0!</v>
      </c>
    </row>
    <row r="163" spans="1:8" ht="15">
      <c r="A163" s="5"/>
      <c r="B163" s="6">
        <v>6171</v>
      </c>
      <c r="C163" s="6">
        <v>2324</v>
      </c>
      <c r="D163" s="6" t="s">
        <v>26</v>
      </c>
      <c r="E163" s="4">
        <v>0</v>
      </c>
      <c r="F163" s="197">
        <v>0</v>
      </c>
      <c r="G163" s="219">
        <v>1.5</v>
      </c>
      <c r="H163" s="4" t="e">
        <f t="shared" si="4"/>
        <v>#DIV/0!</v>
      </c>
    </row>
    <row r="164" spans="1:8" ht="15" hidden="1">
      <c r="A164" s="5"/>
      <c r="B164" s="5">
        <v>6171</v>
      </c>
      <c r="C164" s="5">
        <v>2329</v>
      </c>
      <c r="D164" s="5" t="s">
        <v>93</v>
      </c>
      <c r="E164" s="7"/>
      <c r="F164" s="198"/>
      <c r="G164" s="220"/>
      <c r="H164" s="4" t="e">
        <f>(#REF!/F164)*100</f>
        <v>#REF!</v>
      </c>
    </row>
    <row r="165" spans="1:8" ht="15" hidden="1">
      <c r="A165" s="6"/>
      <c r="B165" s="6">
        <v>6409</v>
      </c>
      <c r="C165" s="6">
        <v>2229</v>
      </c>
      <c r="D165" s="6" t="s">
        <v>94</v>
      </c>
      <c r="E165" s="4"/>
      <c r="F165" s="197"/>
      <c r="G165" s="219"/>
      <c r="H165" s="4" t="e">
        <f>(#REF!/F165)*100</f>
        <v>#REF!</v>
      </c>
    </row>
    <row r="166" spans="1:8" ht="15" customHeight="1" thickBot="1">
      <c r="A166" s="17"/>
      <c r="B166" s="17"/>
      <c r="C166" s="17"/>
      <c r="D166" s="17"/>
      <c r="E166" s="13"/>
      <c r="F166" s="204"/>
      <c r="G166" s="226"/>
      <c r="H166" s="4"/>
    </row>
    <row r="167" spans="1:8" s="15" customFormat="1" ht="21.75" customHeight="1" thickBot="1" thickTop="1">
      <c r="A167" s="102"/>
      <c r="B167" s="102"/>
      <c r="C167" s="102"/>
      <c r="D167" s="103" t="s">
        <v>95</v>
      </c>
      <c r="E167" s="170">
        <f>SUM(E139:E166)</f>
        <v>135108</v>
      </c>
      <c r="F167" s="205">
        <f>SUM(F139:F166)</f>
        <v>135108</v>
      </c>
      <c r="G167" s="227">
        <f>SUM(G139:G166)</f>
        <v>104277.7</v>
      </c>
      <c r="H167" s="97">
        <f>(G167/F167)*100</f>
        <v>77.18099594398555</v>
      </c>
    </row>
    <row r="168" spans="1:8" ht="15" customHeight="1">
      <c r="A168" s="10"/>
      <c r="B168" s="15"/>
      <c r="C168" s="10"/>
      <c r="D168" s="16"/>
      <c r="E168" s="11"/>
      <c r="F168" s="11"/>
      <c r="G168" s="185"/>
      <c r="H168" s="185"/>
    </row>
    <row r="169" spans="1:8" ht="14.25" customHeight="1" hidden="1">
      <c r="A169" s="15"/>
      <c r="B169" s="15"/>
      <c r="C169" s="15"/>
      <c r="D169" s="15"/>
      <c r="E169" s="91"/>
      <c r="F169" s="91"/>
      <c r="G169" s="91"/>
      <c r="H169" s="91"/>
    </row>
    <row r="170" spans="1:8" ht="14.25" customHeight="1" thickBot="1">
      <c r="A170" s="15"/>
      <c r="B170" s="15"/>
      <c r="C170" s="15"/>
      <c r="D170" s="15"/>
      <c r="E170" s="91"/>
      <c r="F170" s="91"/>
      <c r="G170" s="91"/>
      <c r="H170" s="91"/>
    </row>
    <row r="171" spans="1:8" ht="13.5" customHeight="1" hidden="1">
      <c r="A171" s="15"/>
      <c r="B171" s="15"/>
      <c r="C171" s="15"/>
      <c r="D171" s="15"/>
      <c r="E171" s="91"/>
      <c r="F171" s="91"/>
      <c r="G171" s="91"/>
      <c r="H171" s="91"/>
    </row>
    <row r="172" spans="1:8" ht="13.5" customHeight="1" hidden="1">
      <c r="A172" s="15"/>
      <c r="B172" s="15"/>
      <c r="C172" s="15"/>
      <c r="D172" s="15"/>
      <c r="E172" s="91"/>
      <c r="F172" s="91"/>
      <c r="G172" s="91"/>
      <c r="H172" s="91"/>
    </row>
    <row r="173" spans="1:8" ht="13.5" customHeight="1" hidden="1" thickBot="1">
      <c r="A173" s="15"/>
      <c r="B173" s="15"/>
      <c r="C173" s="15"/>
      <c r="D173" s="15"/>
      <c r="E173" s="91"/>
      <c r="F173" s="91"/>
      <c r="G173" s="91"/>
      <c r="H173" s="91"/>
    </row>
    <row r="174" spans="1:8" ht="15.75">
      <c r="A174" s="178" t="s">
        <v>2</v>
      </c>
      <c r="B174" s="178" t="s">
        <v>3</v>
      </c>
      <c r="C174" s="178" t="s">
        <v>4</v>
      </c>
      <c r="D174" s="179" t="s">
        <v>5</v>
      </c>
      <c r="E174" s="182" t="s">
        <v>6</v>
      </c>
      <c r="F174" s="182" t="s">
        <v>6</v>
      </c>
      <c r="G174" s="182" t="s">
        <v>305</v>
      </c>
      <c r="H174" s="182" t="s">
        <v>7</v>
      </c>
    </row>
    <row r="175" spans="1:8" ht="15.75" customHeight="1" thickBot="1">
      <c r="A175" s="180"/>
      <c r="B175" s="180"/>
      <c r="C175" s="180"/>
      <c r="D175" s="181"/>
      <c r="E175" s="183" t="s">
        <v>8</v>
      </c>
      <c r="F175" s="183" t="s">
        <v>338</v>
      </c>
      <c r="G175" s="195" t="s">
        <v>458</v>
      </c>
      <c r="H175" s="183" t="s">
        <v>9</v>
      </c>
    </row>
    <row r="176" spans="1:8" ht="15.75" customHeight="1" thickTop="1">
      <c r="A176" s="93">
        <v>60</v>
      </c>
      <c r="B176" s="93"/>
      <c r="C176" s="93"/>
      <c r="D176" s="94" t="s">
        <v>96</v>
      </c>
      <c r="E176" s="2"/>
      <c r="F176" s="196"/>
      <c r="G176" s="218"/>
      <c r="H176" s="2"/>
    </row>
    <row r="177" spans="1:8" ht="14.25" customHeight="1">
      <c r="A177" s="100"/>
      <c r="B177" s="100"/>
      <c r="C177" s="100"/>
      <c r="D177" s="100"/>
      <c r="E177" s="4"/>
      <c r="F177" s="197"/>
      <c r="G177" s="219"/>
      <c r="H177" s="4"/>
    </row>
    <row r="178" spans="1:8" ht="15">
      <c r="A178" s="6"/>
      <c r="B178" s="6"/>
      <c r="C178" s="6">
        <v>1332</v>
      </c>
      <c r="D178" s="6" t="s">
        <v>97</v>
      </c>
      <c r="E178" s="4">
        <v>4</v>
      </c>
      <c r="F178" s="197">
        <v>4</v>
      </c>
      <c r="G178" s="219">
        <v>0</v>
      </c>
      <c r="H178" s="4">
        <f aca="true" t="shared" si="5" ref="H178:H189">(G178/F178)*100</f>
        <v>0</v>
      </c>
    </row>
    <row r="179" spans="1:8" ht="15">
      <c r="A179" s="6"/>
      <c r="B179" s="6"/>
      <c r="C179" s="6">
        <v>1333</v>
      </c>
      <c r="D179" s="6" t="s">
        <v>98</v>
      </c>
      <c r="E179" s="4">
        <v>200</v>
      </c>
      <c r="F179" s="197">
        <v>200</v>
      </c>
      <c r="G179" s="219">
        <v>660.9</v>
      </c>
      <c r="H179" s="4">
        <f t="shared" si="5"/>
        <v>330.45</v>
      </c>
    </row>
    <row r="180" spans="1:8" ht="15">
      <c r="A180" s="6"/>
      <c r="B180" s="6"/>
      <c r="C180" s="6">
        <v>1334</v>
      </c>
      <c r="D180" s="6" t="s">
        <v>99</v>
      </c>
      <c r="E180" s="4">
        <v>60</v>
      </c>
      <c r="F180" s="197">
        <v>60</v>
      </c>
      <c r="G180" s="219">
        <v>15</v>
      </c>
      <c r="H180" s="4">
        <f t="shared" si="5"/>
        <v>25</v>
      </c>
    </row>
    <row r="181" spans="1:8" ht="15">
      <c r="A181" s="6"/>
      <c r="B181" s="6"/>
      <c r="C181" s="6">
        <v>1335</v>
      </c>
      <c r="D181" s="6" t="s">
        <v>100</v>
      </c>
      <c r="E181" s="4">
        <v>6</v>
      </c>
      <c r="F181" s="197">
        <v>6</v>
      </c>
      <c r="G181" s="219">
        <v>12.9</v>
      </c>
      <c r="H181" s="4">
        <f t="shared" si="5"/>
        <v>215</v>
      </c>
    </row>
    <row r="182" spans="1:8" ht="15">
      <c r="A182" s="6"/>
      <c r="B182" s="6"/>
      <c r="C182" s="6">
        <v>1361</v>
      </c>
      <c r="D182" s="6" t="s">
        <v>12</v>
      </c>
      <c r="E182" s="4">
        <v>250</v>
      </c>
      <c r="F182" s="197">
        <v>250</v>
      </c>
      <c r="G182" s="219">
        <v>282.7</v>
      </c>
      <c r="H182" s="4">
        <f t="shared" si="5"/>
        <v>113.08</v>
      </c>
    </row>
    <row r="183" spans="1:8" ht="15" customHeight="1" hidden="1">
      <c r="A183" s="6">
        <v>29004</v>
      </c>
      <c r="B183" s="6"/>
      <c r="C183" s="6">
        <v>4116</v>
      </c>
      <c r="D183" s="6" t="s">
        <v>101</v>
      </c>
      <c r="E183" s="4">
        <v>0</v>
      </c>
      <c r="F183" s="197">
        <v>0</v>
      </c>
      <c r="G183" s="219">
        <v>0</v>
      </c>
      <c r="H183" s="4" t="e">
        <f t="shared" si="5"/>
        <v>#DIV/0!</v>
      </c>
    </row>
    <row r="184" spans="1:8" ht="15">
      <c r="A184" s="6">
        <v>29008</v>
      </c>
      <c r="B184" s="6"/>
      <c r="C184" s="6">
        <v>4116</v>
      </c>
      <c r="D184" s="6" t="s">
        <v>380</v>
      </c>
      <c r="E184" s="4">
        <v>0</v>
      </c>
      <c r="F184" s="197">
        <v>27.7</v>
      </c>
      <c r="G184" s="219">
        <v>43</v>
      </c>
      <c r="H184" s="4">
        <f t="shared" si="5"/>
        <v>155.2346570397112</v>
      </c>
    </row>
    <row r="185" spans="1:8" ht="15">
      <c r="A185" s="6">
        <v>29516</v>
      </c>
      <c r="B185" s="6"/>
      <c r="C185" s="6">
        <v>4216</v>
      </c>
      <c r="D185" s="6" t="s">
        <v>457</v>
      </c>
      <c r="E185" s="4">
        <v>0</v>
      </c>
      <c r="F185" s="197">
        <v>148.8</v>
      </c>
      <c r="G185" s="219">
        <v>148.8</v>
      </c>
      <c r="H185" s="4">
        <f t="shared" si="5"/>
        <v>100</v>
      </c>
    </row>
    <row r="186" spans="1:8" ht="15">
      <c r="A186" s="5"/>
      <c r="B186" s="5">
        <v>2119</v>
      </c>
      <c r="C186" s="5">
        <v>2343</v>
      </c>
      <c r="D186" s="5" t="s">
        <v>102</v>
      </c>
      <c r="E186" s="7">
        <v>12375</v>
      </c>
      <c r="F186" s="198">
        <v>12375</v>
      </c>
      <c r="G186" s="220">
        <v>4559.5</v>
      </c>
      <c r="H186" s="4">
        <f t="shared" si="5"/>
        <v>36.84444444444445</v>
      </c>
    </row>
    <row r="187" spans="1:8" ht="15" hidden="1">
      <c r="A187" s="5"/>
      <c r="B187" s="5">
        <v>3719</v>
      </c>
      <c r="C187" s="5">
        <v>2210</v>
      </c>
      <c r="D187" s="5" t="s">
        <v>103</v>
      </c>
      <c r="E187" s="7"/>
      <c r="F187" s="198"/>
      <c r="G187" s="220"/>
      <c r="H187" s="4" t="e">
        <f t="shared" si="5"/>
        <v>#DIV/0!</v>
      </c>
    </row>
    <row r="188" spans="1:8" ht="15">
      <c r="A188" s="6"/>
      <c r="B188" s="6">
        <v>6171</v>
      </c>
      <c r="C188" s="6">
        <v>2212</v>
      </c>
      <c r="D188" s="6" t="s">
        <v>64</v>
      </c>
      <c r="E188" s="4">
        <v>100</v>
      </c>
      <c r="F188" s="197">
        <v>100</v>
      </c>
      <c r="G188" s="219">
        <v>35.9</v>
      </c>
      <c r="H188" s="4">
        <f t="shared" si="5"/>
        <v>35.9</v>
      </c>
    </row>
    <row r="189" spans="1:8" ht="15">
      <c r="A189" s="6"/>
      <c r="B189" s="6">
        <v>6171</v>
      </c>
      <c r="C189" s="6">
        <v>2324</v>
      </c>
      <c r="D189" s="6" t="s">
        <v>104</v>
      </c>
      <c r="E189" s="4">
        <v>5</v>
      </c>
      <c r="F189" s="197">
        <v>5</v>
      </c>
      <c r="G189" s="219">
        <v>3</v>
      </c>
      <c r="H189" s="4">
        <f t="shared" si="5"/>
        <v>60</v>
      </c>
    </row>
    <row r="190" spans="1:8" ht="15" hidden="1">
      <c r="A190" s="6"/>
      <c r="B190" s="6">
        <v>6171</v>
      </c>
      <c r="C190" s="6">
        <v>2329</v>
      </c>
      <c r="D190" s="6" t="s">
        <v>105</v>
      </c>
      <c r="E190" s="4"/>
      <c r="F190" s="197"/>
      <c r="G190" s="219"/>
      <c r="H190" s="4"/>
    </row>
    <row r="191" spans="1:8" ht="15" customHeight="1" thickBot="1">
      <c r="A191" s="17"/>
      <c r="B191" s="17"/>
      <c r="C191" s="17"/>
      <c r="D191" s="17"/>
      <c r="E191" s="13"/>
      <c r="F191" s="204"/>
      <c r="G191" s="226"/>
      <c r="H191" s="13"/>
    </row>
    <row r="192" spans="1:8" s="15" customFormat="1" ht="21.75" customHeight="1" thickBot="1" thickTop="1">
      <c r="A192" s="102"/>
      <c r="B192" s="102"/>
      <c r="C192" s="102"/>
      <c r="D192" s="103" t="s">
        <v>106</v>
      </c>
      <c r="E192" s="170">
        <f>SUM(E177:E191)</f>
        <v>13000</v>
      </c>
      <c r="F192" s="205">
        <f>SUM(F177:F191)</f>
        <v>13176.5</v>
      </c>
      <c r="G192" s="227">
        <f>SUM(G177:G191)</f>
        <v>5761.7</v>
      </c>
      <c r="H192" s="97">
        <f>(G192/F192)*100</f>
        <v>43.72708989488863</v>
      </c>
    </row>
    <row r="193" spans="1:8" ht="14.25" customHeight="1">
      <c r="A193" s="10"/>
      <c r="B193" s="10"/>
      <c r="C193" s="10"/>
      <c r="D193" s="1"/>
      <c r="E193" s="11"/>
      <c r="F193" s="11"/>
      <c r="G193" s="11"/>
      <c r="H193" s="11"/>
    </row>
    <row r="194" spans="1:8" ht="14.25" customHeight="1" hidden="1">
      <c r="A194" s="10"/>
      <c r="B194" s="10"/>
      <c r="C194" s="10"/>
      <c r="D194" s="1"/>
      <c r="E194" s="11"/>
      <c r="F194" s="11"/>
      <c r="G194" s="11"/>
      <c r="H194" s="11"/>
    </row>
    <row r="195" spans="1:8" ht="14.25" customHeight="1" hidden="1">
      <c r="A195" s="10"/>
      <c r="B195" s="10"/>
      <c r="C195" s="10"/>
      <c r="D195" s="1"/>
      <c r="E195" s="11"/>
      <c r="F195" s="11"/>
      <c r="G195" s="11"/>
      <c r="H195" s="11"/>
    </row>
    <row r="196" spans="1:8" ht="14.25" customHeight="1" hidden="1">
      <c r="A196" s="10"/>
      <c r="B196" s="10"/>
      <c r="C196" s="10"/>
      <c r="D196" s="1"/>
      <c r="E196" s="11"/>
      <c r="F196" s="11"/>
      <c r="G196" s="11"/>
      <c r="H196" s="11"/>
    </row>
    <row r="197" spans="1:8" ht="15" customHeight="1" hidden="1">
      <c r="A197" s="10"/>
      <c r="B197" s="10"/>
      <c r="C197" s="10"/>
      <c r="D197" s="1"/>
      <c r="E197" s="11"/>
      <c r="F197" s="11"/>
      <c r="G197" s="11"/>
      <c r="H197" s="11"/>
    </row>
    <row r="198" spans="1:8" ht="15" customHeight="1" thickBot="1">
      <c r="A198" s="10"/>
      <c r="B198" s="10"/>
      <c r="C198" s="10"/>
      <c r="D198" s="1"/>
      <c r="E198" s="11"/>
      <c r="F198" s="11"/>
      <c r="G198" s="11"/>
      <c r="H198" s="11"/>
    </row>
    <row r="199" spans="1:8" ht="15.75">
      <c r="A199" s="178" t="s">
        <v>2</v>
      </c>
      <c r="B199" s="178" t="s">
        <v>3</v>
      </c>
      <c r="C199" s="178" t="s">
        <v>4</v>
      </c>
      <c r="D199" s="179" t="s">
        <v>5</v>
      </c>
      <c r="E199" s="182" t="s">
        <v>6</v>
      </c>
      <c r="F199" s="182" t="s">
        <v>6</v>
      </c>
      <c r="G199" s="182" t="s">
        <v>305</v>
      </c>
      <c r="H199" s="182" t="s">
        <v>7</v>
      </c>
    </row>
    <row r="200" spans="1:8" ht="15.75" customHeight="1" thickBot="1">
      <c r="A200" s="180"/>
      <c r="B200" s="180"/>
      <c r="C200" s="180"/>
      <c r="D200" s="181"/>
      <c r="E200" s="183" t="s">
        <v>8</v>
      </c>
      <c r="F200" s="183" t="s">
        <v>338</v>
      </c>
      <c r="G200" s="195" t="s">
        <v>458</v>
      </c>
      <c r="H200" s="183" t="s">
        <v>9</v>
      </c>
    </row>
    <row r="201" spans="1:8" ht="15.75" customHeight="1" thickTop="1">
      <c r="A201" s="93">
        <v>70</v>
      </c>
      <c r="B201" s="93"/>
      <c r="C201" s="93"/>
      <c r="D201" s="94" t="s">
        <v>107</v>
      </c>
      <c r="E201" s="2"/>
      <c r="F201" s="196"/>
      <c r="G201" s="218"/>
      <c r="H201" s="2"/>
    </row>
    <row r="202" spans="1:8" ht="15.75">
      <c r="A202" s="100"/>
      <c r="B202" s="100"/>
      <c r="C202" s="100"/>
      <c r="D202" s="100"/>
      <c r="E202" s="4"/>
      <c r="F202" s="197"/>
      <c r="G202" s="219"/>
      <c r="H202" s="4"/>
    </row>
    <row r="203" spans="1:8" ht="15">
      <c r="A203" s="6"/>
      <c r="B203" s="6"/>
      <c r="C203" s="6">
        <v>1361</v>
      </c>
      <c r="D203" s="6" t="s">
        <v>12</v>
      </c>
      <c r="E203" s="189">
        <v>880</v>
      </c>
      <c r="F203" s="197">
        <v>880</v>
      </c>
      <c r="G203" s="219">
        <v>571.9</v>
      </c>
      <c r="H203" s="4">
        <f>(G203/F203)*100</f>
        <v>64.98863636363636</v>
      </c>
    </row>
    <row r="204" spans="1:8" ht="15">
      <c r="A204" s="6"/>
      <c r="B204" s="6">
        <v>6171</v>
      </c>
      <c r="C204" s="6">
        <v>2212</v>
      </c>
      <c r="D204" s="6" t="s">
        <v>64</v>
      </c>
      <c r="E204" s="189">
        <v>400</v>
      </c>
      <c r="F204" s="197">
        <v>400</v>
      </c>
      <c r="G204" s="219">
        <v>266.8</v>
      </c>
      <c r="H204" s="4">
        <f>(G204/F204)*100</f>
        <v>66.7</v>
      </c>
    </row>
    <row r="205" spans="1:8" ht="15">
      <c r="A205" s="5"/>
      <c r="B205" s="5">
        <v>6171</v>
      </c>
      <c r="C205" s="5">
        <v>2324</v>
      </c>
      <c r="D205" s="5" t="s">
        <v>108</v>
      </c>
      <c r="E205" s="189">
        <v>20</v>
      </c>
      <c r="F205" s="197">
        <v>20</v>
      </c>
      <c r="G205" s="219">
        <v>5.2</v>
      </c>
      <c r="H205" s="4">
        <f>(G205/F205)*100</f>
        <v>26</v>
      </c>
    </row>
    <row r="206" spans="1:8" ht="15.75" thickBot="1">
      <c r="A206" s="17"/>
      <c r="B206" s="17"/>
      <c r="C206" s="17"/>
      <c r="D206" s="17"/>
      <c r="E206" s="13"/>
      <c r="F206" s="204"/>
      <c r="G206" s="226"/>
      <c r="H206" s="13"/>
    </row>
    <row r="207" spans="1:8" s="15" customFormat="1" ht="21.75" customHeight="1" thickBot="1" thickTop="1">
      <c r="A207" s="102"/>
      <c r="B207" s="102"/>
      <c r="C207" s="102"/>
      <c r="D207" s="103" t="s">
        <v>109</v>
      </c>
      <c r="E207" s="170">
        <f>SUM(E202:E206)</f>
        <v>1300</v>
      </c>
      <c r="F207" s="205">
        <f>SUM(F202:F206)</f>
        <v>1300</v>
      </c>
      <c r="G207" s="227">
        <f>SUM(G202:G206)</f>
        <v>843.9000000000001</v>
      </c>
      <c r="H207" s="97">
        <f>(G207/F207)*100</f>
        <v>64.91538461538462</v>
      </c>
    </row>
    <row r="208" spans="1:8" ht="15" customHeight="1">
      <c r="A208" s="10"/>
      <c r="B208" s="10"/>
      <c r="C208" s="10"/>
      <c r="D208" s="1"/>
      <c r="E208" s="11"/>
      <c r="F208" s="11"/>
      <c r="G208" s="11"/>
      <c r="H208" s="11"/>
    </row>
    <row r="209" spans="1:8" ht="15" customHeight="1">
      <c r="A209" s="10"/>
      <c r="B209" s="10"/>
      <c r="C209" s="10"/>
      <c r="D209" s="1"/>
      <c r="E209" s="11"/>
      <c r="F209" s="11"/>
      <c r="G209" s="11"/>
      <c r="H209" s="11"/>
    </row>
    <row r="210" spans="1:8" ht="15" customHeight="1" thickBot="1">
      <c r="A210" s="10"/>
      <c r="B210" s="10"/>
      <c r="C210" s="10"/>
      <c r="D210" s="1"/>
      <c r="E210" s="11"/>
      <c r="F210" s="11"/>
      <c r="G210" s="11"/>
      <c r="H210" s="11"/>
    </row>
    <row r="211" spans="1:8" ht="15.75">
      <c r="A211" s="178" t="s">
        <v>2</v>
      </c>
      <c r="B211" s="178" t="s">
        <v>3</v>
      </c>
      <c r="C211" s="178" t="s">
        <v>4</v>
      </c>
      <c r="D211" s="179" t="s">
        <v>5</v>
      </c>
      <c r="E211" s="182" t="s">
        <v>6</v>
      </c>
      <c r="F211" s="182" t="s">
        <v>6</v>
      </c>
      <c r="G211" s="182" t="s">
        <v>305</v>
      </c>
      <c r="H211" s="182" t="s">
        <v>7</v>
      </c>
    </row>
    <row r="212" spans="1:8" ht="15.75" customHeight="1" thickBot="1">
      <c r="A212" s="180"/>
      <c r="B212" s="180"/>
      <c r="C212" s="180"/>
      <c r="D212" s="181"/>
      <c r="E212" s="183" t="s">
        <v>8</v>
      </c>
      <c r="F212" s="183" t="s">
        <v>338</v>
      </c>
      <c r="G212" s="195" t="s">
        <v>458</v>
      </c>
      <c r="H212" s="183" t="s">
        <v>9</v>
      </c>
    </row>
    <row r="213" spans="1:8" ht="15.75" customHeight="1" thickTop="1">
      <c r="A213" s="93">
        <v>80</v>
      </c>
      <c r="B213" s="93"/>
      <c r="C213" s="93"/>
      <c r="D213" s="94" t="s">
        <v>110</v>
      </c>
      <c r="E213" s="2"/>
      <c r="F213" s="196"/>
      <c r="G213" s="218"/>
      <c r="H213" s="2"/>
    </row>
    <row r="214" spans="1:8" ht="15">
      <c r="A214" s="6"/>
      <c r="B214" s="6"/>
      <c r="C214" s="6"/>
      <c r="D214" s="6"/>
      <c r="E214" s="4"/>
      <c r="F214" s="197"/>
      <c r="G214" s="219"/>
      <c r="H214" s="4"/>
    </row>
    <row r="215" spans="1:8" ht="15">
      <c r="A215" s="6"/>
      <c r="B215" s="6"/>
      <c r="C215" s="6">
        <v>1353</v>
      </c>
      <c r="D215" s="6" t="s">
        <v>111</v>
      </c>
      <c r="E215" s="4">
        <v>950</v>
      </c>
      <c r="F215" s="197">
        <v>950</v>
      </c>
      <c r="G215" s="219">
        <v>609.6</v>
      </c>
      <c r="H215" s="4">
        <f aca="true" t="shared" si="6" ref="H215:H220">(G215/F215)*100</f>
        <v>64.16842105263159</v>
      </c>
    </row>
    <row r="216" spans="1:8" ht="15">
      <c r="A216" s="6"/>
      <c r="B216" s="6"/>
      <c r="C216" s="6">
        <v>1359</v>
      </c>
      <c r="D216" s="6" t="s">
        <v>381</v>
      </c>
      <c r="E216" s="4">
        <v>0</v>
      </c>
      <c r="F216" s="197">
        <v>0</v>
      </c>
      <c r="G216" s="219">
        <v>138</v>
      </c>
      <c r="H216" s="4" t="e">
        <f t="shared" si="6"/>
        <v>#DIV/0!</v>
      </c>
    </row>
    <row r="217" spans="1:8" ht="15">
      <c r="A217" s="6"/>
      <c r="B217" s="6"/>
      <c r="C217" s="6">
        <v>1361</v>
      </c>
      <c r="D217" s="6" t="s">
        <v>12</v>
      </c>
      <c r="E217" s="4">
        <v>9150</v>
      </c>
      <c r="F217" s="197">
        <v>9150</v>
      </c>
      <c r="G217" s="219">
        <v>5188</v>
      </c>
      <c r="H217" s="4">
        <f t="shared" si="6"/>
        <v>56.69945355191257</v>
      </c>
    </row>
    <row r="218" spans="1:8" ht="15">
      <c r="A218" s="6"/>
      <c r="B218" s="6">
        <v>2299</v>
      </c>
      <c r="C218" s="6">
        <v>2212</v>
      </c>
      <c r="D218" s="6" t="s">
        <v>112</v>
      </c>
      <c r="E218" s="4">
        <v>2100</v>
      </c>
      <c r="F218" s="197">
        <v>2100</v>
      </c>
      <c r="G218" s="219">
        <v>1639.9</v>
      </c>
      <c r="H218" s="4">
        <f t="shared" si="6"/>
        <v>78.0904761904762</v>
      </c>
    </row>
    <row r="219" spans="1:8" ht="15">
      <c r="A219" s="5"/>
      <c r="B219" s="5">
        <v>6171</v>
      </c>
      <c r="C219" s="5">
        <v>2324</v>
      </c>
      <c r="D219" s="5" t="s">
        <v>113</v>
      </c>
      <c r="E219" s="7">
        <v>300</v>
      </c>
      <c r="F219" s="198">
        <v>300</v>
      </c>
      <c r="G219" s="220">
        <v>128.9</v>
      </c>
      <c r="H219" s="4">
        <f t="shared" si="6"/>
        <v>42.96666666666667</v>
      </c>
    </row>
    <row r="220" spans="1:8" ht="15">
      <c r="A220" s="5"/>
      <c r="B220" s="5">
        <v>6171</v>
      </c>
      <c r="C220" s="5">
        <v>2329</v>
      </c>
      <c r="D220" s="5" t="s">
        <v>382</v>
      </c>
      <c r="E220" s="154">
        <v>0</v>
      </c>
      <c r="F220" s="206">
        <v>0</v>
      </c>
      <c r="G220" s="220">
        <v>18</v>
      </c>
      <c r="H220" s="4" t="e">
        <f t="shared" si="6"/>
        <v>#DIV/0!</v>
      </c>
    </row>
    <row r="221" spans="1:8" ht="15.75" thickBot="1">
      <c r="A221" s="17"/>
      <c r="B221" s="17"/>
      <c r="C221" s="17"/>
      <c r="D221" s="17"/>
      <c r="E221" s="13"/>
      <c r="F221" s="204"/>
      <c r="G221" s="226"/>
      <c r="H221" s="13"/>
    </row>
    <row r="222" spans="1:8" s="15" customFormat="1" ht="21.75" customHeight="1" thickBot="1" thickTop="1">
      <c r="A222" s="102"/>
      <c r="B222" s="102"/>
      <c r="C222" s="102"/>
      <c r="D222" s="103" t="s">
        <v>114</v>
      </c>
      <c r="E222" s="170">
        <f>SUM(E214:E221)</f>
        <v>12500</v>
      </c>
      <c r="F222" s="205">
        <f>SUM(F214:F221)</f>
        <v>12500</v>
      </c>
      <c r="G222" s="227">
        <f>SUM(G214:G221)</f>
        <v>7722.4</v>
      </c>
      <c r="H222" s="97">
        <f>(G222/F222)*100</f>
        <v>61.7792</v>
      </c>
    </row>
    <row r="223" spans="1:8" ht="15" customHeight="1">
      <c r="A223" s="10"/>
      <c r="B223" s="10"/>
      <c r="C223" s="10"/>
      <c r="D223" s="1"/>
      <c r="E223" s="11"/>
      <c r="F223" s="11"/>
      <c r="G223" s="11"/>
      <c r="H223" s="11"/>
    </row>
    <row r="224" spans="1:8" ht="15" customHeight="1" hidden="1">
      <c r="A224" s="10"/>
      <c r="B224" s="10"/>
      <c r="C224" s="10"/>
      <c r="D224" s="1"/>
      <c r="E224" s="11"/>
      <c r="F224" s="11"/>
      <c r="G224" s="11"/>
      <c r="H224" s="11"/>
    </row>
    <row r="225" spans="1:8" ht="15" customHeight="1" hidden="1">
      <c r="A225" s="10"/>
      <c r="B225" s="10"/>
      <c r="C225" s="10"/>
      <c r="D225" s="1"/>
      <c r="E225" s="11"/>
      <c r="F225" s="11"/>
      <c r="G225" s="11"/>
      <c r="H225" s="11"/>
    </row>
    <row r="226" spans="1:8" ht="15" customHeight="1" thickBot="1">
      <c r="A226" s="10"/>
      <c r="B226" s="10"/>
      <c r="C226" s="10"/>
      <c r="D226" s="1"/>
      <c r="E226" s="11"/>
      <c r="F226" s="11"/>
      <c r="G226" s="11"/>
      <c r="H226" s="11"/>
    </row>
    <row r="227" spans="1:8" ht="15.75">
      <c r="A227" s="178" t="s">
        <v>2</v>
      </c>
      <c r="B227" s="178" t="s">
        <v>3</v>
      </c>
      <c r="C227" s="178" t="s">
        <v>4</v>
      </c>
      <c r="D227" s="179" t="s">
        <v>5</v>
      </c>
      <c r="E227" s="182" t="s">
        <v>6</v>
      </c>
      <c r="F227" s="182" t="s">
        <v>6</v>
      </c>
      <c r="G227" s="182" t="s">
        <v>305</v>
      </c>
      <c r="H227" s="182" t="s">
        <v>7</v>
      </c>
    </row>
    <row r="228" spans="1:8" ht="15.75" customHeight="1" thickBot="1">
      <c r="A228" s="180"/>
      <c r="B228" s="180"/>
      <c r="C228" s="180"/>
      <c r="D228" s="181"/>
      <c r="E228" s="183" t="s">
        <v>8</v>
      </c>
      <c r="F228" s="183" t="s">
        <v>338</v>
      </c>
      <c r="G228" s="195" t="s">
        <v>458</v>
      </c>
      <c r="H228" s="183" t="s">
        <v>9</v>
      </c>
    </row>
    <row r="229" spans="1:8" ht="16.5" customHeight="1" thickTop="1">
      <c r="A229" s="93">
        <v>90</v>
      </c>
      <c r="B229" s="93"/>
      <c r="C229" s="93"/>
      <c r="D229" s="94" t="s">
        <v>115</v>
      </c>
      <c r="E229" s="2"/>
      <c r="F229" s="196"/>
      <c r="G229" s="218"/>
      <c r="H229" s="2"/>
    </row>
    <row r="230" spans="1:8" ht="15.75">
      <c r="A230" s="93"/>
      <c r="B230" s="93"/>
      <c r="C230" s="93"/>
      <c r="D230" s="94"/>
      <c r="E230" s="2"/>
      <c r="F230" s="196"/>
      <c r="G230" s="218"/>
      <c r="H230" s="2"/>
    </row>
    <row r="231" spans="1:8" ht="15">
      <c r="A231" s="99"/>
      <c r="B231" s="99"/>
      <c r="C231" s="99">
        <v>4121</v>
      </c>
      <c r="D231" s="99" t="s">
        <v>116</v>
      </c>
      <c r="E231" s="171">
        <v>300</v>
      </c>
      <c r="F231" s="207">
        <v>300</v>
      </c>
      <c r="G231" s="228">
        <v>225</v>
      </c>
      <c r="H231" s="4">
        <f aca="true" t="shared" si="7" ref="H231:H236">(G231/F231)*100</f>
        <v>75</v>
      </c>
    </row>
    <row r="232" spans="1:8" ht="15">
      <c r="A232" s="6"/>
      <c r="B232" s="6">
        <v>5311</v>
      </c>
      <c r="C232" s="6">
        <v>2111</v>
      </c>
      <c r="D232" s="6" t="s">
        <v>22</v>
      </c>
      <c r="E232" s="172">
        <v>700</v>
      </c>
      <c r="F232" s="208">
        <v>700</v>
      </c>
      <c r="G232" s="229">
        <v>601</v>
      </c>
      <c r="H232" s="4">
        <f t="shared" si="7"/>
        <v>85.85714285714286</v>
      </c>
    </row>
    <row r="233" spans="1:8" ht="15">
      <c r="A233" s="6"/>
      <c r="B233" s="6">
        <v>5311</v>
      </c>
      <c r="C233" s="6">
        <v>2212</v>
      </c>
      <c r="D233" s="6" t="s">
        <v>112</v>
      </c>
      <c r="E233" s="173">
        <v>1800</v>
      </c>
      <c r="F233" s="209">
        <v>1800</v>
      </c>
      <c r="G233" s="230">
        <v>995.6</v>
      </c>
      <c r="H233" s="4">
        <f t="shared" si="7"/>
        <v>55.31111111111111</v>
      </c>
    </row>
    <row r="234" spans="1:8" ht="15" hidden="1">
      <c r="A234" s="5"/>
      <c r="B234" s="5">
        <v>5311</v>
      </c>
      <c r="C234" s="5">
        <v>2310</v>
      </c>
      <c r="D234" s="5" t="s">
        <v>117</v>
      </c>
      <c r="E234" s="7"/>
      <c r="F234" s="198"/>
      <c r="G234" s="220"/>
      <c r="H234" s="4" t="e">
        <f t="shared" si="7"/>
        <v>#DIV/0!</v>
      </c>
    </row>
    <row r="235" spans="1:8" ht="15">
      <c r="A235" s="6"/>
      <c r="B235" s="6">
        <v>5311</v>
      </c>
      <c r="C235" s="6">
        <v>2324</v>
      </c>
      <c r="D235" s="6" t="s">
        <v>113</v>
      </c>
      <c r="E235" s="4">
        <v>0</v>
      </c>
      <c r="F235" s="197">
        <v>0</v>
      </c>
      <c r="G235" s="219">
        <v>45</v>
      </c>
      <c r="H235" s="4" t="e">
        <f t="shared" si="7"/>
        <v>#DIV/0!</v>
      </c>
    </row>
    <row r="236" spans="1:8" ht="15">
      <c r="A236" s="5"/>
      <c r="B236" s="5">
        <v>6409</v>
      </c>
      <c r="C236" s="5">
        <v>2328</v>
      </c>
      <c r="D236" s="5" t="s">
        <v>403</v>
      </c>
      <c r="E236" s="7">
        <v>0</v>
      </c>
      <c r="F236" s="198">
        <v>0</v>
      </c>
      <c r="G236" s="220">
        <v>0</v>
      </c>
      <c r="H236" s="4" t="e">
        <f t="shared" si="7"/>
        <v>#DIV/0!</v>
      </c>
    </row>
    <row r="237" spans="1:8" ht="15.75" thickBot="1">
      <c r="A237" s="17"/>
      <c r="B237" s="17"/>
      <c r="C237" s="17"/>
      <c r="D237" s="17"/>
      <c r="E237" s="13"/>
      <c r="F237" s="204"/>
      <c r="G237" s="226"/>
      <c r="H237" s="13"/>
    </row>
    <row r="238" spans="1:8" s="15" customFormat="1" ht="21.75" customHeight="1" thickBot="1" thickTop="1">
      <c r="A238" s="102"/>
      <c r="B238" s="102"/>
      <c r="C238" s="102"/>
      <c r="D238" s="103" t="s">
        <v>118</v>
      </c>
      <c r="E238" s="170">
        <f>SUM(E231:E237)</f>
        <v>2800</v>
      </c>
      <c r="F238" s="205">
        <f>SUM(F231:F237)</f>
        <v>2800</v>
      </c>
      <c r="G238" s="227">
        <f>SUM(G231:G237)</f>
        <v>1866.6</v>
      </c>
      <c r="H238" s="97">
        <f>(G238/F238)*100</f>
        <v>66.66428571428571</v>
      </c>
    </row>
    <row r="239" spans="1:8" ht="15" customHeight="1">
      <c r="A239" s="10"/>
      <c r="B239" s="10"/>
      <c r="C239" s="10"/>
      <c r="D239" s="1"/>
      <c r="E239" s="11"/>
      <c r="F239" s="11"/>
      <c r="G239" s="11"/>
      <c r="H239" s="11"/>
    </row>
    <row r="240" spans="1:8" ht="15" customHeight="1" hidden="1">
      <c r="A240" s="10"/>
      <c r="B240" s="10"/>
      <c r="C240" s="10"/>
      <c r="D240" s="1"/>
      <c r="E240" s="11"/>
      <c r="F240" s="11"/>
      <c r="G240" s="11"/>
      <c r="H240" s="11"/>
    </row>
    <row r="241" spans="1:8" ht="15" customHeight="1" hidden="1">
      <c r="A241" s="10"/>
      <c r="B241" s="10"/>
      <c r="C241" s="10"/>
      <c r="D241" s="1"/>
      <c r="E241" s="11"/>
      <c r="F241" s="11"/>
      <c r="G241" s="11"/>
      <c r="H241" s="11"/>
    </row>
    <row r="242" spans="1:8" ht="15" customHeight="1" hidden="1">
      <c r="A242" s="10"/>
      <c r="B242" s="10"/>
      <c r="C242" s="10"/>
      <c r="D242" s="1"/>
      <c r="E242" s="11"/>
      <c r="F242" s="11"/>
      <c r="G242" s="11"/>
      <c r="H242" s="11"/>
    </row>
    <row r="243" spans="1:8" ht="15" customHeight="1" hidden="1">
      <c r="A243" s="10"/>
      <c r="B243" s="10"/>
      <c r="C243" s="10"/>
      <c r="D243" s="1"/>
      <c r="E243" s="11"/>
      <c r="F243" s="11"/>
      <c r="G243" s="11"/>
      <c r="H243" s="11"/>
    </row>
    <row r="244" spans="1:8" ht="15" customHeight="1" hidden="1">
      <c r="A244" s="10"/>
      <c r="B244" s="10"/>
      <c r="C244" s="10"/>
      <c r="D244" s="1"/>
      <c r="E244" s="11"/>
      <c r="F244" s="11"/>
      <c r="G244" s="11"/>
      <c r="H244" s="11"/>
    </row>
    <row r="245" spans="1:8" ht="15" customHeight="1" hidden="1">
      <c r="A245" s="10"/>
      <c r="B245" s="10"/>
      <c r="C245" s="10"/>
      <c r="D245" s="1"/>
      <c r="E245" s="11"/>
      <c r="F245" s="11"/>
      <c r="G245" s="11"/>
      <c r="H245" s="11"/>
    </row>
    <row r="246" spans="1:8" ht="15" customHeight="1" hidden="1">
      <c r="A246" s="10"/>
      <c r="B246" s="10"/>
      <c r="C246" s="10"/>
      <c r="D246" s="1"/>
      <c r="E246" s="11"/>
      <c r="F246" s="11"/>
      <c r="G246" s="11"/>
      <c r="H246" s="11"/>
    </row>
    <row r="247" spans="1:8" ht="15" customHeight="1" hidden="1">
      <c r="A247" s="10"/>
      <c r="B247" s="10"/>
      <c r="C247" s="10"/>
      <c r="D247" s="1"/>
      <c r="E247" s="11"/>
      <c r="F247" s="11"/>
      <c r="G247" s="11"/>
      <c r="H247" s="11"/>
    </row>
    <row r="248" spans="1:8" ht="15" customHeight="1" hidden="1">
      <c r="A248" s="10"/>
      <c r="B248" s="10"/>
      <c r="C248" s="10"/>
      <c r="D248" s="1"/>
      <c r="E248" s="11"/>
      <c r="F248" s="11"/>
      <c r="G248" s="11"/>
      <c r="H248" s="11"/>
    </row>
    <row r="249" spans="1:8" ht="15" customHeight="1" hidden="1">
      <c r="A249" s="10"/>
      <c r="B249" s="10"/>
      <c r="C249" s="10"/>
      <c r="D249" s="1"/>
      <c r="E249" s="11"/>
      <c r="F249" s="11"/>
      <c r="G249" s="11"/>
      <c r="H249" s="11"/>
    </row>
    <row r="250" spans="1:8" ht="15" customHeight="1" hidden="1">
      <c r="A250" s="10"/>
      <c r="B250" s="10"/>
      <c r="C250" s="10"/>
      <c r="D250" s="1"/>
      <c r="E250" s="11"/>
      <c r="F250" s="11"/>
      <c r="G250" s="185"/>
      <c r="H250" s="185"/>
    </row>
    <row r="251" spans="1:8" ht="15" customHeight="1" hidden="1">
      <c r="A251" s="10"/>
      <c r="B251" s="10"/>
      <c r="C251" s="10"/>
      <c r="D251" s="1"/>
      <c r="E251" s="11"/>
      <c r="F251" s="11"/>
      <c r="G251" s="11"/>
      <c r="H251" s="11"/>
    </row>
    <row r="252" spans="1:8" ht="15" customHeight="1" hidden="1">
      <c r="A252" s="10"/>
      <c r="B252" s="10"/>
      <c r="C252" s="10"/>
      <c r="D252" s="1"/>
      <c r="E252" s="11"/>
      <c r="F252" s="11"/>
      <c r="G252" s="11"/>
      <c r="H252" s="11"/>
    </row>
    <row r="253" spans="1:8" ht="15" customHeight="1" hidden="1">
      <c r="A253" s="10"/>
      <c r="B253" s="10"/>
      <c r="C253" s="10"/>
      <c r="D253" s="1"/>
      <c r="E253" s="11"/>
      <c r="F253" s="11"/>
      <c r="G253" s="11"/>
      <c r="H253" s="11"/>
    </row>
    <row r="254" spans="1:8" ht="15" customHeight="1" hidden="1">
      <c r="A254" s="10"/>
      <c r="B254" s="10"/>
      <c r="C254" s="10"/>
      <c r="D254" s="1"/>
      <c r="E254" s="11"/>
      <c r="F254" s="11"/>
      <c r="G254" s="185"/>
      <c r="H254" s="185"/>
    </row>
    <row r="255" spans="1:8" ht="15" customHeight="1" thickBot="1">
      <c r="A255" s="10"/>
      <c r="B255" s="10"/>
      <c r="C255" s="10"/>
      <c r="D255" s="1"/>
      <c r="E255" s="11"/>
      <c r="F255" s="11"/>
      <c r="G255" s="11"/>
      <c r="H255" s="11"/>
    </row>
    <row r="256" spans="1:8" ht="15.75">
      <c r="A256" s="178" t="s">
        <v>2</v>
      </c>
      <c r="B256" s="178" t="s">
        <v>3</v>
      </c>
      <c r="C256" s="178" t="s">
        <v>4</v>
      </c>
      <c r="D256" s="179" t="s">
        <v>5</v>
      </c>
      <c r="E256" s="182" t="s">
        <v>6</v>
      </c>
      <c r="F256" s="182" t="s">
        <v>6</v>
      </c>
      <c r="G256" s="182" t="s">
        <v>305</v>
      </c>
      <c r="H256" s="182" t="s">
        <v>7</v>
      </c>
    </row>
    <row r="257" spans="1:8" ht="15.75" customHeight="1" thickBot="1">
      <c r="A257" s="180"/>
      <c r="B257" s="180"/>
      <c r="C257" s="180"/>
      <c r="D257" s="181"/>
      <c r="E257" s="183" t="s">
        <v>8</v>
      </c>
      <c r="F257" s="183" t="s">
        <v>338</v>
      </c>
      <c r="G257" s="195" t="s">
        <v>458</v>
      </c>
      <c r="H257" s="183" t="s">
        <v>9</v>
      </c>
    </row>
    <row r="258" spans="1:8" ht="15.75" customHeight="1" thickTop="1">
      <c r="A258" s="93">
        <v>100</v>
      </c>
      <c r="B258" s="93"/>
      <c r="C258" s="93"/>
      <c r="D258" s="94" t="s">
        <v>335</v>
      </c>
      <c r="E258" s="2"/>
      <c r="F258" s="196"/>
      <c r="G258" s="218"/>
      <c r="H258" s="2"/>
    </row>
    <row r="259" spans="1:8" ht="15">
      <c r="A259" s="6"/>
      <c r="B259" s="6"/>
      <c r="C259" s="6"/>
      <c r="D259" s="6"/>
      <c r="E259" s="140"/>
      <c r="F259" s="197"/>
      <c r="G259" s="219"/>
      <c r="H259" s="140"/>
    </row>
    <row r="260" spans="1:8" ht="15">
      <c r="A260" s="6"/>
      <c r="B260" s="6"/>
      <c r="C260" s="6">
        <v>1361</v>
      </c>
      <c r="D260" s="6" t="s">
        <v>12</v>
      </c>
      <c r="E260" s="140">
        <v>700</v>
      </c>
      <c r="F260" s="197">
        <v>700</v>
      </c>
      <c r="G260" s="219">
        <v>406.1</v>
      </c>
      <c r="H260" s="4">
        <f>(G260/F260)*100</f>
        <v>58.01428571428572</v>
      </c>
    </row>
    <row r="261" spans="1:8" ht="15.75" hidden="1">
      <c r="A261" s="100"/>
      <c r="B261" s="100"/>
      <c r="C261" s="6">
        <v>4216</v>
      </c>
      <c r="D261" s="6" t="s">
        <v>323</v>
      </c>
      <c r="E261" s="4">
        <v>0</v>
      </c>
      <c r="F261" s="197">
        <v>0</v>
      </c>
      <c r="G261" s="219"/>
      <c r="H261" s="4" t="e">
        <f>(G261/F261)*100</f>
        <v>#DIV/0!</v>
      </c>
    </row>
    <row r="262" spans="1:8" ht="15">
      <c r="A262" s="6"/>
      <c r="B262" s="6">
        <v>2169</v>
      </c>
      <c r="C262" s="6">
        <v>2212</v>
      </c>
      <c r="D262" s="6" t="s">
        <v>112</v>
      </c>
      <c r="E262" s="140">
        <v>500</v>
      </c>
      <c r="F262" s="197">
        <v>500</v>
      </c>
      <c r="G262" s="219">
        <v>116</v>
      </c>
      <c r="H262" s="4">
        <f>(G262/F262)*100</f>
        <v>23.200000000000003</v>
      </c>
    </row>
    <row r="263" spans="1:8" ht="15">
      <c r="A263" s="5"/>
      <c r="B263" s="5">
        <v>3635</v>
      </c>
      <c r="C263" s="5">
        <v>3122</v>
      </c>
      <c r="D263" s="6" t="s">
        <v>119</v>
      </c>
      <c r="E263" s="140">
        <v>0</v>
      </c>
      <c r="F263" s="197">
        <v>0</v>
      </c>
      <c r="G263" s="219">
        <v>146.3</v>
      </c>
      <c r="H263" s="4" t="e">
        <f>(G263/F263)*100</f>
        <v>#DIV/0!</v>
      </c>
    </row>
    <row r="264" spans="1:8" ht="15">
      <c r="A264" s="5"/>
      <c r="B264" s="5">
        <v>6171</v>
      </c>
      <c r="C264" s="5">
        <v>2324</v>
      </c>
      <c r="D264" s="6" t="s">
        <v>113</v>
      </c>
      <c r="E264" s="151">
        <v>0</v>
      </c>
      <c r="F264" s="200">
        <v>0</v>
      </c>
      <c r="G264" s="222">
        <v>5</v>
      </c>
      <c r="H264" s="4" t="e">
        <f>(G264/F264)*100</f>
        <v>#DIV/0!</v>
      </c>
    </row>
    <row r="265" spans="1:8" ht="15" customHeight="1" thickBot="1">
      <c r="A265" s="17"/>
      <c r="B265" s="17"/>
      <c r="C265" s="17"/>
      <c r="D265" s="17"/>
      <c r="E265" s="13"/>
      <c r="F265" s="204"/>
      <c r="G265" s="226"/>
      <c r="H265" s="13"/>
    </row>
    <row r="266" spans="1:8" s="15" customFormat="1" ht="21.75" customHeight="1" thickBot="1" thickTop="1">
      <c r="A266" s="102"/>
      <c r="B266" s="102"/>
      <c r="C266" s="102"/>
      <c r="D266" s="103" t="s">
        <v>120</v>
      </c>
      <c r="E266" s="170">
        <f>SUM(E258:E264)</f>
        <v>1200</v>
      </c>
      <c r="F266" s="205">
        <f>SUM(F258:F264)</f>
        <v>1200</v>
      </c>
      <c r="G266" s="227">
        <f>SUM(G258:G264)</f>
        <v>673.4000000000001</v>
      </c>
      <c r="H266" s="97">
        <f>(G266/F266)*100</f>
        <v>56.11666666666667</v>
      </c>
    </row>
    <row r="267" spans="1:8" ht="15" customHeight="1">
      <c r="A267" s="10"/>
      <c r="B267" s="10"/>
      <c r="C267" s="10"/>
      <c r="D267" s="1"/>
      <c r="E267" s="11"/>
      <c r="F267" s="11"/>
      <c r="G267" s="11"/>
      <c r="H267" s="11"/>
    </row>
    <row r="268" spans="1:8" ht="15" customHeight="1" hidden="1">
      <c r="A268" s="10"/>
      <c r="B268" s="10"/>
      <c r="C268" s="10"/>
      <c r="D268" s="1"/>
      <c r="E268" s="11"/>
      <c r="F268" s="11"/>
      <c r="G268" s="11"/>
      <c r="H268" s="11"/>
    </row>
    <row r="269" spans="1:8" ht="15" customHeight="1" hidden="1">
      <c r="A269" s="10"/>
      <c r="B269" s="10"/>
      <c r="C269" s="10"/>
      <c r="D269" s="1"/>
      <c r="E269" s="11"/>
      <c r="F269" s="11"/>
      <c r="G269" s="11"/>
      <c r="H269" s="11"/>
    </row>
    <row r="270" spans="1:8" ht="15" customHeight="1" thickBot="1">
      <c r="A270" s="10"/>
      <c r="B270" s="10"/>
      <c r="C270" s="10"/>
      <c r="D270" s="1"/>
      <c r="E270" s="11"/>
      <c r="F270" s="11"/>
      <c r="G270" s="11"/>
      <c r="H270" s="11"/>
    </row>
    <row r="271" spans="1:8" ht="15.75">
      <c r="A271" s="178" t="s">
        <v>2</v>
      </c>
      <c r="B271" s="178" t="s">
        <v>3</v>
      </c>
      <c r="C271" s="178" t="s">
        <v>4</v>
      </c>
      <c r="D271" s="179" t="s">
        <v>5</v>
      </c>
      <c r="E271" s="182" t="s">
        <v>6</v>
      </c>
      <c r="F271" s="182" t="s">
        <v>6</v>
      </c>
      <c r="G271" s="182" t="s">
        <v>305</v>
      </c>
      <c r="H271" s="182" t="s">
        <v>7</v>
      </c>
    </row>
    <row r="272" spans="1:8" ht="15.75" customHeight="1" thickBot="1">
      <c r="A272" s="180"/>
      <c r="B272" s="180"/>
      <c r="C272" s="180"/>
      <c r="D272" s="181"/>
      <c r="E272" s="183" t="s">
        <v>8</v>
      </c>
      <c r="F272" s="183" t="s">
        <v>338</v>
      </c>
      <c r="G272" s="195" t="s">
        <v>458</v>
      </c>
      <c r="H272" s="183" t="s">
        <v>9</v>
      </c>
    </row>
    <row r="273" spans="1:8" ht="15.75" customHeight="1" thickTop="1">
      <c r="A273" s="22">
        <v>110</v>
      </c>
      <c r="B273" s="100"/>
      <c r="C273" s="100"/>
      <c r="D273" s="100" t="s">
        <v>121</v>
      </c>
      <c r="E273" s="2"/>
      <c r="F273" s="196"/>
      <c r="G273" s="218"/>
      <c r="H273" s="2"/>
    </row>
    <row r="274" spans="1:8" ht="15.75">
      <c r="A274" s="22"/>
      <c r="B274" s="100"/>
      <c r="C274" s="100"/>
      <c r="D274" s="100"/>
      <c r="E274" s="2"/>
      <c r="F274" s="196"/>
      <c r="G274" s="218"/>
      <c r="H274" s="2"/>
    </row>
    <row r="275" spans="1:8" ht="15">
      <c r="A275" s="6"/>
      <c r="B275" s="6"/>
      <c r="C275" s="6">
        <v>1111</v>
      </c>
      <c r="D275" s="6" t="s">
        <v>122</v>
      </c>
      <c r="E275" s="37">
        <v>45000</v>
      </c>
      <c r="F275" s="203">
        <v>45000</v>
      </c>
      <c r="G275" s="225">
        <v>31008.5</v>
      </c>
      <c r="H275" s="4">
        <f aca="true" t="shared" si="8" ref="H275:H300">(G275/F275)*100</f>
        <v>68.90777777777778</v>
      </c>
    </row>
    <row r="276" spans="1:8" ht="15">
      <c r="A276" s="6"/>
      <c r="B276" s="6"/>
      <c r="C276" s="6">
        <v>1112</v>
      </c>
      <c r="D276" s="6" t="s">
        <v>123</v>
      </c>
      <c r="E276" s="167">
        <v>15500</v>
      </c>
      <c r="F276" s="202">
        <v>15500</v>
      </c>
      <c r="G276" s="224">
        <v>10463</v>
      </c>
      <c r="H276" s="4">
        <f t="shared" si="8"/>
        <v>67.50322580645161</v>
      </c>
    </row>
    <row r="277" spans="1:8" ht="15">
      <c r="A277" s="6"/>
      <c r="B277" s="6"/>
      <c r="C277" s="6">
        <v>1113</v>
      </c>
      <c r="D277" s="6" t="s">
        <v>124</v>
      </c>
      <c r="E277" s="167">
        <v>3300</v>
      </c>
      <c r="F277" s="202">
        <v>3300</v>
      </c>
      <c r="G277" s="224">
        <v>2767.2</v>
      </c>
      <c r="H277" s="4">
        <f t="shared" si="8"/>
        <v>83.85454545454544</v>
      </c>
    </row>
    <row r="278" spans="1:8" ht="15">
      <c r="A278" s="6"/>
      <c r="B278" s="6"/>
      <c r="C278" s="6">
        <v>1121</v>
      </c>
      <c r="D278" s="6" t="s">
        <v>125</v>
      </c>
      <c r="E278" s="167">
        <v>54000</v>
      </c>
      <c r="F278" s="202">
        <v>54000</v>
      </c>
      <c r="G278" s="225">
        <v>39568.9</v>
      </c>
      <c r="H278" s="4">
        <f t="shared" si="8"/>
        <v>73.27574074074074</v>
      </c>
    </row>
    <row r="279" spans="1:8" ht="15">
      <c r="A279" s="6"/>
      <c r="B279" s="6"/>
      <c r="C279" s="6">
        <v>1122</v>
      </c>
      <c r="D279" s="6" t="s">
        <v>126</v>
      </c>
      <c r="E279" s="37">
        <v>75300</v>
      </c>
      <c r="F279" s="203">
        <v>72131</v>
      </c>
      <c r="G279" s="225">
        <v>72131</v>
      </c>
      <c r="H279" s="4">
        <f t="shared" si="8"/>
        <v>100</v>
      </c>
    </row>
    <row r="280" spans="1:8" ht="15">
      <c r="A280" s="6"/>
      <c r="B280" s="6"/>
      <c r="C280" s="6">
        <v>1211</v>
      </c>
      <c r="D280" s="6" t="s">
        <v>127</v>
      </c>
      <c r="E280" s="37">
        <v>92000</v>
      </c>
      <c r="F280" s="203">
        <v>92000</v>
      </c>
      <c r="G280" s="225">
        <v>69157.3</v>
      </c>
      <c r="H280" s="4">
        <f t="shared" si="8"/>
        <v>75.17097826086957</v>
      </c>
    </row>
    <row r="281" spans="1:8" ht="15" hidden="1">
      <c r="A281" s="6"/>
      <c r="B281" s="6"/>
      <c r="C281" s="6">
        <v>1335</v>
      </c>
      <c r="D281" s="6" t="s">
        <v>128</v>
      </c>
      <c r="E281" s="37"/>
      <c r="F281" s="203"/>
      <c r="G281" s="225"/>
      <c r="H281" s="4" t="e">
        <f t="shared" si="8"/>
        <v>#DIV/0!</v>
      </c>
    </row>
    <row r="282" spans="1:8" ht="15" hidden="1">
      <c r="A282" s="6"/>
      <c r="B282" s="6"/>
      <c r="C282" s="6">
        <v>1219</v>
      </c>
      <c r="D282" s="6" t="s">
        <v>129</v>
      </c>
      <c r="E282" s="37"/>
      <c r="F282" s="203"/>
      <c r="G282" s="225"/>
      <c r="H282" s="4" t="e">
        <f t="shared" si="8"/>
        <v>#DIV/0!</v>
      </c>
    </row>
    <row r="283" spans="1:8" ht="15">
      <c r="A283" s="6"/>
      <c r="B283" s="6"/>
      <c r="C283" s="6">
        <v>1337</v>
      </c>
      <c r="D283" s="6" t="s">
        <v>130</v>
      </c>
      <c r="E283" s="167">
        <v>10300</v>
      </c>
      <c r="F283" s="202">
        <v>10300</v>
      </c>
      <c r="G283" s="224">
        <v>9938.5</v>
      </c>
      <c r="H283" s="4">
        <f t="shared" si="8"/>
        <v>96.49029126213591</v>
      </c>
    </row>
    <row r="284" spans="1:8" ht="15">
      <c r="A284" s="6"/>
      <c r="B284" s="6"/>
      <c r="C284" s="6">
        <v>1341</v>
      </c>
      <c r="D284" s="6" t="s">
        <v>131</v>
      </c>
      <c r="E284" s="31">
        <v>1000</v>
      </c>
      <c r="F284" s="210">
        <v>1000</v>
      </c>
      <c r="G284" s="231">
        <v>908.8</v>
      </c>
      <c r="H284" s="4">
        <f t="shared" si="8"/>
        <v>90.88</v>
      </c>
    </row>
    <row r="285" spans="1:8" ht="15">
      <c r="A285" s="6"/>
      <c r="B285" s="6"/>
      <c r="C285" s="6">
        <v>1347</v>
      </c>
      <c r="D285" s="6" t="s">
        <v>132</v>
      </c>
      <c r="E285" s="31">
        <v>3600</v>
      </c>
      <c r="F285" s="210">
        <v>3600</v>
      </c>
      <c r="G285" s="231">
        <v>2338.1</v>
      </c>
      <c r="H285" s="4">
        <f t="shared" si="8"/>
        <v>64.94722222222222</v>
      </c>
    </row>
    <row r="286" spans="1:8" ht="15" hidden="1">
      <c r="A286" s="6"/>
      <c r="B286" s="6"/>
      <c r="C286" s="6">
        <v>1349</v>
      </c>
      <c r="D286" s="6" t="s">
        <v>133</v>
      </c>
      <c r="E286" s="37"/>
      <c r="F286" s="203"/>
      <c r="G286" s="225"/>
      <c r="H286" s="4" t="e">
        <f t="shared" si="8"/>
        <v>#DIV/0!</v>
      </c>
    </row>
    <row r="287" spans="1:8" ht="15">
      <c r="A287" s="6"/>
      <c r="B287" s="6"/>
      <c r="C287" s="6">
        <v>1351</v>
      </c>
      <c r="D287" s="6" t="s">
        <v>134</v>
      </c>
      <c r="E287" s="37">
        <v>1850</v>
      </c>
      <c r="F287" s="203">
        <v>1850</v>
      </c>
      <c r="G287" s="225">
        <v>1673.8</v>
      </c>
      <c r="H287" s="4">
        <f t="shared" si="8"/>
        <v>90.47567567567567</v>
      </c>
    </row>
    <row r="288" spans="1:8" ht="15">
      <c r="A288" s="6"/>
      <c r="B288" s="6"/>
      <c r="C288" s="6">
        <v>1361</v>
      </c>
      <c r="D288" s="6" t="s">
        <v>135</v>
      </c>
      <c r="E288" s="31">
        <v>2450</v>
      </c>
      <c r="F288" s="210">
        <v>2450</v>
      </c>
      <c r="G288" s="231">
        <v>1054</v>
      </c>
      <c r="H288" s="4">
        <f t="shared" si="8"/>
        <v>43.02040816326531</v>
      </c>
    </row>
    <row r="289" spans="1:8" ht="15">
      <c r="A289" s="6"/>
      <c r="B289" s="6"/>
      <c r="C289" s="6">
        <v>1511</v>
      </c>
      <c r="D289" s="6" t="s">
        <v>136</v>
      </c>
      <c r="E289" s="4">
        <v>25200</v>
      </c>
      <c r="F289" s="197">
        <v>25200</v>
      </c>
      <c r="G289" s="219">
        <v>14218.3</v>
      </c>
      <c r="H289" s="4">
        <f t="shared" si="8"/>
        <v>56.4218253968254</v>
      </c>
    </row>
    <row r="290" spans="1:8" ht="15" customHeight="1" hidden="1">
      <c r="A290" s="6"/>
      <c r="B290" s="6"/>
      <c r="C290" s="6">
        <v>2460</v>
      </c>
      <c r="D290" s="6" t="s">
        <v>137</v>
      </c>
      <c r="E290" s="4">
        <v>0</v>
      </c>
      <c r="F290" s="197">
        <v>0</v>
      </c>
      <c r="G290" s="219"/>
      <c r="H290" s="4" t="e">
        <f t="shared" si="8"/>
        <v>#DIV/0!</v>
      </c>
    </row>
    <row r="291" spans="1:8" ht="15">
      <c r="A291" s="6"/>
      <c r="B291" s="6"/>
      <c r="C291" s="6">
        <v>4112</v>
      </c>
      <c r="D291" s="6" t="s">
        <v>383</v>
      </c>
      <c r="E291" s="4">
        <v>46000</v>
      </c>
      <c r="F291" s="197">
        <v>45991.9</v>
      </c>
      <c r="G291" s="219">
        <v>34493.9</v>
      </c>
      <c r="H291" s="4">
        <f t="shared" si="8"/>
        <v>74.99994564260228</v>
      </c>
    </row>
    <row r="292" spans="1:8" ht="15" hidden="1">
      <c r="A292" s="6"/>
      <c r="B292" s="6">
        <v>3611</v>
      </c>
      <c r="C292" s="6">
        <v>2141</v>
      </c>
      <c r="D292" s="6" t="s">
        <v>138</v>
      </c>
      <c r="E292" s="4">
        <v>0</v>
      </c>
      <c r="F292" s="197">
        <v>0</v>
      </c>
      <c r="G292" s="219"/>
      <c r="H292" s="4" t="e">
        <f t="shared" si="8"/>
        <v>#DIV/0!</v>
      </c>
    </row>
    <row r="293" spans="1:8" ht="15" hidden="1">
      <c r="A293" s="6"/>
      <c r="B293" s="6">
        <v>3611</v>
      </c>
      <c r="C293" s="6">
        <v>2210</v>
      </c>
      <c r="D293" s="6" t="s">
        <v>139</v>
      </c>
      <c r="E293" s="4"/>
      <c r="F293" s="197"/>
      <c r="G293" s="219"/>
      <c r="H293" s="4" t="e">
        <f t="shared" si="8"/>
        <v>#DIV/0!</v>
      </c>
    </row>
    <row r="294" spans="1:8" ht="15" hidden="1">
      <c r="A294" s="6"/>
      <c r="B294" s="6">
        <v>6171</v>
      </c>
      <c r="C294" s="6">
        <v>2210</v>
      </c>
      <c r="D294" s="6" t="s">
        <v>140</v>
      </c>
      <c r="E294" s="4"/>
      <c r="F294" s="197"/>
      <c r="G294" s="219"/>
      <c r="H294" s="4" t="e">
        <f t="shared" si="8"/>
        <v>#DIV/0!</v>
      </c>
    </row>
    <row r="295" spans="1:8" ht="15" hidden="1">
      <c r="A295" s="6"/>
      <c r="B295" s="6">
        <v>6171</v>
      </c>
      <c r="C295" s="6">
        <v>2328</v>
      </c>
      <c r="D295" s="6" t="s">
        <v>141</v>
      </c>
      <c r="E295" s="4">
        <v>0</v>
      </c>
      <c r="F295" s="197">
        <v>0</v>
      </c>
      <c r="G295" s="219"/>
      <c r="H295" s="4" t="e">
        <f t="shared" si="8"/>
        <v>#DIV/0!</v>
      </c>
    </row>
    <row r="296" spans="1:8" ht="15">
      <c r="A296" s="6"/>
      <c r="B296" s="6">
        <v>6310</v>
      </c>
      <c r="C296" s="6">
        <v>2141</v>
      </c>
      <c r="D296" s="6" t="s">
        <v>142</v>
      </c>
      <c r="E296" s="4">
        <v>500</v>
      </c>
      <c r="F296" s="197">
        <v>1165</v>
      </c>
      <c r="G296" s="219">
        <v>1085.3</v>
      </c>
      <c r="H296" s="4">
        <f t="shared" si="8"/>
        <v>93.1587982832618</v>
      </c>
    </row>
    <row r="297" spans="1:8" ht="15" hidden="1">
      <c r="A297" s="6"/>
      <c r="B297" s="6">
        <v>6310</v>
      </c>
      <c r="C297" s="6">
        <v>2142</v>
      </c>
      <c r="D297" s="6" t="s">
        <v>143</v>
      </c>
      <c r="E297" s="3"/>
      <c r="F297" s="211"/>
      <c r="G297" s="219"/>
      <c r="H297" s="4" t="e">
        <f t="shared" si="8"/>
        <v>#DIV/0!</v>
      </c>
    </row>
    <row r="298" spans="1:8" ht="15" hidden="1">
      <c r="A298" s="6"/>
      <c r="B298" s="6">
        <v>3611</v>
      </c>
      <c r="C298" s="6">
        <v>2210</v>
      </c>
      <c r="D298" s="6" t="s">
        <v>144</v>
      </c>
      <c r="E298" s="3"/>
      <c r="F298" s="211"/>
      <c r="G298" s="219"/>
      <c r="H298" s="4" t="e">
        <f t="shared" si="8"/>
        <v>#DIV/0!</v>
      </c>
    </row>
    <row r="299" spans="1:8" ht="15" hidden="1">
      <c r="A299" s="6"/>
      <c r="B299" s="6">
        <v>6399</v>
      </c>
      <c r="C299" s="6">
        <v>2329</v>
      </c>
      <c r="D299" s="6" t="s">
        <v>145</v>
      </c>
      <c r="E299" s="3"/>
      <c r="F299" s="211"/>
      <c r="G299" s="219"/>
      <c r="H299" s="4" t="e">
        <f t="shared" si="8"/>
        <v>#DIV/0!</v>
      </c>
    </row>
    <row r="300" spans="1:8" ht="15">
      <c r="A300" s="6"/>
      <c r="B300" s="6">
        <v>6409</v>
      </c>
      <c r="C300" s="6">
        <v>2328</v>
      </c>
      <c r="D300" s="6" t="s">
        <v>146</v>
      </c>
      <c r="E300" s="3">
        <v>0</v>
      </c>
      <c r="F300" s="211">
        <v>0</v>
      </c>
      <c r="G300" s="219">
        <v>197.7</v>
      </c>
      <c r="H300" s="4" t="e">
        <f t="shared" si="8"/>
        <v>#DIV/0!</v>
      </c>
    </row>
    <row r="301" spans="1:8" ht="15.75" customHeight="1" thickBot="1">
      <c r="A301" s="17"/>
      <c r="B301" s="17"/>
      <c r="C301" s="17"/>
      <c r="D301" s="17"/>
      <c r="E301" s="104"/>
      <c r="F301" s="212"/>
      <c r="G301" s="232"/>
      <c r="H301" s="104"/>
    </row>
    <row r="302" spans="1:8" s="15" customFormat="1" ht="21.75" customHeight="1" thickBot="1" thickTop="1">
      <c r="A302" s="102"/>
      <c r="B302" s="102"/>
      <c r="C302" s="102"/>
      <c r="D302" s="103" t="s">
        <v>147</v>
      </c>
      <c r="E302" s="170">
        <f>SUM(E275:E301)</f>
        <v>376000</v>
      </c>
      <c r="F302" s="205">
        <f>SUM(F275:F301)</f>
        <v>373487.9</v>
      </c>
      <c r="G302" s="227">
        <f>SUM(G275:G301)</f>
        <v>291004.3</v>
      </c>
      <c r="H302" s="97">
        <f>(G302/F302)*100</f>
        <v>77.91532202248051</v>
      </c>
    </row>
    <row r="303" spans="1:8" ht="15" customHeight="1">
      <c r="A303" s="10"/>
      <c r="B303" s="10"/>
      <c r="C303" s="10"/>
      <c r="D303" s="1"/>
      <c r="E303" s="11"/>
      <c r="F303" s="11"/>
      <c r="G303" s="11"/>
      <c r="H303" s="11"/>
    </row>
    <row r="304" spans="1:8" ht="15" hidden="1">
      <c r="A304" s="15"/>
      <c r="B304" s="10"/>
      <c r="C304" s="10"/>
      <c r="D304" s="10"/>
      <c r="E304" s="18"/>
      <c r="F304" s="18"/>
      <c r="G304" s="18"/>
      <c r="H304" s="18"/>
    </row>
    <row r="305" spans="1:8" ht="15" hidden="1">
      <c r="A305" s="15"/>
      <c r="B305" s="10"/>
      <c r="C305" s="10"/>
      <c r="D305" s="10"/>
      <c r="E305" s="18"/>
      <c r="F305" s="18"/>
      <c r="G305" s="18"/>
      <c r="H305" s="18"/>
    </row>
    <row r="306" spans="1:8" ht="15" customHeight="1" thickBot="1">
      <c r="A306" s="15"/>
      <c r="B306" s="10"/>
      <c r="C306" s="10"/>
      <c r="D306" s="10"/>
      <c r="E306" s="18"/>
      <c r="F306" s="18"/>
      <c r="G306" s="18"/>
      <c r="H306" s="18"/>
    </row>
    <row r="307" spans="1:8" ht="15.75">
      <c r="A307" s="178" t="s">
        <v>2</v>
      </c>
      <c r="B307" s="178" t="s">
        <v>3</v>
      </c>
      <c r="C307" s="178" t="s">
        <v>4</v>
      </c>
      <c r="D307" s="179" t="s">
        <v>5</v>
      </c>
      <c r="E307" s="182" t="s">
        <v>6</v>
      </c>
      <c r="F307" s="182" t="s">
        <v>6</v>
      </c>
      <c r="G307" s="182" t="s">
        <v>305</v>
      </c>
      <c r="H307" s="182" t="s">
        <v>7</v>
      </c>
    </row>
    <row r="308" spans="1:8" ht="15.75" customHeight="1" thickBot="1">
      <c r="A308" s="180"/>
      <c r="B308" s="180"/>
      <c r="C308" s="180"/>
      <c r="D308" s="181"/>
      <c r="E308" s="183" t="s">
        <v>8</v>
      </c>
      <c r="F308" s="183" t="s">
        <v>338</v>
      </c>
      <c r="G308" s="195" t="s">
        <v>458</v>
      </c>
      <c r="H308" s="183" t="s">
        <v>9</v>
      </c>
    </row>
    <row r="309" spans="1:8" ht="16.5" customHeight="1" thickTop="1">
      <c r="A309" s="93">
        <v>120</v>
      </c>
      <c r="B309" s="93"/>
      <c r="C309" s="93"/>
      <c r="D309" s="57" t="s">
        <v>384</v>
      </c>
      <c r="E309" s="2"/>
      <c r="F309" s="196"/>
      <c r="G309" s="218"/>
      <c r="H309" s="2"/>
    </row>
    <row r="310" spans="1:8" ht="15.75">
      <c r="A310" s="100"/>
      <c r="B310" s="100"/>
      <c r="C310" s="100"/>
      <c r="D310" s="100"/>
      <c r="E310" s="4"/>
      <c r="F310" s="197"/>
      <c r="G310" s="219"/>
      <c r="H310" s="4"/>
    </row>
    <row r="311" spans="1:8" ht="15">
      <c r="A311" s="5"/>
      <c r="B311" s="6"/>
      <c r="C311" s="6">
        <v>2451</v>
      </c>
      <c r="D311" s="6" t="s">
        <v>431</v>
      </c>
      <c r="E311" s="4">
        <v>0</v>
      </c>
      <c r="F311" s="197">
        <v>1500</v>
      </c>
      <c r="G311" s="219">
        <v>1500</v>
      </c>
      <c r="H311" s="4">
        <f aca="true" t="shared" si="9" ref="H311:H331">(G311/F311)*100</f>
        <v>100</v>
      </c>
    </row>
    <row r="312" spans="1:8" ht="15">
      <c r="A312" s="32"/>
      <c r="B312" s="32">
        <v>3612</v>
      </c>
      <c r="C312" s="32">
        <v>2122</v>
      </c>
      <c r="D312" s="32" t="s">
        <v>148</v>
      </c>
      <c r="E312" s="4">
        <v>0</v>
      </c>
      <c r="F312" s="197">
        <v>1000</v>
      </c>
      <c r="G312" s="219">
        <v>1000</v>
      </c>
      <c r="H312" s="4">
        <f t="shared" si="9"/>
        <v>100</v>
      </c>
    </row>
    <row r="313" spans="1:8" ht="15">
      <c r="A313" s="6"/>
      <c r="B313" s="6">
        <v>3612</v>
      </c>
      <c r="C313" s="6">
        <v>2132</v>
      </c>
      <c r="D313" s="6" t="s">
        <v>149</v>
      </c>
      <c r="E313" s="190">
        <f>1644+9800</f>
        <v>11444</v>
      </c>
      <c r="F313" s="213">
        <v>6800</v>
      </c>
      <c r="G313" s="233">
        <v>6390.7</v>
      </c>
      <c r="H313" s="4">
        <f t="shared" si="9"/>
        <v>93.98088235294118</v>
      </c>
    </row>
    <row r="314" spans="1:8" ht="15">
      <c r="A314" s="6"/>
      <c r="B314" s="6">
        <v>3612</v>
      </c>
      <c r="C314" s="6">
        <v>2310</v>
      </c>
      <c r="D314" s="6" t="s">
        <v>150</v>
      </c>
      <c r="E314" s="190">
        <v>0</v>
      </c>
      <c r="F314" s="213">
        <v>0</v>
      </c>
      <c r="G314" s="233">
        <v>29.8</v>
      </c>
      <c r="H314" s="4" t="e">
        <f t="shared" si="9"/>
        <v>#DIV/0!</v>
      </c>
    </row>
    <row r="315" spans="1:8" ht="15" hidden="1">
      <c r="A315" s="6"/>
      <c r="B315" s="6">
        <v>3612</v>
      </c>
      <c r="C315" s="6">
        <v>2324</v>
      </c>
      <c r="D315" s="6" t="s">
        <v>151</v>
      </c>
      <c r="E315" s="4"/>
      <c r="F315" s="197"/>
      <c r="G315" s="219"/>
      <c r="H315" s="4" t="e">
        <f t="shared" si="9"/>
        <v>#DIV/0!</v>
      </c>
    </row>
    <row r="316" spans="1:8" ht="15" hidden="1">
      <c r="A316" s="6"/>
      <c r="B316" s="6">
        <v>3612</v>
      </c>
      <c r="C316" s="6">
        <v>2329</v>
      </c>
      <c r="D316" s="6" t="s">
        <v>152</v>
      </c>
      <c r="E316" s="4"/>
      <c r="F316" s="197"/>
      <c r="G316" s="219"/>
      <c r="H316" s="4" t="e">
        <f t="shared" si="9"/>
        <v>#DIV/0!</v>
      </c>
    </row>
    <row r="317" spans="1:8" ht="15">
      <c r="A317" s="6"/>
      <c r="B317" s="6">
        <v>3612</v>
      </c>
      <c r="C317" s="6">
        <v>3112</v>
      </c>
      <c r="D317" s="6" t="s">
        <v>153</v>
      </c>
      <c r="E317" s="4">
        <v>6000</v>
      </c>
      <c r="F317" s="197">
        <v>6000</v>
      </c>
      <c r="G317" s="219">
        <v>7763.9</v>
      </c>
      <c r="H317" s="4">
        <f t="shared" si="9"/>
        <v>129.3983333333333</v>
      </c>
    </row>
    <row r="318" spans="1:8" ht="15">
      <c r="A318" s="6"/>
      <c r="B318" s="6">
        <v>3613</v>
      </c>
      <c r="C318" s="6">
        <v>2132</v>
      </c>
      <c r="D318" s="6" t="s">
        <v>154</v>
      </c>
      <c r="E318" s="190">
        <v>4980</v>
      </c>
      <c r="F318" s="213">
        <v>3474</v>
      </c>
      <c r="G318" s="233">
        <v>3474.1</v>
      </c>
      <c r="H318" s="4">
        <f t="shared" si="9"/>
        <v>100.00287852619458</v>
      </c>
    </row>
    <row r="319" spans="1:8" ht="15">
      <c r="A319" s="5"/>
      <c r="B319" s="6">
        <v>3613</v>
      </c>
      <c r="C319" s="6">
        <v>3112</v>
      </c>
      <c r="D319" s="6" t="s">
        <v>155</v>
      </c>
      <c r="E319" s="4">
        <v>10000</v>
      </c>
      <c r="F319" s="197">
        <v>10000</v>
      </c>
      <c r="G319" s="219">
        <v>0</v>
      </c>
      <c r="H319" s="4">
        <f t="shared" si="9"/>
        <v>0</v>
      </c>
    </row>
    <row r="320" spans="1:8" ht="15">
      <c r="A320" s="5"/>
      <c r="B320" s="6">
        <v>3634</v>
      </c>
      <c r="C320" s="6">
        <v>2132</v>
      </c>
      <c r="D320" s="6" t="s">
        <v>156</v>
      </c>
      <c r="E320" s="4">
        <f>4900+931</f>
        <v>5831</v>
      </c>
      <c r="F320" s="197">
        <f>4900+931</f>
        <v>5831</v>
      </c>
      <c r="G320" s="219">
        <v>5652</v>
      </c>
      <c r="H320" s="4">
        <f t="shared" si="9"/>
        <v>96.93020065168925</v>
      </c>
    </row>
    <row r="321" spans="1:8" ht="15">
      <c r="A321" s="5"/>
      <c r="B321" s="6">
        <v>3636</v>
      </c>
      <c r="C321" s="6">
        <v>2131</v>
      </c>
      <c r="D321" s="6" t="s">
        <v>409</v>
      </c>
      <c r="E321" s="4">
        <v>0</v>
      </c>
      <c r="F321" s="197">
        <v>0</v>
      </c>
      <c r="G321" s="219">
        <v>0</v>
      </c>
      <c r="H321" s="4" t="e">
        <f t="shared" si="9"/>
        <v>#DIV/0!</v>
      </c>
    </row>
    <row r="322" spans="1:8" ht="15">
      <c r="A322" s="5"/>
      <c r="B322" s="6">
        <v>3639</v>
      </c>
      <c r="C322" s="6">
        <v>2119</v>
      </c>
      <c r="D322" s="6" t="s">
        <v>385</v>
      </c>
      <c r="E322" s="4">
        <v>10</v>
      </c>
      <c r="F322" s="197">
        <v>10</v>
      </c>
      <c r="G322" s="219">
        <v>305.8</v>
      </c>
      <c r="H322" s="4">
        <f t="shared" si="9"/>
        <v>3058</v>
      </c>
    </row>
    <row r="323" spans="1:8" ht="15">
      <c r="A323" s="6"/>
      <c r="B323" s="6">
        <v>3639</v>
      </c>
      <c r="C323" s="6">
        <v>2131</v>
      </c>
      <c r="D323" s="6" t="s">
        <v>157</v>
      </c>
      <c r="E323" s="4">
        <v>1350</v>
      </c>
      <c r="F323" s="197">
        <v>1350</v>
      </c>
      <c r="G323" s="219">
        <v>1261</v>
      </c>
      <c r="H323" s="4">
        <f t="shared" si="9"/>
        <v>93.4074074074074</v>
      </c>
    </row>
    <row r="324" spans="1:8" ht="15" hidden="1">
      <c r="A324" s="6"/>
      <c r="B324" s="6">
        <v>3639</v>
      </c>
      <c r="C324" s="6">
        <v>2132</v>
      </c>
      <c r="D324" s="6" t="s">
        <v>63</v>
      </c>
      <c r="E324" s="4"/>
      <c r="F324" s="197"/>
      <c r="G324" s="219"/>
      <c r="H324" s="4" t="e">
        <f t="shared" si="9"/>
        <v>#DIV/0!</v>
      </c>
    </row>
    <row r="325" spans="1:8" ht="15">
      <c r="A325" s="6"/>
      <c r="B325" s="6">
        <v>3639</v>
      </c>
      <c r="C325" s="6">
        <v>2324</v>
      </c>
      <c r="D325" s="6" t="s">
        <v>158</v>
      </c>
      <c r="E325" s="4">
        <v>600</v>
      </c>
      <c r="F325" s="197">
        <v>600</v>
      </c>
      <c r="G325" s="219">
        <v>869.5</v>
      </c>
      <c r="H325" s="4">
        <f t="shared" si="9"/>
        <v>144.91666666666669</v>
      </c>
    </row>
    <row r="326" spans="1:8" ht="15">
      <c r="A326" s="6"/>
      <c r="B326" s="6">
        <v>3639</v>
      </c>
      <c r="C326" s="6">
        <v>3111</v>
      </c>
      <c r="D326" s="6" t="s">
        <v>159</v>
      </c>
      <c r="E326" s="4">
        <v>12585</v>
      </c>
      <c r="F326" s="197">
        <v>12585</v>
      </c>
      <c r="G326" s="219">
        <v>16686.7</v>
      </c>
      <c r="H326" s="4">
        <f t="shared" si="9"/>
        <v>132.59197457290426</v>
      </c>
    </row>
    <row r="327" spans="1:8" ht="15" hidden="1">
      <c r="A327" s="6"/>
      <c r="B327" s="6">
        <v>3639</v>
      </c>
      <c r="C327" s="6">
        <v>3112</v>
      </c>
      <c r="D327" s="6" t="s">
        <v>160</v>
      </c>
      <c r="E327" s="4"/>
      <c r="F327" s="197"/>
      <c r="G327" s="219"/>
      <c r="H327" s="4" t="e">
        <f t="shared" si="9"/>
        <v>#DIV/0!</v>
      </c>
    </row>
    <row r="328" spans="1:8" ht="15" hidden="1">
      <c r="A328" s="6"/>
      <c r="B328" s="6">
        <v>3612</v>
      </c>
      <c r="C328" s="6">
        <v>3111</v>
      </c>
      <c r="D328" s="6" t="s">
        <v>161</v>
      </c>
      <c r="E328" s="4"/>
      <c r="F328" s="197"/>
      <c r="G328" s="219"/>
      <c r="H328" s="4" t="e">
        <f t="shared" si="9"/>
        <v>#DIV/0!</v>
      </c>
    </row>
    <row r="329" spans="1:8" ht="15" hidden="1">
      <c r="A329" s="6"/>
      <c r="B329" s="6">
        <v>3639</v>
      </c>
      <c r="C329" s="6">
        <v>3112</v>
      </c>
      <c r="D329" s="6" t="s">
        <v>162</v>
      </c>
      <c r="E329" s="4"/>
      <c r="F329" s="197"/>
      <c r="G329" s="219"/>
      <c r="H329" s="4" t="e">
        <f t="shared" si="9"/>
        <v>#DIV/0!</v>
      </c>
    </row>
    <row r="330" spans="1:8" ht="15" hidden="1">
      <c r="A330" s="6"/>
      <c r="B330" s="6">
        <v>3639</v>
      </c>
      <c r="C330" s="6">
        <v>3113</v>
      </c>
      <c r="D330" s="6" t="s">
        <v>163</v>
      </c>
      <c r="E330" s="4"/>
      <c r="F330" s="197"/>
      <c r="G330" s="219"/>
      <c r="H330" s="4" t="e">
        <f t="shared" si="9"/>
        <v>#DIV/0!</v>
      </c>
    </row>
    <row r="331" spans="1:8" ht="15" customHeight="1">
      <c r="A331" s="8"/>
      <c r="B331" s="8">
        <v>3639</v>
      </c>
      <c r="C331" s="8">
        <v>3119</v>
      </c>
      <c r="D331" s="8" t="s">
        <v>164</v>
      </c>
      <c r="E331" s="4">
        <v>7200</v>
      </c>
      <c r="F331" s="197">
        <v>7200</v>
      </c>
      <c r="G331" s="219">
        <v>3000</v>
      </c>
      <c r="H331" s="4">
        <f t="shared" si="9"/>
        <v>41.66666666666667</v>
      </c>
    </row>
    <row r="332" spans="1:8" ht="15" hidden="1">
      <c r="A332" s="8"/>
      <c r="B332" s="8">
        <v>6171</v>
      </c>
      <c r="C332" s="8">
        <v>2131</v>
      </c>
      <c r="D332" s="8" t="s">
        <v>62</v>
      </c>
      <c r="E332" s="4"/>
      <c r="F332" s="197"/>
      <c r="G332" s="219"/>
      <c r="H332" s="4"/>
    </row>
    <row r="333" spans="1:8" ht="15" hidden="1">
      <c r="A333" s="6"/>
      <c r="B333" s="6">
        <v>6171</v>
      </c>
      <c r="C333" s="6">
        <v>2324</v>
      </c>
      <c r="D333" s="6" t="s">
        <v>165</v>
      </c>
      <c r="E333" s="4"/>
      <c r="F333" s="197"/>
      <c r="G333" s="219"/>
      <c r="H333" s="4"/>
    </row>
    <row r="334" spans="1:8" ht="15" hidden="1">
      <c r="A334" s="6"/>
      <c r="B334" s="6"/>
      <c r="C334" s="6"/>
      <c r="D334" s="6"/>
      <c r="E334" s="4"/>
      <c r="F334" s="197"/>
      <c r="G334" s="219"/>
      <c r="H334" s="4"/>
    </row>
    <row r="335" spans="1:8" ht="15.75" customHeight="1" thickBot="1">
      <c r="A335" s="105"/>
      <c r="B335" s="105"/>
      <c r="C335" s="105"/>
      <c r="D335" s="105"/>
      <c r="E335" s="19"/>
      <c r="F335" s="214"/>
      <c r="G335" s="234"/>
      <c r="H335" s="19"/>
    </row>
    <row r="336" spans="1:8" s="15" customFormat="1" ht="22.5" customHeight="1" thickBot="1" thickTop="1">
      <c r="A336" s="102"/>
      <c r="B336" s="102"/>
      <c r="C336" s="102"/>
      <c r="D336" s="103" t="s">
        <v>166</v>
      </c>
      <c r="E336" s="170">
        <f>SUM(E310:E335)</f>
        <v>60000</v>
      </c>
      <c r="F336" s="205">
        <f>SUM(F310:F335)</f>
        <v>56350</v>
      </c>
      <c r="G336" s="227">
        <f>SUM(G310:G335)</f>
        <v>47933.5</v>
      </c>
      <c r="H336" s="97">
        <f>(G336/F336)*100</f>
        <v>85.06388642413486</v>
      </c>
    </row>
    <row r="337" spans="1:8" ht="15" customHeight="1">
      <c r="A337" s="15"/>
      <c r="B337" s="10"/>
      <c r="C337" s="10"/>
      <c r="D337" s="10"/>
      <c r="E337" s="18"/>
      <c r="F337" s="18"/>
      <c r="G337" s="18"/>
      <c r="H337" s="18"/>
    </row>
    <row r="338" spans="1:8" ht="15" customHeight="1" hidden="1">
      <c r="A338" s="15"/>
      <c r="B338" s="10"/>
      <c r="C338" s="10"/>
      <c r="D338" s="10"/>
      <c r="E338" s="18"/>
      <c r="F338" s="18"/>
      <c r="G338" s="18"/>
      <c r="H338" s="18"/>
    </row>
    <row r="339" spans="1:8" ht="15" customHeight="1" thickBot="1">
      <c r="A339" s="15"/>
      <c r="B339" s="10"/>
      <c r="C339" s="10"/>
      <c r="D339" s="10"/>
      <c r="E339" s="18"/>
      <c r="F339" s="18"/>
      <c r="G339" s="18"/>
      <c r="H339" s="18"/>
    </row>
    <row r="340" spans="1:8" ht="15.75">
      <c r="A340" s="178" t="s">
        <v>2</v>
      </c>
      <c r="B340" s="178" t="s">
        <v>3</v>
      </c>
      <c r="C340" s="178" t="s">
        <v>4</v>
      </c>
      <c r="D340" s="179" t="s">
        <v>5</v>
      </c>
      <c r="E340" s="182" t="s">
        <v>6</v>
      </c>
      <c r="F340" s="182" t="s">
        <v>6</v>
      </c>
      <c r="G340" s="182" t="s">
        <v>305</v>
      </c>
      <c r="H340" s="182" t="s">
        <v>7</v>
      </c>
    </row>
    <row r="341" spans="1:8" ht="15.75" customHeight="1" thickBot="1">
      <c r="A341" s="180"/>
      <c r="B341" s="180"/>
      <c r="C341" s="180"/>
      <c r="D341" s="181"/>
      <c r="E341" s="183" t="s">
        <v>8</v>
      </c>
      <c r="F341" s="183" t="s">
        <v>338</v>
      </c>
      <c r="G341" s="195" t="s">
        <v>458</v>
      </c>
      <c r="H341" s="183" t="s">
        <v>9</v>
      </c>
    </row>
    <row r="342" spans="1:8" ht="15.75" customHeight="1" thickTop="1">
      <c r="A342" s="93">
        <v>130</v>
      </c>
      <c r="B342" s="93"/>
      <c r="C342" s="93"/>
      <c r="D342" s="94" t="s">
        <v>432</v>
      </c>
      <c r="E342" s="2"/>
      <c r="F342" s="196"/>
      <c r="G342" s="218"/>
      <c r="H342" s="2"/>
    </row>
    <row r="343" spans="1:8" ht="15">
      <c r="A343" s="6"/>
      <c r="B343" s="6"/>
      <c r="C343" s="6"/>
      <c r="D343" s="6"/>
      <c r="E343" s="140"/>
      <c r="F343" s="197"/>
      <c r="G343" s="219"/>
      <c r="H343" s="140"/>
    </row>
    <row r="344" spans="1:8" ht="15.75" hidden="1">
      <c r="A344" s="100"/>
      <c r="B344" s="100"/>
      <c r="C344" s="6">
        <v>4216</v>
      </c>
      <c r="D344" s="6" t="s">
        <v>323</v>
      </c>
      <c r="E344" s="4">
        <v>0</v>
      </c>
      <c r="F344" s="197">
        <v>0</v>
      </c>
      <c r="G344" s="219"/>
      <c r="H344" s="4" t="e">
        <f>(#REF!/F344)*100</f>
        <v>#REF!</v>
      </c>
    </row>
    <row r="345" spans="1:8" ht="15">
      <c r="A345" s="6"/>
      <c r="B345" s="6">
        <v>3612</v>
      </c>
      <c r="C345" s="6">
        <v>2111</v>
      </c>
      <c r="D345" s="6" t="s">
        <v>435</v>
      </c>
      <c r="E345" s="140">
        <v>0</v>
      </c>
      <c r="F345" s="197">
        <v>2000</v>
      </c>
      <c r="G345" s="219">
        <v>0</v>
      </c>
      <c r="H345" s="4">
        <f>(G345/F345)*100</f>
        <v>0</v>
      </c>
    </row>
    <row r="346" spans="1:8" ht="15">
      <c r="A346" s="5"/>
      <c r="B346" s="5">
        <v>3612</v>
      </c>
      <c r="C346" s="5">
        <v>2132</v>
      </c>
      <c r="D346" s="6" t="s">
        <v>436</v>
      </c>
      <c r="E346" s="140">
        <v>0</v>
      </c>
      <c r="F346" s="197">
        <v>4644</v>
      </c>
      <c r="G346" s="219">
        <v>3360.2</v>
      </c>
      <c r="H346" s="4">
        <f>(G346/F346)*100</f>
        <v>72.3557278208441</v>
      </c>
    </row>
    <row r="347" spans="1:8" ht="15">
      <c r="A347" s="5"/>
      <c r="B347" s="5">
        <v>3613</v>
      </c>
      <c r="C347" s="5">
        <v>2111</v>
      </c>
      <c r="D347" s="6" t="s">
        <v>438</v>
      </c>
      <c r="E347" s="140">
        <v>0</v>
      </c>
      <c r="F347" s="197">
        <v>890</v>
      </c>
      <c r="G347" s="219">
        <v>0</v>
      </c>
      <c r="H347" s="4">
        <f>(G347/F347)*100</f>
        <v>0</v>
      </c>
    </row>
    <row r="348" spans="1:8" ht="15">
      <c r="A348" s="6"/>
      <c r="B348" s="6">
        <v>3613</v>
      </c>
      <c r="C348" s="6">
        <v>2129</v>
      </c>
      <c r="D348" s="6" t="s">
        <v>434</v>
      </c>
      <c r="E348" s="140">
        <v>0</v>
      </c>
      <c r="F348" s="197">
        <v>0</v>
      </c>
      <c r="G348" s="219">
        <v>223.3</v>
      </c>
      <c r="H348" s="4" t="e">
        <f>(G348/F348)*100</f>
        <v>#DIV/0!</v>
      </c>
    </row>
    <row r="349" spans="1:8" ht="15">
      <c r="A349" s="5"/>
      <c r="B349" s="5">
        <v>3613</v>
      </c>
      <c r="C349" s="5">
        <v>2132</v>
      </c>
      <c r="D349" s="6" t="s">
        <v>437</v>
      </c>
      <c r="E349" s="140">
        <v>0</v>
      </c>
      <c r="F349" s="197">
        <v>1506</v>
      </c>
      <c r="G349" s="219">
        <v>0</v>
      </c>
      <c r="H349" s="4">
        <f>(G349/F349)*100</f>
        <v>0</v>
      </c>
    </row>
    <row r="350" spans="1:8" ht="15" customHeight="1" thickBot="1">
      <c r="A350" s="17"/>
      <c r="B350" s="17"/>
      <c r="C350" s="17"/>
      <c r="D350" s="17"/>
      <c r="E350" s="13"/>
      <c r="F350" s="204"/>
      <c r="G350" s="226"/>
      <c r="H350" s="13"/>
    </row>
    <row r="351" spans="1:8" s="15" customFormat="1" ht="21.75" customHeight="1" thickBot="1" thickTop="1">
      <c r="A351" s="102"/>
      <c r="B351" s="102"/>
      <c r="C351" s="102"/>
      <c r="D351" s="103" t="s">
        <v>433</v>
      </c>
      <c r="E351" s="170">
        <f>SUM(E344:E350)</f>
        <v>0</v>
      </c>
      <c r="F351" s="205">
        <f>SUM(F344:F350)</f>
        <v>9040</v>
      </c>
      <c r="G351" s="227">
        <f>SUM(G345:G350)</f>
        <v>3583.5</v>
      </c>
      <c r="H351" s="97">
        <f>(G351/F351)*100</f>
        <v>39.64048672566371</v>
      </c>
    </row>
    <row r="352" spans="1:8" ht="15" customHeight="1">
      <c r="A352" s="15"/>
      <c r="B352" s="10"/>
      <c r="C352" s="10"/>
      <c r="D352" s="10"/>
      <c r="E352" s="18"/>
      <c r="F352" s="18"/>
      <c r="G352" s="185"/>
      <c r="H352" s="185"/>
    </row>
    <row r="353" spans="1:8" ht="15" customHeight="1" hidden="1">
      <c r="A353" s="15"/>
      <c r="B353" s="10"/>
      <c r="C353" s="10"/>
      <c r="D353" s="10"/>
      <c r="E353" s="18"/>
      <c r="F353" s="18"/>
      <c r="G353" s="18"/>
      <c r="H353" s="18"/>
    </row>
    <row r="354" spans="1:8" ht="15" customHeight="1" hidden="1">
      <c r="A354" s="15"/>
      <c r="B354" s="10"/>
      <c r="C354" s="10"/>
      <c r="D354" s="10"/>
      <c r="E354" s="18"/>
      <c r="F354" s="18"/>
      <c r="G354" s="18"/>
      <c r="H354" s="18"/>
    </row>
    <row r="355" spans="1:8" ht="15" customHeight="1" thickBot="1">
      <c r="A355" s="15"/>
      <c r="B355" s="10"/>
      <c r="C355" s="10"/>
      <c r="D355" s="10"/>
      <c r="E355" s="18"/>
      <c r="F355" s="18"/>
      <c r="G355" s="18"/>
      <c r="H355" s="18"/>
    </row>
    <row r="356" spans="1:8" ht="15.75">
      <c r="A356" s="178" t="s">
        <v>2</v>
      </c>
      <c r="B356" s="178" t="s">
        <v>3</v>
      </c>
      <c r="C356" s="178" t="s">
        <v>4</v>
      </c>
      <c r="D356" s="179" t="s">
        <v>5</v>
      </c>
      <c r="E356" s="182" t="s">
        <v>6</v>
      </c>
      <c r="F356" s="182" t="s">
        <v>6</v>
      </c>
      <c r="G356" s="182" t="s">
        <v>305</v>
      </c>
      <c r="H356" s="182" t="s">
        <v>7</v>
      </c>
    </row>
    <row r="357" spans="1:8" ht="15.75" customHeight="1" thickBot="1">
      <c r="A357" s="180"/>
      <c r="B357" s="180"/>
      <c r="C357" s="180"/>
      <c r="D357" s="181"/>
      <c r="E357" s="183" t="s">
        <v>8</v>
      </c>
      <c r="F357" s="183" t="s">
        <v>338</v>
      </c>
      <c r="G357" s="195" t="s">
        <v>458</v>
      </c>
      <c r="H357" s="183" t="s">
        <v>9</v>
      </c>
    </row>
    <row r="358" spans="1:8" ht="16.5" thickTop="1">
      <c r="A358" s="93">
        <v>8888</v>
      </c>
      <c r="B358" s="93"/>
      <c r="C358" s="93"/>
      <c r="D358" s="94"/>
      <c r="E358" s="2"/>
      <c r="F358" s="196"/>
      <c r="G358" s="218"/>
      <c r="H358" s="2"/>
    </row>
    <row r="359" spans="1:8" ht="15">
      <c r="A359" s="6"/>
      <c r="B359" s="6">
        <v>6171</v>
      </c>
      <c r="C359" s="6">
        <v>2329</v>
      </c>
      <c r="D359" s="6" t="s">
        <v>167</v>
      </c>
      <c r="E359" s="4">
        <v>0</v>
      </c>
      <c r="F359" s="197">
        <v>0</v>
      </c>
      <c r="G359" s="219">
        <v>0</v>
      </c>
      <c r="H359" s="4" t="e">
        <f>(G359/F359)*100</f>
        <v>#DIV/0!</v>
      </c>
    </row>
    <row r="360" spans="1:8" ht="15">
      <c r="A360" s="6"/>
      <c r="B360" s="6"/>
      <c r="C360" s="6"/>
      <c r="D360" s="6" t="s">
        <v>168</v>
      </c>
      <c r="E360" s="4"/>
      <c r="F360" s="197"/>
      <c r="G360" s="219"/>
      <c r="H360" s="4"/>
    </row>
    <row r="361" spans="1:8" ht="15.75" thickBot="1">
      <c r="A361" s="17"/>
      <c r="B361" s="17"/>
      <c r="C361" s="17"/>
      <c r="D361" s="17" t="s">
        <v>169</v>
      </c>
      <c r="E361" s="13"/>
      <c r="F361" s="204"/>
      <c r="G361" s="226"/>
      <c r="H361" s="13"/>
    </row>
    <row r="362" spans="1:8" s="15" customFormat="1" ht="22.5" customHeight="1" thickBot="1" thickTop="1">
      <c r="A362" s="102"/>
      <c r="B362" s="102"/>
      <c r="C362" s="102"/>
      <c r="D362" s="103" t="s">
        <v>170</v>
      </c>
      <c r="E362" s="170">
        <f>SUM(E359:E360)</f>
        <v>0</v>
      </c>
      <c r="F362" s="205">
        <f>SUM(F359:F360)</f>
        <v>0</v>
      </c>
      <c r="G362" s="227">
        <f>SUM(G359:G360)</f>
        <v>0</v>
      </c>
      <c r="H362" s="97" t="e">
        <f>(G362/F362)*100</f>
        <v>#DIV/0!</v>
      </c>
    </row>
    <row r="363" spans="1:8" ht="15">
      <c r="A363" s="15"/>
      <c r="B363" s="10"/>
      <c r="C363" s="10"/>
      <c r="D363" s="10"/>
      <c r="E363" s="18"/>
      <c r="F363" s="18"/>
      <c r="G363" s="18"/>
      <c r="H363" s="18"/>
    </row>
    <row r="364" spans="1:8" ht="15" hidden="1">
      <c r="A364" s="15"/>
      <c r="B364" s="10"/>
      <c r="C364" s="10"/>
      <c r="D364" s="10"/>
      <c r="E364" s="18"/>
      <c r="F364" s="18"/>
      <c r="G364" s="18"/>
      <c r="H364" s="18"/>
    </row>
    <row r="365" spans="1:8" ht="15" hidden="1">
      <c r="A365" s="15"/>
      <c r="B365" s="10"/>
      <c r="C365" s="10"/>
      <c r="D365" s="10"/>
      <c r="E365" s="18"/>
      <c r="F365" s="18"/>
      <c r="G365" s="18"/>
      <c r="H365" s="18"/>
    </row>
    <row r="366" spans="1:8" ht="15" hidden="1">
      <c r="A366" s="15"/>
      <c r="B366" s="10"/>
      <c r="C366" s="10"/>
      <c r="D366" s="10"/>
      <c r="E366" s="18"/>
      <c r="F366" s="18"/>
      <c r="G366" s="18"/>
      <c r="H366" s="18"/>
    </row>
    <row r="367" spans="1:8" ht="15" hidden="1">
      <c r="A367" s="15"/>
      <c r="B367" s="10"/>
      <c r="C367" s="10"/>
      <c r="D367" s="10"/>
      <c r="E367" s="18"/>
      <c r="F367" s="18"/>
      <c r="G367" s="18"/>
      <c r="H367" s="18"/>
    </row>
    <row r="368" spans="1:8" ht="15" hidden="1">
      <c r="A368" s="15"/>
      <c r="B368" s="10"/>
      <c r="C368" s="10"/>
      <c r="D368" s="10"/>
      <c r="E368" s="18"/>
      <c r="F368" s="18"/>
      <c r="G368" s="18"/>
      <c r="H368" s="18"/>
    </row>
    <row r="369" spans="1:8" ht="15" customHeight="1" hidden="1">
      <c r="A369" s="15"/>
      <c r="B369" s="10"/>
      <c r="C369" s="10"/>
      <c r="D369" s="10"/>
      <c r="E369" s="18"/>
      <c r="F369" s="18"/>
      <c r="G369" s="18"/>
      <c r="H369" s="18"/>
    </row>
    <row r="370" spans="1:8" ht="15" customHeight="1" thickBot="1">
      <c r="A370" s="15"/>
      <c r="B370" s="15"/>
      <c r="C370" s="15"/>
      <c r="D370" s="15"/>
      <c r="E370" s="91"/>
      <c r="F370" s="91"/>
      <c r="G370" s="91"/>
      <c r="H370" s="91"/>
    </row>
    <row r="371" spans="1:8" ht="15.75">
      <c r="A371" s="178" t="s">
        <v>2</v>
      </c>
      <c r="B371" s="178" t="s">
        <v>3</v>
      </c>
      <c r="C371" s="178" t="s">
        <v>4</v>
      </c>
      <c r="D371" s="179" t="s">
        <v>5</v>
      </c>
      <c r="E371" s="182" t="s">
        <v>6</v>
      </c>
      <c r="F371" s="182" t="s">
        <v>6</v>
      </c>
      <c r="G371" s="182" t="s">
        <v>305</v>
      </c>
      <c r="H371" s="182" t="s">
        <v>7</v>
      </c>
    </row>
    <row r="372" spans="1:8" ht="15.75" customHeight="1" thickBot="1">
      <c r="A372" s="180"/>
      <c r="B372" s="180"/>
      <c r="C372" s="180"/>
      <c r="D372" s="181"/>
      <c r="E372" s="183" t="s">
        <v>8</v>
      </c>
      <c r="F372" s="183" t="s">
        <v>338</v>
      </c>
      <c r="G372" s="195" t="s">
        <v>458</v>
      </c>
      <c r="H372" s="183" t="s">
        <v>9</v>
      </c>
    </row>
    <row r="373" spans="1:8" s="15" customFormat="1" ht="30.75" customHeight="1" thickBot="1" thickTop="1">
      <c r="A373" s="103"/>
      <c r="B373" s="106"/>
      <c r="C373" s="107"/>
      <c r="D373" s="108" t="s">
        <v>171</v>
      </c>
      <c r="E373" s="20">
        <f>SUM(E47,E70,E131,E167,E192,E207,E222,E238,E266,E302,E336,E351,E362)</f>
        <v>650602</v>
      </c>
      <c r="F373" s="215">
        <f>SUM(F47,F70,F131,F167,F192,F207,F222,F238,F266,F302,F336,F351,F362)</f>
        <v>669224.5</v>
      </c>
      <c r="G373" s="235">
        <f>SUM(G47,G70,G131,G167,G192,G207,G222,G238,G266,G302,G336,G351,G362)</f>
        <v>510338.5</v>
      </c>
      <c r="H373" s="20">
        <f>(G373/F373)*100</f>
        <v>76.25819138420664</v>
      </c>
    </row>
    <row r="374" spans="1:8" ht="15" customHeight="1">
      <c r="A374" s="1"/>
      <c r="B374" s="109"/>
      <c r="C374" s="110"/>
      <c r="D374" s="111"/>
      <c r="E374" s="21"/>
      <c r="F374" s="21"/>
      <c r="G374" s="21"/>
      <c r="H374" s="21"/>
    </row>
    <row r="375" spans="1:8" ht="15" customHeight="1" hidden="1">
      <c r="A375" s="1"/>
      <c r="B375" s="109"/>
      <c r="C375" s="110"/>
      <c r="D375" s="111"/>
      <c r="E375" s="21"/>
      <c r="F375" s="21"/>
      <c r="G375" s="21"/>
      <c r="H375" s="21"/>
    </row>
    <row r="376" spans="1:8" ht="12.75" customHeight="1" hidden="1">
      <c r="A376" s="1"/>
      <c r="B376" s="109"/>
      <c r="C376" s="110"/>
      <c r="D376" s="111"/>
      <c r="E376" s="21"/>
      <c r="F376" s="21"/>
      <c r="G376" s="21"/>
      <c r="H376" s="21"/>
    </row>
    <row r="377" spans="1:8" ht="12.75" customHeight="1" hidden="1">
      <c r="A377" s="1"/>
      <c r="B377" s="109"/>
      <c r="C377" s="110"/>
      <c r="D377" s="111"/>
      <c r="E377" s="21"/>
      <c r="F377" s="21"/>
      <c r="G377" s="21"/>
      <c r="H377" s="21"/>
    </row>
    <row r="378" spans="1:8" ht="12.75" customHeight="1" hidden="1">
      <c r="A378" s="1"/>
      <c r="B378" s="109"/>
      <c r="C378" s="110"/>
      <c r="D378" s="111"/>
      <c r="E378" s="21"/>
      <c r="F378" s="21"/>
      <c r="G378" s="21"/>
      <c r="H378" s="21"/>
    </row>
    <row r="379" spans="1:8" ht="12.75" customHeight="1" hidden="1">
      <c r="A379" s="1"/>
      <c r="B379" s="109"/>
      <c r="C379" s="110"/>
      <c r="D379" s="111"/>
      <c r="E379" s="21"/>
      <c r="F379" s="21"/>
      <c r="G379" s="21"/>
      <c r="H379" s="21"/>
    </row>
    <row r="380" spans="1:8" ht="12.75" customHeight="1" hidden="1">
      <c r="A380" s="1"/>
      <c r="B380" s="109"/>
      <c r="C380" s="110"/>
      <c r="D380" s="111"/>
      <c r="E380" s="21"/>
      <c r="F380" s="21"/>
      <c r="G380" s="21"/>
      <c r="H380" s="21"/>
    </row>
    <row r="381" spans="1:8" ht="12.75" customHeight="1" hidden="1">
      <c r="A381" s="1"/>
      <c r="B381" s="109"/>
      <c r="C381" s="110"/>
      <c r="D381" s="111"/>
      <c r="E381" s="21"/>
      <c r="F381" s="21"/>
      <c r="G381" s="21"/>
      <c r="H381" s="21"/>
    </row>
    <row r="382" spans="1:8" ht="15" customHeight="1" hidden="1">
      <c r="A382" s="1"/>
      <c r="B382" s="109"/>
      <c r="C382" s="110"/>
      <c r="D382" s="111"/>
      <c r="E382" s="21"/>
      <c r="F382" s="21"/>
      <c r="G382" s="21"/>
      <c r="H382" s="21"/>
    </row>
    <row r="383" spans="1:8" ht="15" customHeight="1" thickBot="1">
      <c r="A383" s="1"/>
      <c r="B383" s="109"/>
      <c r="C383" s="110"/>
      <c r="D383" s="111"/>
      <c r="E383" s="112"/>
      <c r="F383" s="112"/>
      <c r="G383" s="112"/>
      <c r="H383" s="112"/>
    </row>
    <row r="384" spans="1:8" ht="15.75">
      <c r="A384" s="178" t="s">
        <v>2</v>
      </c>
      <c r="B384" s="178" t="s">
        <v>3</v>
      </c>
      <c r="C384" s="178" t="s">
        <v>4</v>
      </c>
      <c r="D384" s="179" t="s">
        <v>5</v>
      </c>
      <c r="E384" s="182" t="s">
        <v>6</v>
      </c>
      <c r="F384" s="182" t="s">
        <v>6</v>
      </c>
      <c r="G384" s="182" t="s">
        <v>305</v>
      </c>
      <c r="H384" s="182" t="s">
        <v>7</v>
      </c>
    </row>
    <row r="385" spans="1:8" ht="15.75" customHeight="1" thickBot="1">
      <c r="A385" s="180"/>
      <c r="B385" s="180"/>
      <c r="C385" s="180"/>
      <c r="D385" s="181"/>
      <c r="E385" s="183" t="s">
        <v>8</v>
      </c>
      <c r="F385" s="183" t="s">
        <v>338</v>
      </c>
      <c r="G385" s="195" t="s">
        <v>458</v>
      </c>
      <c r="H385" s="183" t="s">
        <v>9</v>
      </c>
    </row>
    <row r="386" spans="1:8" ht="16.5" customHeight="1" thickTop="1">
      <c r="A386" s="22">
        <v>110</v>
      </c>
      <c r="B386" s="22"/>
      <c r="C386" s="22"/>
      <c r="D386" s="23" t="s">
        <v>172</v>
      </c>
      <c r="E386" s="174"/>
      <c r="F386" s="216"/>
      <c r="G386" s="236"/>
      <c r="H386" s="174"/>
    </row>
    <row r="387" spans="1:8" ht="14.25" customHeight="1">
      <c r="A387" s="24"/>
      <c r="B387" s="24"/>
      <c r="C387" s="24"/>
      <c r="D387" s="1"/>
      <c r="E387" s="174"/>
      <c r="F387" s="216"/>
      <c r="G387" s="236"/>
      <c r="H387" s="174"/>
    </row>
    <row r="388" spans="1:8" ht="15" customHeight="1">
      <c r="A388" s="6"/>
      <c r="B388" s="6"/>
      <c r="C388" s="6">
        <v>8115</v>
      </c>
      <c r="D388" s="12" t="s">
        <v>322</v>
      </c>
      <c r="E388" s="175">
        <v>6478</v>
      </c>
      <c r="F388" s="217">
        <v>166091.7</v>
      </c>
      <c r="G388" s="237">
        <v>112948.8</v>
      </c>
      <c r="H388" s="4">
        <f>(G388/F388)*100</f>
        <v>68.0038797844805</v>
      </c>
    </row>
    <row r="389" spans="1:8" ht="15" hidden="1">
      <c r="A389" s="6"/>
      <c r="B389" s="6"/>
      <c r="C389" s="6">
        <v>8123</v>
      </c>
      <c r="D389" s="157" t="s">
        <v>173</v>
      </c>
      <c r="E389" s="7"/>
      <c r="F389" s="198"/>
      <c r="G389" s="220"/>
      <c r="H389" s="4" t="e">
        <f>(G389/F389)*100</f>
        <v>#DIV/0!</v>
      </c>
    </row>
    <row r="390" spans="1:8" ht="14.25" customHeight="1">
      <c r="A390" s="6"/>
      <c r="B390" s="6"/>
      <c r="C390" s="6">
        <v>8124</v>
      </c>
      <c r="D390" s="12" t="s">
        <v>174</v>
      </c>
      <c r="E390" s="4">
        <v>-18378</v>
      </c>
      <c r="F390" s="197">
        <v>-18378</v>
      </c>
      <c r="G390" s="219">
        <v>-13774.4</v>
      </c>
      <c r="H390" s="4">
        <f>(G390/F390)*100</f>
        <v>74.95048427467624</v>
      </c>
    </row>
    <row r="391" spans="1:8" ht="15" customHeight="1" thickBot="1">
      <c r="A391" s="105"/>
      <c r="B391" s="105"/>
      <c r="C391" s="105">
        <v>8902</v>
      </c>
      <c r="D391" s="176" t="s">
        <v>328</v>
      </c>
      <c r="E391" s="19">
        <v>0</v>
      </c>
      <c r="F391" s="214">
        <v>0</v>
      </c>
      <c r="G391" s="234">
        <v>0</v>
      </c>
      <c r="H391" s="4" t="e">
        <f>(G391/F391)*100</f>
        <v>#DIV/0!</v>
      </c>
    </row>
    <row r="392" spans="1:8" s="15" customFormat="1" ht="22.5" customHeight="1" thickBot="1" thickTop="1">
      <c r="A392" s="102"/>
      <c r="B392" s="102"/>
      <c r="C392" s="102"/>
      <c r="D392" s="177" t="s">
        <v>175</v>
      </c>
      <c r="E392" s="170">
        <f>SUM(E388:E391)</f>
        <v>-11900</v>
      </c>
      <c r="F392" s="205">
        <f>SUM(F388:F391)</f>
        <v>147713.7</v>
      </c>
      <c r="G392" s="227">
        <f>SUM(G388:G391)</f>
        <v>99174.40000000001</v>
      </c>
      <c r="H392" s="97">
        <f>(G392/F392)*100</f>
        <v>67.13960858065298</v>
      </c>
    </row>
    <row r="393" spans="1:8" s="15" customFormat="1" ht="22.5" customHeight="1">
      <c r="A393" s="10"/>
      <c r="B393" s="10"/>
      <c r="C393" s="10"/>
      <c r="D393" s="1"/>
      <c r="E393" s="11"/>
      <c r="F393" s="11"/>
      <c r="G393" s="11"/>
      <c r="H393" s="11"/>
    </row>
    <row r="394" spans="1:8" ht="15" customHeight="1">
      <c r="A394" s="15" t="s">
        <v>176</v>
      </c>
      <c r="B394" s="15"/>
      <c r="C394" s="15"/>
      <c r="D394" s="1"/>
      <c r="E394" s="11"/>
      <c r="F394" s="11"/>
      <c r="G394" s="11"/>
      <c r="H394" s="11"/>
    </row>
    <row r="395" spans="1:8" ht="15">
      <c r="A395" s="10"/>
      <c r="B395" s="15"/>
      <c r="C395" s="10"/>
      <c r="D395" s="15"/>
      <c r="E395" s="91"/>
      <c r="F395" s="91"/>
      <c r="G395" s="91"/>
      <c r="H395" s="91"/>
    </row>
    <row r="396" spans="1:8" ht="15">
      <c r="A396" s="10"/>
      <c r="B396" s="10"/>
      <c r="C396" s="10"/>
      <c r="D396" s="15"/>
      <c r="E396" s="91"/>
      <c r="F396" s="91"/>
      <c r="G396" s="91"/>
      <c r="H396" s="91"/>
    </row>
    <row r="397" spans="1:8" ht="15" hidden="1">
      <c r="A397" s="27"/>
      <c r="B397" s="27"/>
      <c r="C397" s="27"/>
      <c r="D397" s="36" t="s">
        <v>330</v>
      </c>
      <c r="E397" s="59" t="e">
        <f>SUM(E12,E141,E142,E231,E260,E291,#REF!)</f>
        <v>#REF!</v>
      </c>
      <c r="F397" s="59"/>
      <c r="G397" s="59"/>
      <c r="H397" s="59"/>
    </row>
    <row r="398" spans="1:8" ht="15">
      <c r="A398" s="27"/>
      <c r="B398" s="27"/>
      <c r="C398" s="27"/>
      <c r="D398" s="25" t="s">
        <v>177</v>
      </c>
      <c r="E398" s="26">
        <f>E373+E392</f>
        <v>638702</v>
      </c>
      <c r="F398" s="26">
        <f>F373+F392</f>
        <v>816938.2</v>
      </c>
      <c r="G398" s="26">
        <f>G373+G392</f>
        <v>609512.9</v>
      </c>
      <c r="H398" s="4">
        <f>(G398/F398)*100</f>
        <v>74.60942578030995</v>
      </c>
    </row>
    <row r="399" spans="1:8" ht="15" hidden="1">
      <c r="A399" s="27"/>
      <c r="B399" s="27"/>
      <c r="C399" s="27"/>
      <c r="D399" s="25" t="s">
        <v>178</v>
      </c>
      <c r="E399" s="26"/>
      <c r="F399" s="26"/>
      <c r="G399" s="26"/>
      <c r="H399" s="26"/>
    </row>
    <row r="400" spans="1:8" ht="15" hidden="1">
      <c r="A400" s="27"/>
      <c r="B400" s="27"/>
      <c r="C400" s="27"/>
      <c r="D400" s="27" t="s">
        <v>180</v>
      </c>
      <c r="E400" s="28">
        <f>SUM(E263,E317,E319,E326,E331)</f>
        <v>35785</v>
      </c>
      <c r="F400" s="28"/>
      <c r="G400" s="28"/>
      <c r="H400" s="28"/>
    </row>
    <row r="401" spans="1:8" ht="15" hidden="1">
      <c r="A401" s="36"/>
      <c r="B401" s="36"/>
      <c r="C401" s="36"/>
      <c r="D401" s="36" t="s">
        <v>179</v>
      </c>
      <c r="E401" s="59"/>
      <c r="F401" s="59"/>
      <c r="G401" s="59"/>
      <c r="H401" s="59"/>
    </row>
    <row r="402" spans="1:8" ht="15" hidden="1">
      <c r="A402" s="36"/>
      <c r="B402" s="36"/>
      <c r="C402" s="36"/>
      <c r="D402" s="36" t="s">
        <v>180</v>
      </c>
      <c r="E402" s="59"/>
      <c r="F402" s="59"/>
      <c r="G402" s="59"/>
      <c r="H402" s="59"/>
    </row>
    <row r="403" spans="1:8" ht="15" hidden="1">
      <c r="A403" s="36"/>
      <c r="B403" s="36"/>
      <c r="C403" s="36"/>
      <c r="D403" s="36"/>
      <c r="E403" s="59"/>
      <c r="F403" s="59"/>
      <c r="G403" s="59"/>
      <c r="H403" s="59"/>
    </row>
    <row r="404" spans="1:8" ht="15" hidden="1">
      <c r="A404" s="36"/>
      <c r="B404" s="36"/>
      <c r="C404" s="36"/>
      <c r="D404" s="36" t="s">
        <v>181</v>
      </c>
      <c r="E404" s="59"/>
      <c r="F404" s="59"/>
      <c r="G404" s="59"/>
      <c r="H404" s="59"/>
    </row>
    <row r="405" spans="1:8" ht="15" hidden="1">
      <c r="A405" s="36"/>
      <c r="B405" s="36"/>
      <c r="C405" s="36"/>
      <c r="D405" s="36" t="s">
        <v>182</v>
      </c>
      <c r="E405" s="59"/>
      <c r="F405" s="59"/>
      <c r="G405" s="59"/>
      <c r="H405" s="59"/>
    </row>
    <row r="406" spans="1:8" ht="15" hidden="1">
      <c r="A406" s="36"/>
      <c r="B406" s="36"/>
      <c r="C406" s="36"/>
      <c r="D406" s="36" t="s">
        <v>331</v>
      </c>
      <c r="E406" s="59">
        <f>SUM(E9,E10,E78,E79,E80,E140,E178,E179,E180,E181,E182,E203,E215,E217,E261,E275,E276,E277,E278,E279,E280,E283,E284,E285,E287,E288,E289)</f>
        <v>342678</v>
      </c>
      <c r="F406" s="59"/>
      <c r="G406" s="59"/>
      <c r="H406" s="59"/>
    </row>
    <row r="407" spans="1:8" ht="15.75" hidden="1">
      <c r="A407" s="36"/>
      <c r="B407" s="36"/>
      <c r="C407" s="36"/>
      <c r="D407" s="69" t="s">
        <v>291</v>
      </c>
      <c r="E407" s="191">
        <v>0</v>
      </c>
      <c r="F407" s="191"/>
      <c r="G407" s="191"/>
      <c r="H407" s="191"/>
    </row>
    <row r="408" spans="1:8" ht="15" hidden="1">
      <c r="A408" s="36"/>
      <c r="B408" s="36"/>
      <c r="C408" s="36"/>
      <c r="D408" s="36"/>
      <c r="E408" s="59"/>
      <c r="F408" s="59"/>
      <c r="G408" s="59"/>
      <c r="H408" s="59"/>
    </row>
    <row r="409" spans="1:8" ht="15" hidden="1">
      <c r="A409" s="36"/>
      <c r="B409" s="36"/>
      <c r="C409" s="36"/>
      <c r="D409" s="36"/>
      <c r="E409" s="59"/>
      <c r="F409" s="59"/>
      <c r="G409" s="59"/>
      <c r="H409" s="59"/>
    </row>
    <row r="410" spans="1:8" ht="15">
      <c r="A410" s="36"/>
      <c r="B410" s="36"/>
      <c r="C410" s="36"/>
      <c r="D410" s="36"/>
      <c r="E410" s="59"/>
      <c r="F410" s="59"/>
      <c r="G410" s="59"/>
      <c r="H410" s="59"/>
    </row>
    <row r="411" spans="1:8" ht="15">
      <c r="A411" s="36"/>
      <c r="B411" s="36"/>
      <c r="C411" s="36"/>
      <c r="D411" s="36"/>
      <c r="E411" s="59"/>
      <c r="F411" s="59"/>
      <c r="G411" s="59"/>
      <c r="H411" s="59"/>
    </row>
    <row r="412" spans="1:8" ht="15.75" hidden="1">
      <c r="A412" s="36"/>
      <c r="B412" s="36"/>
      <c r="C412" s="36"/>
      <c r="D412" s="36" t="s">
        <v>179</v>
      </c>
      <c r="E412" s="191">
        <f>SUM(E9,E10,E78,E79,E80,E81,E140,E178,E179,E180,E181,E182,E203,E215,E216,E217,E260,E275,E276,E277,E278,E279,E280,E283,E284,E285,E287,E288,E289)</f>
        <v>343438</v>
      </c>
      <c r="F412" s="191">
        <f>SUM(F9,F10,F78,F79,F80,F81,F140,F178,F179,F180,F181,F182,F203,F215,F216,F217,F260,F275,F276,F277,F278,F279,F280,F283,F284,F285,F287,F288,F289)</f>
        <v>340269</v>
      </c>
      <c r="G412" s="191">
        <f>SUM(G9,G10,G78,G79,G80,G81,G140,G178,G179,G180,G181,G182,G203,G215,G216,G217,G260,G275,G276,G277,G278,G279,G280,G283,G284,G285,G287,G288,G289)</f>
        <v>264056.5</v>
      </c>
      <c r="H412" s="191" t="e">
        <f>SUM(H9,H10,H78,H79,H80,H81,H140,H178,H179,H180,H181,H182,H203,H215,H216,H217,H260,H275,H276,H277,H278,H279,H280,H283,H284,H285,H287,H288,H289)</f>
        <v>#DIV/0!</v>
      </c>
    </row>
    <row r="413" spans="1:8" ht="15" hidden="1">
      <c r="A413" s="36"/>
      <c r="B413" s="36"/>
      <c r="C413" s="36"/>
      <c r="D413" s="36" t="s">
        <v>386</v>
      </c>
      <c r="E413" s="59">
        <f>SUM(E275,E276,E277,E278,E280)</f>
        <v>209800</v>
      </c>
      <c r="F413" s="59">
        <f>SUM(F275,F276,F277,F278,F280)</f>
        <v>209800</v>
      </c>
      <c r="G413" s="59">
        <f>SUM(G275,G276,G277,G278,G280)</f>
        <v>152964.90000000002</v>
      </c>
      <c r="H413" s="59">
        <f>SUM(H275,H276,H277,H278,H280)</f>
        <v>368.71226804038514</v>
      </c>
    </row>
    <row r="414" spans="1:8" ht="15" hidden="1">
      <c r="A414" s="36"/>
      <c r="B414" s="36"/>
      <c r="C414" s="36"/>
      <c r="D414" s="36" t="s">
        <v>387</v>
      </c>
      <c r="E414" s="59">
        <f>SUM(E9,E78,E79,E80,E283,E284,E285)</f>
        <v>16555</v>
      </c>
      <c r="F414" s="59">
        <f>SUM(F9,F78,F79,F80,F283,F284,F285)</f>
        <v>16555</v>
      </c>
      <c r="G414" s="59">
        <f>SUM(G9,G78,G79,G80,G283,G284,G285)</f>
        <v>14052.8</v>
      </c>
      <c r="H414" s="59">
        <f>SUM(H9,H78,H79,H80,H283,H284,H285)</f>
        <v>478.926402373247</v>
      </c>
    </row>
    <row r="415" spans="1:8" ht="15" hidden="1">
      <c r="A415" s="36"/>
      <c r="B415" s="36"/>
      <c r="C415" s="36"/>
      <c r="D415" s="36" t="s">
        <v>388</v>
      </c>
      <c r="E415" s="59">
        <f>SUM(E10,E81,E140,E182,E203,E217,E260,E288)</f>
        <v>13513</v>
      </c>
      <c r="F415" s="59">
        <f>SUM(F10,F81,F140,F182,F203,F217,F260,F288)</f>
        <v>13513</v>
      </c>
      <c r="G415" s="59">
        <f>SUM(G10,G81,G140,G182,G203,G217,G260,G288)</f>
        <v>7579.3</v>
      </c>
      <c r="H415" s="59">
        <f>SUM(H10,H81,H140,H182,H203,H217,H260,H288)</f>
        <v>638.3861171264333</v>
      </c>
    </row>
    <row r="416" spans="1:8" ht="15" hidden="1">
      <c r="A416" s="36"/>
      <c r="B416" s="36"/>
      <c r="C416" s="36"/>
      <c r="D416" s="36" t="s">
        <v>389</v>
      </c>
      <c r="E416" s="59"/>
      <c r="F416" s="59"/>
      <c r="G416" s="59"/>
      <c r="H416" s="59"/>
    </row>
    <row r="417" spans="1:8" ht="15" hidden="1">
      <c r="A417" s="36"/>
      <c r="B417" s="36"/>
      <c r="C417" s="36"/>
      <c r="D417" s="36" t="s">
        <v>390</v>
      </c>
      <c r="E417" s="59" t="e">
        <f>+E373-E412-E420-E421</f>
        <v>#REF!</v>
      </c>
      <c r="F417" s="59" t="e">
        <f>+F373-F412-F420-F421</f>
        <v>#REF!</v>
      </c>
      <c r="G417" s="59" t="e">
        <f>+G373-G412-G420-G421</f>
        <v>#REF!</v>
      </c>
      <c r="H417" s="59" t="e">
        <f>+H373-H412-H420-H421</f>
        <v>#DIV/0!</v>
      </c>
    </row>
    <row r="418" spans="1:8" ht="15" hidden="1">
      <c r="A418" s="36"/>
      <c r="B418" s="36"/>
      <c r="C418" s="36"/>
      <c r="D418" s="36" t="s">
        <v>391</v>
      </c>
      <c r="E418" s="59">
        <f>SUM(E19,E29,E39,E41,E97,E103,E107,E115,E119,E120,E313,E318,E320,E323)</f>
        <v>25610</v>
      </c>
      <c r="F418" s="59">
        <f>SUM(F19,F29,F39,F41,F97,F103,F107,F115,F119,F120,F313,F318,F320,F323)</f>
        <v>19410</v>
      </c>
      <c r="G418" s="59">
        <f>SUM(G19,G29,G39,G41,G97,G103,G107,G115,G119,G120,G313,G318,G320,G323)</f>
        <v>17897.6</v>
      </c>
      <c r="H418" s="59" t="e">
        <f>SUM(H19,H29,H39,H41,H97,H103,H107,H115,H119,H120,H313,H318,H320,H323)</f>
        <v>#DIV/0!</v>
      </c>
    </row>
    <row r="419" spans="1:8" ht="15" hidden="1">
      <c r="A419" s="36"/>
      <c r="B419" s="36"/>
      <c r="C419" s="36"/>
      <c r="D419" s="36" t="s">
        <v>392</v>
      </c>
      <c r="E419" s="59" t="e">
        <f>SUM(E66,#REF!,E162,E188,E204,E218,E233,E262)</f>
        <v>#REF!</v>
      </c>
      <c r="F419" s="59" t="e">
        <f>SUM(F66,#REF!,F162,F188,F204,F218,F233,F262)</f>
        <v>#REF!</v>
      </c>
      <c r="G419" s="59" t="e">
        <f>SUM(G66,#REF!,G162,G188,G204,G218,G233,G262)</f>
        <v>#REF!</v>
      </c>
      <c r="H419" s="59" t="e">
        <f>SUM(H66,#REF!,H162,H188,H204,H218,H233,H262)</f>
        <v>#REF!</v>
      </c>
    </row>
    <row r="420" spans="1:8" ht="15" hidden="1">
      <c r="A420" s="36"/>
      <c r="B420" s="36"/>
      <c r="C420" s="36"/>
      <c r="D420" s="36" t="s">
        <v>180</v>
      </c>
      <c r="E420" s="59" t="e">
        <f>SUM(#REF!,E263,E317,E319,E326,E331)</f>
        <v>#REF!</v>
      </c>
      <c r="F420" s="59" t="e">
        <f>SUM(#REF!,F263,F317,F319,F326,F331)</f>
        <v>#REF!</v>
      </c>
      <c r="G420" s="59" t="e">
        <f>SUM(#REF!,G263,G317,G319,G326,G331)</f>
        <v>#REF!</v>
      </c>
      <c r="H420" s="59" t="e">
        <f>SUM(#REF!,H263,H317,H319,H326,H331)</f>
        <v>#REF!</v>
      </c>
    </row>
    <row r="421" spans="1:8" ht="15" hidden="1">
      <c r="A421" s="36"/>
      <c r="B421" s="36"/>
      <c r="C421" s="36"/>
      <c r="D421" s="36" t="s">
        <v>181</v>
      </c>
      <c r="E421" s="59" t="e">
        <f>SUM(E11,E12,E13,E58,#REF!,#REF!,#REF!,#REF!,E67,#REF!,#REF!,#REF!,#REF!,#REF!,#REF!,E85,E86,#REF!,E87,#REF!,E88,E90,#REF!,E141,E142,E184,E231,E261,E291)</f>
        <v>#REF!</v>
      </c>
      <c r="F421" s="59" t="e">
        <f>SUM(F11,F12,F13,F58,#REF!,#REF!,#REF!,#REF!,F67,#REF!,#REF!,#REF!,#REF!,#REF!,#REF!,F85,F86,#REF!,F87,#REF!,F88,F90,#REF!,F141,F142,F184,F231,F261,F291)</f>
        <v>#REF!</v>
      </c>
      <c r="G421" s="59" t="e">
        <f>SUM(G11,G12,G13,G58,#REF!,#REF!,#REF!,#REF!,G67,#REF!,#REF!,#REF!,#REF!,#REF!,#REF!,G85,G86,#REF!,G87,#REF!,G88,G90,#REF!,G141,G142,G184,G231,G261,G291)</f>
        <v>#REF!</v>
      </c>
      <c r="H421" s="59" t="e">
        <f>SUM(H11,H12,H13,H58,#REF!,#REF!,#REF!,#REF!,H67,#REF!,#REF!,#REF!,#REF!,#REF!,#REF!,H85,H86,#REF!,H87,#REF!,H88,H90,#REF!,H141,H142,H184,H231,H261,H291)</f>
        <v>#REF!</v>
      </c>
    </row>
    <row r="422" spans="1:8" ht="15" hidden="1">
      <c r="A422" s="36"/>
      <c r="B422" s="36"/>
      <c r="C422" s="36"/>
      <c r="D422" s="36"/>
      <c r="E422" s="59"/>
      <c r="F422" s="59"/>
      <c r="G422" s="59"/>
      <c r="H422" s="59"/>
    </row>
    <row r="423" spans="1:8" ht="15" hidden="1">
      <c r="A423" s="36"/>
      <c r="B423" s="36"/>
      <c r="C423" s="36"/>
      <c r="D423" s="36"/>
      <c r="E423" s="59"/>
      <c r="F423" s="59"/>
      <c r="G423" s="59"/>
      <c r="H423" s="59"/>
    </row>
    <row r="424" spans="1:8" ht="15" hidden="1">
      <c r="A424" s="36"/>
      <c r="B424" s="36"/>
      <c r="C424" s="36"/>
      <c r="D424" s="36"/>
      <c r="E424" s="59">
        <f>SUM(E314,E317,E319,E326,E331)</f>
        <v>35785</v>
      </c>
      <c r="F424" s="59">
        <f>SUM(F314,F317,F319,F326,F331)</f>
        <v>35785</v>
      </c>
      <c r="G424" s="59">
        <f>SUM(G314,G317,G319,G326,G331)</f>
        <v>27480.4</v>
      </c>
      <c r="H424" s="59" t="e">
        <f>SUM(H314,H317,H319,H326,H331)</f>
        <v>#DIV/0!</v>
      </c>
    </row>
    <row r="425" spans="1:8" ht="15" hidden="1">
      <c r="A425" s="36"/>
      <c r="B425" s="36"/>
      <c r="C425" s="36"/>
      <c r="D425" s="36"/>
      <c r="E425" s="59" t="e">
        <f>SUM(#REF!,#REF!,E67,#REF!,#REF!,#REF!,#REF!,#REF!,#REF!,E261)</f>
        <v>#REF!</v>
      </c>
      <c r="F425" s="59" t="e">
        <f>SUM(#REF!,#REF!,F67,#REF!,#REF!,#REF!,#REF!,#REF!,#REF!,F261)</f>
        <v>#REF!</v>
      </c>
      <c r="G425" s="59" t="e">
        <f>SUM(#REF!,#REF!,G67,#REF!,#REF!,#REF!,#REF!,#REF!,#REF!,G261)</f>
        <v>#REF!</v>
      </c>
      <c r="H425" s="59" t="e">
        <f>SUM(#REF!,#REF!,H67,#REF!,#REF!,#REF!,#REF!,#REF!,#REF!,H261)</f>
        <v>#REF!</v>
      </c>
    </row>
    <row r="426" spans="1:8" ht="15" hidden="1">
      <c r="A426" s="36"/>
      <c r="B426" s="36"/>
      <c r="C426" s="36"/>
      <c r="D426" s="36"/>
      <c r="E426" s="59"/>
      <c r="F426" s="59"/>
      <c r="G426" s="59"/>
      <c r="H426" s="59"/>
    </row>
    <row r="427" spans="1:8" ht="15" hidden="1">
      <c r="A427" s="36"/>
      <c r="B427" s="36"/>
      <c r="C427" s="36"/>
      <c r="D427" s="36"/>
      <c r="E427" s="59" t="e">
        <f>SUM(E424:E426)</f>
        <v>#REF!</v>
      </c>
      <c r="F427" s="59" t="e">
        <f>SUM(F424:F426)</f>
        <v>#REF!</v>
      </c>
      <c r="G427" s="59" t="e">
        <f>SUM(G424:G426)</f>
        <v>#REF!</v>
      </c>
      <c r="H427" s="59" t="e">
        <f>SUM(H424:H426)</f>
        <v>#DIV/0!</v>
      </c>
    </row>
    <row r="428" spans="1:8" ht="15">
      <c r="A428" s="36"/>
      <c r="B428" s="36"/>
      <c r="C428" s="36"/>
      <c r="D428" s="36"/>
      <c r="E428" s="59"/>
      <c r="F428" s="59"/>
      <c r="G428" s="59"/>
      <c r="H428" s="59"/>
    </row>
    <row r="429" spans="1:8" ht="15">
      <c r="A429" s="36"/>
      <c r="B429" s="36"/>
      <c r="C429" s="36"/>
      <c r="D429" s="36"/>
      <c r="E429" s="59"/>
      <c r="F429" s="59"/>
      <c r="G429" s="59"/>
      <c r="H429" s="59"/>
    </row>
    <row r="430" spans="1:8" ht="15">
      <c r="A430" s="36"/>
      <c r="B430" s="36"/>
      <c r="C430" s="36"/>
      <c r="D430" s="36"/>
      <c r="E430" s="59"/>
      <c r="F430" s="59"/>
      <c r="G430" s="59"/>
      <c r="H430" s="59"/>
    </row>
    <row r="431" spans="1:8" ht="15">
      <c r="A431" s="36"/>
      <c r="B431" s="36"/>
      <c r="C431" s="36"/>
      <c r="D431" s="36"/>
      <c r="E431" s="59"/>
      <c r="F431" s="59"/>
      <c r="G431" s="59"/>
      <c r="H431" s="59"/>
    </row>
    <row r="432" spans="1:8" ht="15">
      <c r="A432" s="36"/>
      <c r="B432" s="36"/>
      <c r="C432" s="36"/>
      <c r="D432" s="36"/>
      <c r="E432" s="59"/>
      <c r="F432" s="59"/>
      <c r="G432" s="59"/>
      <c r="H432" s="59"/>
    </row>
    <row r="433" spans="1:8" ht="15">
      <c r="A433" s="36"/>
      <c r="B433" s="36"/>
      <c r="C433" s="36"/>
      <c r="D433" s="36"/>
      <c r="E433" s="59"/>
      <c r="F433" s="59"/>
      <c r="G433" s="59"/>
      <c r="H433" s="59"/>
    </row>
    <row r="434" spans="1:8" ht="15">
      <c r="A434" s="36"/>
      <c r="B434" s="36"/>
      <c r="C434" s="36"/>
      <c r="D434" s="36"/>
      <c r="E434" s="59"/>
      <c r="F434" s="59"/>
      <c r="G434" s="59"/>
      <c r="H434" s="59"/>
    </row>
    <row r="435" spans="1:8" ht="15">
      <c r="A435" s="36"/>
      <c r="B435" s="36"/>
      <c r="C435" s="36"/>
      <c r="D435" s="36"/>
      <c r="E435" s="59"/>
      <c r="F435" s="59"/>
      <c r="G435" s="59"/>
      <c r="H435" s="59"/>
    </row>
    <row r="436" spans="1:8" ht="15">
      <c r="A436" s="36"/>
      <c r="B436" s="36"/>
      <c r="C436" s="36"/>
      <c r="D436" s="36"/>
      <c r="E436" s="59"/>
      <c r="F436" s="59"/>
      <c r="G436" s="59"/>
      <c r="H436" s="59"/>
    </row>
    <row r="437" spans="1:8" ht="15">
      <c r="A437" s="36"/>
      <c r="B437" s="36"/>
      <c r="C437" s="36"/>
      <c r="D437" s="36"/>
      <c r="E437" s="59"/>
      <c r="F437" s="59"/>
      <c r="G437" s="59"/>
      <c r="H437" s="59"/>
    </row>
    <row r="438" spans="1:8" ht="15">
      <c r="A438" s="36"/>
      <c r="B438" s="36"/>
      <c r="C438" s="36"/>
      <c r="D438" s="36"/>
      <c r="E438" s="59"/>
      <c r="F438" s="59"/>
      <c r="G438" s="59"/>
      <c r="H438" s="59"/>
    </row>
    <row r="439" spans="1:8" ht="15">
      <c r="A439" s="36"/>
      <c r="B439" s="36"/>
      <c r="C439" s="36"/>
      <c r="D439" s="36"/>
      <c r="E439" s="59"/>
      <c r="F439" s="59"/>
      <c r="G439" s="59"/>
      <c r="H439" s="59"/>
    </row>
    <row r="440" spans="1:8" ht="15">
      <c r="A440" s="36"/>
      <c r="B440" s="36"/>
      <c r="C440" s="36"/>
      <c r="D440" s="36"/>
      <c r="E440" s="59"/>
      <c r="F440" s="59"/>
      <c r="G440" s="59"/>
      <c r="H440" s="59"/>
    </row>
    <row r="441" spans="1:8" ht="15">
      <c r="A441" s="36"/>
      <c r="B441" s="36"/>
      <c r="C441" s="36"/>
      <c r="D441" s="36"/>
      <c r="E441" s="59"/>
      <c r="F441" s="59"/>
      <c r="G441" s="59"/>
      <c r="H441" s="59"/>
    </row>
    <row r="442" spans="1:8" ht="15">
      <c r="A442" s="36"/>
      <c r="B442" s="36"/>
      <c r="C442" s="36"/>
      <c r="D442" s="36"/>
      <c r="E442" s="59"/>
      <c r="F442" s="59"/>
      <c r="G442" s="59"/>
      <c r="H442" s="59"/>
    </row>
    <row r="443" spans="1:8" ht="15">
      <c r="A443" s="36"/>
      <c r="B443" s="36"/>
      <c r="C443" s="36"/>
      <c r="D443" s="36"/>
      <c r="E443" s="59"/>
      <c r="F443" s="59"/>
      <c r="G443" s="59"/>
      <c r="H443" s="59"/>
    </row>
    <row r="444" spans="1:8" ht="15">
      <c r="A444" s="36"/>
      <c r="B444" s="36"/>
      <c r="C444" s="36"/>
      <c r="D444" s="36"/>
      <c r="E444" s="59"/>
      <c r="F444" s="59"/>
      <c r="G444" s="59"/>
      <c r="H444" s="59"/>
    </row>
    <row r="445" spans="1:8" ht="15">
      <c r="A445" s="36"/>
      <c r="B445" s="36"/>
      <c r="C445" s="36"/>
      <c r="D445" s="36"/>
      <c r="E445" s="59"/>
      <c r="F445" s="59"/>
      <c r="G445" s="59"/>
      <c r="H445" s="59"/>
    </row>
    <row r="446" spans="1:8" ht="15">
      <c r="A446" s="36"/>
      <c r="B446" s="36"/>
      <c r="C446" s="36"/>
      <c r="D446" s="36"/>
      <c r="E446" s="59"/>
      <c r="F446" s="59"/>
      <c r="G446" s="59"/>
      <c r="H446" s="59"/>
    </row>
    <row r="447" spans="1:8" ht="15">
      <c r="A447" s="36"/>
      <c r="B447" s="36"/>
      <c r="C447" s="36"/>
      <c r="D447" s="36"/>
      <c r="E447" s="59"/>
      <c r="F447" s="59"/>
      <c r="G447" s="59"/>
      <c r="H447" s="59"/>
    </row>
    <row r="448" spans="1:8" ht="15">
      <c r="A448" s="36"/>
      <c r="B448" s="36"/>
      <c r="C448" s="36"/>
      <c r="D448" s="36"/>
      <c r="E448" s="59"/>
      <c r="F448" s="59"/>
      <c r="G448" s="59"/>
      <c r="H448" s="59"/>
    </row>
    <row r="449" spans="1:8" ht="15">
      <c r="A449" s="36"/>
      <c r="B449" s="36"/>
      <c r="C449" s="36"/>
      <c r="D449" s="36"/>
      <c r="E449" s="59"/>
      <c r="F449" s="59"/>
      <c r="G449" s="59"/>
      <c r="H449" s="59"/>
    </row>
    <row r="450" spans="1:8" ht="15">
      <c r="A450" s="36"/>
      <c r="B450" s="36"/>
      <c r="C450" s="36"/>
      <c r="D450" s="36"/>
      <c r="E450" s="59"/>
      <c r="F450" s="59"/>
      <c r="G450" s="59"/>
      <c r="H450" s="59"/>
    </row>
    <row r="451" spans="1:8" ht="15">
      <c r="A451" s="36"/>
      <c r="B451" s="36"/>
      <c r="C451" s="36"/>
      <c r="D451" s="36"/>
      <c r="E451" s="59"/>
      <c r="F451" s="59"/>
      <c r="G451" s="59"/>
      <c r="H451" s="59"/>
    </row>
    <row r="452" spans="1:8" ht="15">
      <c r="A452" s="36"/>
      <c r="B452" s="36"/>
      <c r="C452" s="36"/>
      <c r="D452" s="36"/>
      <c r="E452" s="59"/>
      <c r="F452" s="59"/>
      <c r="G452" s="59"/>
      <c r="H452" s="59"/>
    </row>
    <row r="453" spans="1:8" ht="15">
      <c r="A453" s="36"/>
      <c r="B453" s="36"/>
      <c r="C453" s="36"/>
      <c r="D453" s="36"/>
      <c r="E453" s="59"/>
      <c r="F453" s="59"/>
      <c r="G453" s="59"/>
      <c r="H453" s="59"/>
    </row>
    <row r="454" spans="1:8" ht="15">
      <c r="A454" s="36"/>
      <c r="B454" s="36"/>
      <c r="C454" s="36"/>
      <c r="D454" s="36"/>
      <c r="E454" s="59"/>
      <c r="F454" s="59"/>
      <c r="G454" s="59"/>
      <c r="H454" s="59"/>
    </row>
    <row r="455" spans="1:8" ht="15">
      <c r="A455" s="36"/>
      <c r="B455" s="36"/>
      <c r="C455" s="36"/>
      <c r="D455" s="36"/>
      <c r="E455" s="59"/>
      <c r="F455" s="59"/>
      <c r="G455" s="59"/>
      <c r="H455" s="59"/>
    </row>
    <row r="456" spans="1:8" ht="15">
      <c r="A456" s="36"/>
      <c r="B456" s="36"/>
      <c r="C456" s="36"/>
      <c r="D456" s="36"/>
      <c r="E456" s="59"/>
      <c r="F456" s="59"/>
      <c r="G456" s="59"/>
      <c r="H456" s="59"/>
    </row>
    <row r="457" spans="1:8" ht="15">
      <c r="A457" s="36"/>
      <c r="B457" s="36"/>
      <c r="C457" s="36"/>
      <c r="D457" s="36"/>
      <c r="E457" s="59"/>
      <c r="F457" s="59"/>
      <c r="G457" s="59"/>
      <c r="H457" s="59"/>
    </row>
    <row r="458" spans="1:8" ht="15">
      <c r="A458" s="36"/>
      <c r="B458" s="36"/>
      <c r="C458" s="36"/>
      <c r="D458" s="36"/>
      <c r="E458" s="59"/>
      <c r="F458" s="59"/>
      <c r="G458" s="59"/>
      <c r="H458" s="59"/>
    </row>
    <row r="459" spans="1:8" ht="15">
      <c r="A459" s="36"/>
      <c r="B459" s="36"/>
      <c r="C459" s="36"/>
      <c r="D459" s="36"/>
      <c r="E459" s="59"/>
      <c r="F459" s="59"/>
      <c r="G459" s="59"/>
      <c r="H459" s="59"/>
    </row>
    <row r="460" spans="1:8" ht="15">
      <c r="A460" s="36"/>
      <c r="B460" s="36"/>
      <c r="C460" s="36"/>
      <c r="D460" s="36"/>
      <c r="E460" s="59"/>
      <c r="F460" s="59"/>
      <c r="G460" s="59"/>
      <c r="H460" s="59"/>
    </row>
    <row r="461" spans="1:8" ht="15">
      <c r="A461" s="36"/>
      <c r="B461" s="36"/>
      <c r="C461" s="36"/>
      <c r="D461" s="36"/>
      <c r="E461" s="59"/>
      <c r="F461" s="59"/>
      <c r="G461" s="59"/>
      <c r="H461" s="59"/>
    </row>
    <row r="462" spans="1:8" ht="15">
      <c r="A462" s="36"/>
      <c r="B462" s="36"/>
      <c r="C462" s="36"/>
      <c r="D462" s="36"/>
      <c r="E462" s="59"/>
      <c r="F462" s="59"/>
      <c r="G462" s="59"/>
      <c r="H462" s="59"/>
    </row>
    <row r="463" spans="1:8" ht="15">
      <c r="A463" s="36"/>
      <c r="B463" s="36"/>
      <c r="C463" s="36"/>
      <c r="D463" s="36"/>
      <c r="E463" s="59"/>
      <c r="F463" s="59"/>
      <c r="G463" s="59"/>
      <c r="H463" s="59"/>
    </row>
  </sheetData>
  <sheetProtection/>
  <mergeCells count="2">
    <mergeCell ref="A1:C1"/>
    <mergeCell ref="A3:E3"/>
  </mergeCells>
  <printOptions/>
  <pageMargins left="0.72" right="0.1968503937007874" top="0.2362204724409449" bottom="0.2362204724409449" header="0.03937007874015748" footer="0.07874015748031496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384"/>
  <sheetViews>
    <sheetView zoomScale="80" zoomScaleNormal="80" zoomScaleSheetLayoutView="100" zoomScalePageLayoutView="0" workbookViewId="0" topLeftCell="A1">
      <selection activeCell="A32" sqref="A32"/>
    </sheetView>
  </sheetViews>
  <sheetFormatPr defaultColWidth="9.140625" defaultRowHeight="12.75"/>
  <cols>
    <col min="1" max="1" width="8.8515625" style="14" customWidth="1"/>
    <col min="2" max="2" width="10.8515625" style="14" bestFit="1" customWidth="1"/>
    <col min="3" max="3" width="79.7109375" style="14" customWidth="1"/>
    <col min="4" max="4" width="15.7109375" style="14" customWidth="1"/>
    <col min="5" max="6" width="15.8515625" style="14" customWidth="1"/>
    <col min="7" max="7" width="13.28125" style="14" customWidth="1"/>
    <col min="8" max="16384" width="9.140625" style="14" customWidth="1"/>
  </cols>
  <sheetData>
    <row r="1" spans="1:7" ht="21" customHeight="1">
      <c r="A1" s="49" t="s">
        <v>183</v>
      </c>
      <c r="B1" s="50"/>
      <c r="C1" s="121"/>
      <c r="D1" s="51"/>
      <c r="E1" s="122"/>
      <c r="F1" s="122"/>
      <c r="G1" s="122"/>
    </row>
    <row r="2" spans="1:3" ht="15.75" customHeight="1">
      <c r="A2" s="49"/>
      <c r="B2" s="50"/>
      <c r="C2" s="29"/>
    </row>
    <row r="3" spans="1:7" s="53" customFormat="1" ht="24" customHeight="1">
      <c r="A3" s="286" t="s">
        <v>339</v>
      </c>
      <c r="B3" s="286"/>
      <c r="C3" s="286"/>
      <c r="D3" s="52"/>
      <c r="E3" s="119"/>
      <c r="F3" s="119"/>
      <c r="G3" s="119"/>
    </row>
    <row r="4" spans="4:7" s="36" customFormat="1" ht="15.75" customHeight="1" thickBot="1">
      <c r="D4" s="54"/>
      <c r="E4" s="54"/>
      <c r="F4" s="119" t="s">
        <v>459</v>
      </c>
      <c r="G4" s="54"/>
    </row>
    <row r="5" spans="1:7" s="36" customFormat="1" ht="15.75" customHeight="1">
      <c r="A5" s="133" t="s">
        <v>2</v>
      </c>
      <c r="B5" s="132" t="s">
        <v>3</v>
      </c>
      <c r="C5" s="133" t="s">
        <v>5</v>
      </c>
      <c r="D5" s="133" t="s">
        <v>6</v>
      </c>
      <c r="E5" s="133" t="s">
        <v>6</v>
      </c>
      <c r="F5" s="133" t="s">
        <v>305</v>
      </c>
      <c r="G5" s="133" t="s">
        <v>337</v>
      </c>
    </row>
    <row r="6" spans="1:7" s="36" customFormat="1" ht="15.75" customHeight="1" thickBot="1">
      <c r="A6" s="134"/>
      <c r="B6" s="135"/>
      <c r="C6" s="136"/>
      <c r="D6" s="137" t="s">
        <v>8</v>
      </c>
      <c r="E6" s="137" t="s">
        <v>338</v>
      </c>
      <c r="F6" s="137" t="s">
        <v>458</v>
      </c>
      <c r="G6" s="137" t="s">
        <v>184</v>
      </c>
    </row>
    <row r="7" spans="1:7" s="36" customFormat="1" ht="16.5" customHeight="1" thickTop="1">
      <c r="A7" s="55">
        <v>10</v>
      </c>
      <c r="B7" s="56"/>
      <c r="C7" s="57" t="s">
        <v>185</v>
      </c>
      <c r="D7" s="30"/>
      <c r="E7" s="257"/>
      <c r="F7" s="260"/>
      <c r="G7" s="30"/>
    </row>
    <row r="8" spans="1:7" s="36" customFormat="1" ht="15" customHeight="1">
      <c r="A8" s="58"/>
      <c r="B8" s="44"/>
      <c r="C8" s="58"/>
      <c r="D8" s="31"/>
      <c r="E8" s="210"/>
      <c r="F8" s="231"/>
      <c r="G8" s="31"/>
    </row>
    <row r="9" spans="1:7" s="36" customFormat="1" ht="15" customHeight="1">
      <c r="A9" s="58"/>
      <c r="B9" s="33">
        <v>2143</v>
      </c>
      <c r="C9" s="32" t="s">
        <v>332</v>
      </c>
      <c r="D9" s="31">
        <v>12000</v>
      </c>
      <c r="E9" s="210">
        <v>17525.5</v>
      </c>
      <c r="F9" s="231">
        <v>14846.2</v>
      </c>
      <c r="G9" s="31">
        <f aca="true" t="shared" si="0" ref="G9:G34">(F9/E9)*100</f>
        <v>84.71199109868478</v>
      </c>
    </row>
    <row r="10" spans="1:7" s="36" customFormat="1" ht="15">
      <c r="A10" s="32"/>
      <c r="B10" s="33">
        <v>3111</v>
      </c>
      <c r="C10" s="32" t="s">
        <v>186</v>
      </c>
      <c r="D10" s="138">
        <v>6980</v>
      </c>
      <c r="E10" s="258">
        <v>7280</v>
      </c>
      <c r="F10" s="261">
        <v>5540</v>
      </c>
      <c r="G10" s="31">
        <f t="shared" si="0"/>
        <v>76.0989010989011</v>
      </c>
    </row>
    <row r="11" spans="1:7" s="36" customFormat="1" ht="15">
      <c r="A11" s="32"/>
      <c r="B11" s="33">
        <v>3113</v>
      </c>
      <c r="C11" s="32" t="s">
        <v>187</v>
      </c>
      <c r="D11" s="138">
        <v>31120</v>
      </c>
      <c r="E11" s="258">
        <v>33428</v>
      </c>
      <c r="F11" s="261">
        <v>25661.9</v>
      </c>
      <c r="G11" s="31">
        <f t="shared" si="0"/>
        <v>76.76767978939812</v>
      </c>
    </row>
    <row r="12" spans="1:7" s="36" customFormat="1" ht="15">
      <c r="A12" s="32"/>
      <c r="B12" s="33">
        <v>3114</v>
      </c>
      <c r="C12" s="32" t="s">
        <v>287</v>
      </c>
      <c r="D12" s="138">
        <v>150</v>
      </c>
      <c r="E12" s="258">
        <v>150</v>
      </c>
      <c r="F12" s="261">
        <v>129.1</v>
      </c>
      <c r="G12" s="31">
        <f t="shared" si="0"/>
        <v>86.06666666666666</v>
      </c>
    </row>
    <row r="13" spans="1:7" s="36" customFormat="1" ht="15">
      <c r="A13" s="32"/>
      <c r="B13" s="33">
        <v>3231</v>
      </c>
      <c r="C13" s="32" t="s">
        <v>188</v>
      </c>
      <c r="D13" s="138">
        <v>625</v>
      </c>
      <c r="E13" s="258">
        <v>625</v>
      </c>
      <c r="F13" s="261">
        <v>470</v>
      </c>
      <c r="G13" s="31">
        <f t="shared" si="0"/>
        <v>75.2</v>
      </c>
    </row>
    <row r="14" spans="1:7" s="36" customFormat="1" ht="15">
      <c r="A14" s="32"/>
      <c r="B14" s="33">
        <v>3313</v>
      </c>
      <c r="C14" s="32" t="s">
        <v>189</v>
      </c>
      <c r="D14" s="31">
        <v>1300</v>
      </c>
      <c r="E14" s="210">
        <v>1458.8</v>
      </c>
      <c r="F14" s="231">
        <v>1064.5</v>
      </c>
      <c r="G14" s="31">
        <f t="shared" si="0"/>
        <v>72.9709350150809</v>
      </c>
    </row>
    <row r="15" spans="1:7" s="36" customFormat="1" ht="15" customHeight="1" hidden="1">
      <c r="A15" s="32"/>
      <c r="B15" s="33">
        <v>3314</v>
      </c>
      <c r="C15" s="32" t="s">
        <v>190</v>
      </c>
      <c r="D15" s="31"/>
      <c r="E15" s="210"/>
      <c r="F15" s="231"/>
      <c r="G15" s="31" t="e">
        <f t="shared" si="0"/>
        <v>#DIV/0!</v>
      </c>
    </row>
    <row r="16" spans="1:7" s="36" customFormat="1" ht="15">
      <c r="A16" s="32"/>
      <c r="B16" s="33">
        <v>3314</v>
      </c>
      <c r="C16" s="32" t="s">
        <v>191</v>
      </c>
      <c r="D16" s="31">
        <f>7010+130</f>
        <v>7140</v>
      </c>
      <c r="E16" s="210">
        <v>7156</v>
      </c>
      <c r="F16" s="231">
        <v>5446</v>
      </c>
      <c r="G16" s="31">
        <f t="shared" si="0"/>
        <v>76.10396869759643</v>
      </c>
    </row>
    <row r="17" spans="1:7" s="36" customFormat="1" ht="13.5" customHeight="1" hidden="1">
      <c r="A17" s="32"/>
      <c r="B17" s="33">
        <v>3315</v>
      </c>
      <c r="C17" s="32" t="s">
        <v>192</v>
      </c>
      <c r="D17" s="31"/>
      <c r="E17" s="210"/>
      <c r="F17" s="231"/>
      <c r="G17" s="31" t="e">
        <f t="shared" si="0"/>
        <v>#DIV/0!</v>
      </c>
    </row>
    <row r="18" spans="1:7" s="36" customFormat="1" ht="15">
      <c r="A18" s="32"/>
      <c r="B18" s="33">
        <v>3315</v>
      </c>
      <c r="C18" s="32" t="s">
        <v>290</v>
      </c>
      <c r="D18" s="31">
        <v>6350</v>
      </c>
      <c r="E18" s="210">
        <v>8944</v>
      </c>
      <c r="F18" s="231">
        <v>6484</v>
      </c>
      <c r="G18" s="31">
        <f t="shared" si="0"/>
        <v>72.49552772808586</v>
      </c>
    </row>
    <row r="19" spans="1:7" s="36" customFormat="1" ht="15">
      <c r="A19" s="32"/>
      <c r="B19" s="33"/>
      <c r="C19" s="32" t="s">
        <v>466</v>
      </c>
      <c r="D19" s="31">
        <v>0</v>
      </c>
      <c r="E19" s="210">
        <v>60</v>
      </c>
      <c r="F19" s="231">
        <v>0</v>
      </c>
      <c r="G19" s="31">
        <f t="shared" si="0"/>
        <v>0</v>
      </c>
    </row>
    <row r="20" spans="1:7" s="36" customFormat="1" ht="15">
      <c r="A20" s="32"/>
      <c r="B20" s="33"/>
      <c r="C20" s="32" t="s">
        <v>340</v>
      </c>
      <c r="D20" s="31">
        <v>2206</v>
      </c>
      <c r="E20" s="210">
        <v>2206</v>
      </c>
      <c r="F20" s="231">
        <v>2050</v>
      </c>
      <c r="G20" s="31">
        <f t="shared" si="0"/>
        <v>92.9283771532185</v>
      </c>
    </row>
    <row r="21" spans="1:7" s="36" customFormat="1" ht="15">
      <c r="A21" s="32"/>
      <c r="B21" s="33"/>
      <c r="C21" s="32" t="s">
        <v>439</v>
      </c>
      <c r="D21" s="31">
        <v>0</v>
      </c>
      <c r="E21" s="210">
        <v>9800</v>
      </c>
      <c r="F21" s="231">
        <v>0</v>
      </c>
      <c r="G21" s="31">
        <f t="shared" si="0"/>
        <v>0</v>
      </c>
    </row>
    <row r="22" spans="1:7" s="36" customFormat="1" ht="15">
      <c r="A22" s="32"/>
      <c r="B22" s="33">
        <v>3319</v>
      </c>
      <c r="C22" s="32" t="s">
        <v>193</v>
      </c>
      <c r="D22" s="31">
        <v>500</v>
      </c>
      <c r="E22" s="210">
        <v>1040</v>
      </c>
      <c r="F22" s="231">
        <v>716.3</v>
      </c>
      <c r="G22" s="31">
        <f t="shared" si="0"/>
        <v>68.875</v>
      </c>
    </row>
    <row r="23" spans="1:7" s="36" customFormat="1" ht="15">
      <c r="A23" s="32"/>
      <c r="B23" s="33">
        <v>3322</v>
      </c>
      <c r="C23" s="32" t="s">
        <v>194</v>
      </c>
      <c r="D23" s="31">
        <v>0</v>
      </c>
      <c r="E23" s="210">
        <v>65.9</v>
      </c>
      <c r="F23" s="231">
        <v>55.8</v>
      </c>
      <c r="G23" s="31">
        <f t="shared" si="0"/>
        <v>84.67374810318663</v>
      </c>
    </row>
    <row r="24" spans="1:7" s="36" customFormat="1" ht="15">
      <c r="A24" s="32"/>
      <c r="B24" s="33">
        <v>3326</v>
      </c>
      <c r="C24" s="32" t="s">
        <v>195</v>
      </c>
      <c r="D24" s="31">
        <v>0</v>
      </c>
      <c r="E24" s="210">
        <v>0</v>
      </c>
      <c r="F24" s="231">
        <v>0</v>
      </c>
      <c r="G24" s="31" t="e">
        <f t="shared" si="0"/>
        <v>#DIV/0!</v>
      </c>
    </row>
    <row r="25" spans="1:7" s="36" customFormat="1" ht="15">
      <c r="A25" s="32"/>
      <c r="B25" s="33">
        <v>3330</v>
      </c>
      <c r="C25" s="32" t="s">
        <v>196</v>
      </c>
      <c r="D25" s="31">
        <v>120</v>
      </c>
      <c r="E25" s="210">
        <v>5227</v>
      </c>
      <c r="F25" s="231">
        <v>5202</v>
      </c>
      <c r="G25" s="31">
        <f t="shared" si="0"/>
        <v>99.52171417639181</v>
      </c>
    </row>
    <row r="26" spans="1:7" s="36" customFormat="1" ht="15">
      <c r="A26" s="32"/>
      <c r="B26" s="33">
        <v>3349</v>
      </c>
      <c r="C26" s="32" t="s">
        <v>315</v>
      </c>
      <c r="D26" s="31">
        <v>1338</v>
      </c>
      <c r="E26" s="210">
        <v>1375</v>
      </c>
      <c r="F26" s="231">
        <v>903</v>
      </c>
      <c r="G26" s="31">
        <f t="shared" si="0"/>
        <v>65.67272727272727</v>
      </c>
    </row>
    <row r="27" spans="1:7" s="36" customFormat="1" ht="15">
      <c r="A27" s="32"/>
      <c r="B27" s="33">
        <v>3392</v>
      </c>
      <c r="C27" s="32" t="s">
        <v>304</v>
      </c>
      <c r="D27" s="31">
        <v>750</v>
      </c>
      <c r="E27" s="210">
        <v>1106</v>
      </c>
      <c r="F27" s="231">
        <v>1112.7</v>
      </c>
      <c r="G27" s="31">
        <f t="shared" si="0"/>
        <v>100.60578661844485</v>
      </c>
    </row>
    <row r="28" spans="1:7" s="36" customFormat="1" ht="15">
      <c r="A28" s="32"/>
      <c r="B28" s="33">
        <v>3399</v>
      </c>
      <c r="C28" s="32" t="s">
        <v>197</v>
      </c>
      <c r="D28" s="31">
        <v>3180</v>
      </c>
      <c r="E28" s="210">
        <v>4550.2</v>
      </c>
      <c r="F28" s="231">
        <v>2620.4</v>
      </c>
      <c r="G28" s="31">
        <f t="shared" si="0"/>
        <v>57.58867742077272</v>
      </c>
    </row>
    <row r="29" spans="1:7" s="36" customFormat="1" ht="15">
      <c r="A29" s="32"/>
      <c r="B29" s="33">
        <v>3412</v>
      </c>
      <c r="C29" s="32" t="s">
        <v>440</v>
      </c>
      <c r="D29" s="31">
        <v>14953</v>
      </c>
      <c r="E29" s="210">
        <f>15503+154</f>
        <v>15657</v>
      </c>
      <c r="F29" s="231">
        <f>13505+154</f>
        <v>13659</v>
      </c>
      <c r="G29" s="31">
        <f t="shared" si="0"/>
        <v>87.2389346618126</v>
      </c>
    </row>
    <row r="30" spans="1:7" s="36" customFormat="1" ht="15">
      <c r="A30" s="32"/>
      <c r="B30" s="33">
        <v>3412</v>
      </c>
      <c r="C30" s="32" t="s">
        <v>198</v>
      </c>
      <c r="D30" s="31">
        <f>22453-14953</f>
        <v>7500</v>
      </c>
      <c r="E30" s="210">
        <f>23513-15503-154</f>
        <v>7856</v>
      </c>
      <c r="F30" s="231">
        <f>21018.6-13505-154</f>
        <v>7359.5999999999985</v>
      </c>
      <c r="G30" s="31">
        <f t="shared" si="0"/>
        <v>93.68126272912421</v>
      </c>
    </row>
    <row r="31" spans="1:7" s="36" customFormat="1" ht="15">
      <c r="A31" s="32"/>
      <c r="B31" s="33">
        <v>3419</v>
      </c>
      <c r="C31" s="32" t="s">
        <v>199</v>
      </c>
      <c r="D31" s="138">
        <v>10960</v>
      </c>
      <c r="E31" s="258">
        <v>11664</v>
      </c>
      <c r="F31" s="261">
        <v>11299</v>
      </c>
      <c r="G31" s="31">
        <f t="shared" si="0"/>
        <v>96.87071330589849</v>
      </c>
    </row>
    <row r="32" spans="1:7" s="36" customFormat="1" ht="15">
      <c r="A32" s="32"/>
      <c r="B32" s="33">
        <v>3421</v>
      </c>
      <c r="C32" s="32" t="s">
        <v>200</v>
      </c>
      <c r="D32" s="138">
        <v>920</v>
      </c>
      <c r="E32" s="258">
        <v>3485</v>
      </c>
      <c r="F32" s="261">
        <v>3404.5</v>
      </c>
      <c r="G32" s="31">
        <f t="shared" si="0"/>
        <v>97.69010043041607</v>
      </c>
    </row>
    <row r="33" spans="1:7" s="36" customFormat="1" ht="15">
      <c r="A33" s="32"/>
      <c r="B33" s="33">
        <v>3429</v>
      </c>
      <c r="C33" s="32" t="s">
        <v>201</v>
      </c>
      <c r="D33" s="138">
        <v>0</v>
      </c>
      <c r="E33" s="258">
        <v>1612.4</v>
      </c>
      <c r="F33" s="261">
        <v>1494.5</v>
      </c>
      <c r="G33" s="31">
        <f t="shared" si="0"/>
        <v>92.68791863061274</v>
      </c>
    </row>
    <row r="34" spans="1:7" s="36" customFormat="1" ht="15.75" thickBot="1">
      <c r="A34" s="79"/>
      <c r="B34" s="33">
        <v>6223</v>
      </c>
      <c r="C34" s="32" t="s">
        <v>202</v>
      </c>
      <c r="D34" s="31">
        <v>600</v>
      </c>
      <c r="E34" s="210">
        <v>472.2</v>
      </c>
      <c r="F34" s="231">
        <v>350</v>
      </c>
      <c r="G34" s="31">
        <f t="shared" si="0"/>
        <v>74.12113511224058</v>
      </c>
    </row>
    <row r="35" spans="1:7" s="36" customFormat="1" ht="14.25" customHeight="1" hidden="1" thickBot="1">
      <c r="A35" s="60"/>
      <c r="B35" s="61">
        <v>6409</v>
      </c>
      <c r="C35" s="62" t="s">
        <v>284</v>
      </c>
      <c r="D35" s="139">
        <v>0</v>
      </c>
      <c r="E35" s="259">
        <v>0</v>
      </c>
      <c r="F35" s="281">
        <v>0</v>
      </c>
      <c r="G35" s="139">
        <v>0</v>
      </c>
    </row>
    <row r="36" spans="1:7" s="36" customFormat="1" ht="18.75" customHeight="1" thickBot="1" thickTop="1">
      <c r="A36" s="63"/>
      <c r="B36" s="64"/>
      <c r="C36" s="65" t="s">
        <v>203</v>
      </c>
      <c r="D36" s="66">
        <f>SUM(D9:D35)</f>
        <v>108692</v>
      </c>
      <c r="E36" s="243">
        <f>SUM(E9:E35)</f>
        <v>142744</v>
      </c>
      <c r="F36" s="262">
        <f>SUM(F9:F35)</f>
        <v>109868.5</v>
      </c>
      <c r="G36" s="66">
        <f>(F36/E36)*100</f>
        <v>76.96890937622597</v>
      </c>
    </row>
    <row r="37" spans="1:7" s="36" customFormat="1" ht="15.75" customHeight="1">
      <c r="A37" s="27"/>
      <c r="B37" s="25"/>
      <c r="C37" s="34"/>
      <c r="D37" s="130"/>
      <c r="E37" s="130"/>
      <c r="F37" s="130"/>
      <c r="G37" s="130"/>
    </row>
    <row r="38" spans="1:7" s="36" customFormat="1" ht="18.75" customHeight="1" hidden="1">
      <c r="A38" s="27"/>
      <c r="B38" s="25"/>
      <c r="C38" s="34"/>
      <c r="D38" s="130"/>
      <c r="E38" s="130"/>
      <c r="F38" s="130"/>
      <c r="G38" s="130"/>
    </row>
    <row r="39" spans="1:7" s="36" customFormat="1" ht="18.75" customHeight="1" hidden="1">
      <c r="A39" s="27"/>
      <c r="B39" s="25"/>
      <c r="C39" s="34"/>
      <c r="D39" s="130"/>
      <c r="E39" s="130"/>
      <c r="F39" s="130"/>
      <c r="G39" s="130"/>
    </row>
    <row r="40" spans="1:7" s="36" customFormat="1" ht="15.75" customHeight="1" hidden="1">
      <c r="A40" s="27"/>
      <c r="B40" s="25"/>
      <c r="C40" s="34"/>
      <c r="D40" s="130"/>
      <c r="E40" s="130"/>
      <c r="F40" s="130"/>
      <c r="G40" s="130"/>
    </row>
    <row r="41" spans="1:7" s="36" customFormat="1" ht="15.75" customHeight="1" hidden="1">
      <c r="A41" s="27"/>
      <c r="B41" s="25"/>
      <c r="C41" s="34"/>
      <c r="D41" s="35"/>
      <c r="E41" s="35"/>
      <c r="F41" s="35"/>
      <c r="G41" s="35"/>
    </row>
    <row r="42" spans="1:7" s="36" customFormat="1" ht="12.75" customHeight="1" hidden="1">
      <c r="A42" s="27"/>
      <c r="B42" s="25"/>
      <c r="C42" s="34"/>
      <c r="D42" s="35"/>
      <c r="E42" s="35"/>
      <c r="F42" s="35"/>
      <c r="G42" s="35"/>
    </row>
    <row r="43" spans="1:7" s="36" customFormat="1" ht="12.75" customHeight="1" hidden="1">
      <c r="A43" s="27"/>
      <c r="B43" s="25"/>
      <c r="C43" s="34"/>
      <c r="D43" s="35"/>
      <c r="E43" s="35"/>
      <c r="F43" s="35"/>
      <c r="G43" s="35"/>
    </row>
    <row r="44" s="36" customFormat="1" ht="15.75" customHeight="1" thickBot="1">
      <c r="B44" s="67"/>
    </row>
    <row r="45" spans="1:7" s="36" customFormat="1" ht="15.75">
      <c r="A45" s="133" t="s">
        <v>2</v>
      </c>
      <c r="B45" s="132" t="s">
        <v>3</v>
      </c>
      <c r="C45" s="133" t="s">
        <v>5</v>
      </c>
      <c r="D45" s="133" t="s">
        <v>6</v>
      </c>
      <c r="E45" s="133" t="s">
        <v>6</v>
      </c>
      <c r="F45" s="133" t="s">
        <v>305</v>
      </c>
      <c r="G45" s="133" t="s">
        <v>337</v>
      </c>
    </row>
    <row r="46" spans="1:7" s="36" customFormat="1" ht="15.75" customHeight="1" thickBot="1">
      <c r="A46" s="134"/>
      <c r="B46" s="135"/>
      <c r="C46" s="136"/>
      <c r="D46" s="137" t="s">
        <v>8</v>
      </c>
      <c r="E46" s="137" t="s">
        <v>338</v>
      </c>
      <c r="F46" s="137" t="s">
        <v>458</v>
      </c>
      <c r="G46" s="137" t="s">
        <v>184</v>
      </c>
    </row>
    <row r="47" spans="1:7" s="36" customFormat="1" ht="16.5" customHeight="1" thickTop="1">
      <c r="A47" s="55">
        <v>20</v>
      </c>
      <c r="B47" s="56"/>
      <c r="C47" s="57" t="s">
        <v>204</v>
      </c>
      <c r="D47" s="37"/>
      <c r="E47" s="203"/>
      <c r="F47" s="225"/>
      <c r="G47" s="37"/>
    </row>
    <row r="48" spans="1:7" s="36" customFormat="1" ht="15" customHeight="1">
      <c r="A48" s="58"/>
      <c r="B48" s="44"/>
      <c r="C48" s="41"/>
      <c r="D48" s="31"/>
      <c r="E48" s="210"/>
      <c r="F48" s="231"/>
      <c r="G48" s="31"/>
    </row>
    <row r="49" spans="1:7" s="36" customFormat="1" ht="15">
      <c r="A49" s="32"/>
      <c r="B49" s="33">
        <v>2143</v>
      </c>
      <c r="C49" s="38" t="s">
        <v>416</v>
      </c>
      <c r="D49" s="140">
        <v>0</v>
      </c>
      <c r="E49" s="197">
        <v>82</v>
      </c>
      <c r="F49" s="219">
        <v>59.8</v>
      </c>
      <c r="G49" s="31">
        <f aca="true" t="shared" si="1" ref="G49:G63">(F49/E49)*100</f>
        <v>72.92682926829268</v>
      </c>
    </row>
    <row r="50" spans="1:7" s="36" customFormat="1" ht="15" customHeight="1" hidden="1">
      <c r="A50" s="32"/>
      <c r="B50" s="33">
        <v>2229</v>
      </c>
      <c r="C50" s="38" t="s">
        <v>292</v>
      </c>
      <c r="D50" s="140">
        <v>0</v>
      </c>
      <c r="E50" s="197">
        <v>0</v>
      </c>
      <c r="F50" s="219">
        <v>0</v>
      </c>
      <c r="G50" s="31" t="e">
        <f t="shared" si="1"/>
        <v>#DIV/0!</v>
      </c>
    </row>
    <row r="51" spans="1:7" s="36" customFormat="1" ht="15">
      <c r="A51" s="32"/>
      <c r="B51" s="33">
        <v>2212</v>
      </c>
      <c r="C51" s="38" t="s">
        <v>311</v>
      </c>
      <c r="D51" s="140">
        <v>1200</v>
      </c>
      <c r="E51" s="197">
        <v>66</v>
      </c>
      <c r="F51" s="219">
        <v>0</v>
      </c>
      <c r="G51" s="31">
        <f t="shared" si="1"/>
        <v>0</v>
      </c>
    </row>
    <row r="52" spans="1:7" s="36" customFormat="1" ht="15" customHeight="1" hidden="1">
      <c r="A52" s="32"/>
      <c r="B52" s="33">
        <v>2310</v>
      </c>
      <c r="C52" s="38" t="s">
        <v>309</v>
      </c>
      <c r="D52" s="140">
        <v>0</v>
      </c>
      <c r="E52" s="197">
        <v>0</v>
      </c>
      <c r="F52" s="219"/>
      <c r="G52" s="31" t="e">
        <f t="shared" si="1"/>
        <v>#DIV/0!</v>
      </c>
    </row>
    <row r="53" spans="1:7" s="36" customFormat="1" ht="15">
      <c r="A53" s="32"/>
      <c r="B53" s="33">
        <v>2321</v>
      </c>
      <c r="C53" s="38" t="s">
        <v>293</v>
      </c>
      <c r="D53" s="140">
        <v>500</v>
      </c>
      <c r="E53" s="197">
        <v>408</v>
      </c>
      <c r="F53" s="219">
        <v>57.2</v>
      </c>
      <c r="G53" s="31">
        <f t="shared" si="1"/>
        <v>14.019607843137255</v>
      </c>
    </row>
    <row r="54" spans="1:7" s="36" customFormat="1" ht="15">
      <c r="A54" s="32"/>
      <c r="B54" s="33">
        <v>3322</v>
      </c>
      <c r="C54" s="39" t="s">
        <v>205</v>
      </c>
      <c r="D54" s="140">
        <v>300</v>
      </c>
      <c r="E54" s="197">
        <v>63</v>
      </c>
      <c r="F54" s="219">
        <v>30</v>
      </c>
      <c r="G54" s="31">
        <f t="shared" si="1"/>
        <v>47.61904761904761</v>
      </c>
    </row>
    <row r="55" spans="1:7" s="36" customFormat="1" ht="15">
      <c r="A55" s="32">
        <v>10006</v>
      </c>
      <c r="B55" s="33">
        <v>3322</v>
      </c>
      <c r="C55" s="38" t="s">
        <v>355</v>
      </c>
      <c r="D55" s="140">
        <v>0</v>
      </c>
      <c r="E55" s="197">
        <v>100</v>
      </c>
      <c r="F55" s="219">
        <v>16.6</v>
      </c>
      <c r="G55" s="31">
        <f t="shared" si="1"/>
        <v>16.6</v>
      </c>
    </row>
    <row r="56" spans="1:7" s="36" customFormat="1" ht="15">
      <c r="A56" s="32"/>
      <c r="B56" s="33">
        <v>3635</v>
      </c>
      <c r="C56" s="39" t="s">
        <v>206</v>
      </c>
      <c r="D56" s="140">
        <v>500</v>
      </c>
      <c r="E56" s="197">
        <v>810</v>
      </c>
      <c r="F56" s="219">
        <v>195.5</v>
      </c>
      <c r="G56" s="31">
        <f t="shared" si="1"/>
        <v>24.135802469135804</v>
      </c>
    </row>
    <row r="57" spans="1:7" s="36" customFormat="1" ht="15">
      <c r="A57" s="32"/>
      <c r="B57" s="33">
        <v>3636</v>
      </c>
      <c r="C57" s="39" t="s">
        <v>294</v>
      </c>
      <c r="D57" s="140">
        <v>600</v>
      </c>
      <c r="E57" s="197">
        <v>600</v>
      </c>
      <c r="F57" s="219">
        <v>432</v>
      </c>
      <c r="G57" s="31">
        <f t="shared" si="1"/>
        <v>72</v>
      </c>
    </row>
    <row r="58" spans="1:7" s="69" customFormat="1" ht="15.75">
      <c r="A58" s="32">
        <v>434902</v>
      </c>
      <c r="B58" s="33">
        <v>4349</v>
      </c>
      <c r="C58" s="38" t="s">
        <v>360</v>
      </c>
      <c r="D58" s="141">
        <v>300</v>
      </c>
      <c r="E58" s="196">
        <v>70</v>
      </c>
      <c r="F58" s="218">
        <v>0</v>
      </c>
      <c r="G58" s="31">
        <f t="shared" si="1"/>
        <v>0</v>
      </c>
    </row>
    <row r="59" spans="1:7" s="69" customFormat="1" ht="15.75" customHeight="1" hidden="1">
      <c r="A59" s="32">
        <v>434902</v>
      </c>
      <c r="B59" s="33">
        <v>4349</v>
      </c>
      <c r="C59" s="38" t="s">
        <v>361</v>
      </c>
      <c r="D59" s="141">
        <v>0</v>
      </c>
      <c r="E59" s="196">
        <v>0</v>
      </c>
      <c r="F59" s="218"/>
      <c r="G59" s="31" t="e">
        <f t="shared" si="1"/>
        <v>#DIV/0!</v>
      </c>
    </row>
    <row r="60" spans="1:7" s="36" customFormat="1" ht="15">
      <c r="A60" s="68"/>
      <c r="B60" s="33">
        <v>6223</v>
      </c>
      <c r="C60" s="39" t="s">
        <v>362</v>
      </c>
      <c r="D60" s="141">
        <v>1000</v>
      </c>
      <c r="E60" s="196">
        <v>261</v>
      </c>
      <c r="F60" s="218">
        <v>212.6</v>
      </c>
      <c r="G60" s="31">
        <f t="shared" si="1"/>
        <v>81.455938697318</v>
      </c>
    </row>
    <row r="61" spans="1:7" s="36" customFormat="1" ht="15">
      <c r="A61" s="68"/>
      <c r="B61" s="33">
        <v>6409</v>
      </c>
      <c r="C61" s="39" t="s">
        <v>321</v>
      </c>
      <c r="D61" s="141">
        <v>1000</v>
      </c>
      <c r="E61" s="196">
        <v>269</v>
      </c>
      <c r="F61" s="218">
        <v>0</v>
      </c>
      <c r="G61" s="31">
        <f t="shared" si="1"/>
        <v>0</v>
      </c>
    </row>
    <row r="62" spans="1:7" s="36" customFormat="1" ht="15" customHeight="1" hidden="1">
      <c r="A62" s="68">
        <v>6409</v>
      </c>
      <c r="B62" s="33">
        <v>6409</v>
      </c>
      <c r="C62" s="39" t="s">
        <v>207</v>
      </c>
      <c r="D62" s="141">
        <v>0</v>
      </c>
      <c r="E62" s="196">
        <v>0</v>
      </c>
      <c r="F62" s="218"/>
      <c r="G62" s="31" t="e">
        <f t="shared" si="1"/>
        <v>#DIV/0!</v>
      </c>
    </row>
    <row r="63" spans="1:7" s="69" customFormat="1" ht="15.75">
      <c r="A63" s="57"/>
      <c r="B63" s="44"/>
      <c r="C63" s="70" t="s">
        <v>208</v>
      </c>
      <c r="D63" s="147">
        <f>SUM(D49:D62)</f>
        <v>5400</v>
      </c>
      <c r="E63" s="242">
        <f>SUM(E49:E62)</f>
        <v>2729</v>
      </c>
      <c r="F63" s="263">
        <f>SUM(F49:F62)</f>
        <v>1003.7</v>
      </c>
      <c r="G63" s="31">
        <f t="shared" si="1"/>
        <v>36.77903994137047</v>
      </c>
    </row>
    <row r="64" spans="1:7" s="69" customFormat="1" ht="7.5" customHeight="1" hidden="1">
      <c r="A64" s="71"/>
      <c r="B64" s="40"/>
      <c r="C64" s="41"/>
      <c r="D64" s="42"/>
      <c r="E64" s="246"/>
      <c r="F64" s="264"/>
      <c r="G64" s="42"/>
    </row>
    <row r="65" spans="1:7" s="69" customFormat="1" ht="17.25" customHeight="1" hidden="1">
      <c r="A65" s="34"/>
      <c r="B65" s="74"/>
      <c r="C65" s="34"/>
      <c r="D65" s="35"/>
      <c r="E65" s="247"/>
      <c r="F65" s="265"/>
      <c r="G65" s="35"/>
    </row>
    <row r="66" spans="1:7" s="69" customFormat="1" ht="17.25" customHeight="1" hidden="1">
      <c r="A66" s="34"/>
      <c r="B66" s="74"/>
      <c r="C66" s="34"/>
      <c r="D66" s="35"/>
      <c r="E66" s="248"/>
      <c r="F66" s="266"/>
      <c r="G66" s="122"/>
    </row>
    <row r="67" spans="1:7" s="69" customFormat="1" ht="17.25" customHeight="1" hidden="1">
      <c r="A67" s="34"/>
      <c r="B67" s="74"/>
      <c r="C67" s="34"/>
      <c r="D67" s="35"/>
      <c r="E67" s="248"/>
      <c r="F67" s="266"/>
      <c r="G67" s="122"/>
    </row>
    <row r="68" spans="1:7" s="69" customFormat="1" ht="17.25" customHeight="1" hidden="1">
      <c r="A68" s="34"/>
      <c r="B68" s="74"/>
      <c r="C68" s="34"/>
      <c r="D68" s="35"/>
      <c r="E68" s="248"/>
      <c r="F68" s="266"/>
      <c r="G68" s="122"/>
    </row>
    <row r="69" spans="1:7" s="69" customFormat="1" ht="17.25" customHeight="1" hidden="1">
      <c r="A69" s="34"/>
      <c r="B69" s="74"/>
      <c r="C69" s="34"/>
      <c r="D69" s="35"/>
      <c r="E69" s="248"/>
      <c r="F69" s="266"/>
      <c r="G69" s="122"/>
    </row>
    <row r="70" spans="1:7" s="69" customFormat="1" ht="17.25" customHeight="1" hidden="1" thickBot="1">
      <c r="A70" s="34"/>
      <c r="B70" s="74"/>
      <c r="C70" s="34"/>
      <c r="D70" s="35"/>
      <c r="E70" s="249"/>
      <c r="F70" s="267"/>
      <c r="G70" s="119" t="s">
        <v>1</v>
      </c>
    </row>
    <row r="71" spans="1:7" s="69" customFormat="1" ht="17.25" customHeight="1" hidden="1">
      <c r="A71" s="34"/>
      <c r="B71" s="74"/>
      <c r="C71" s="34"/>
      <c r="D71" s="35"/>
      <c r="E71" s="248"/>
      <c r="F71" s="266"/>
      <c r="G71" s="122"/>
    </row>
    <row r="72" spans="1:7" s="69" customFormat="1" ht="16.5" customHeight="1" hidden="1" thickBot="1">
      <c r="A72" s="34"/>
      <c r="B72" s="74"/>
      <c r="C72" s="34"/>
      <c r="D72" s="35"/>
      <c r="E72" s="247"/>
      <c r="F72" s="265"/>
      <c r="G72" s="35"/>
    </row>
    <row r="73" spans="1:7" s="69" customFormat="1" ht="15.75" customHeight="1" hidden="1">
      <c r="A73" s="131" t="s">
        <v>2</v>
      </c>
      <c r="B73" s="132" t="s">
        <v>3</v>
      </c>
      <c r="C73" s="133" t="s">
        <v>5</v>
      </c>
      <c r="D73" s="133" t="s">
        <v>6</v>
      </c>
      <c r="E73" s="250" t="s">
        <v>6</v>
      </c>
      <c r="F73" s="268" t="s">
        <v>305</v>
      </c>
      <c r="G73" s="133" t="s">
        <v>337</v>
      </c>
    </row>
    <row r="74" spans="1:7" s="69" customFormat="1" ht="15.75" customHeight="1" hidden="1" thickBot="1">
      <c r="A74" s="134"/>
      <c r="B74" s="135"/>
      <c r="C74" s="136"/>
      <c r="D74" s="137" t="s">
        <v>8</v>
      </c>
      <c r="E74" s="251" t="s">
        <v>338</v>
      </c>
      <c r="F74" s="269" t="s">
        <v>336</v>
      </c>
      <c r="G74" s="137" t="s">
        <v>184</v>
      </c>
    </row>
    <row r="75" spans="1:7" s="69" customFormat="1" ht="15.75">
      <c r="A75" s="32"/>
      <c r="B75" s="33"/>
      <c r="C75" s="120"/>
      <c r="D75" s="31"/>
      <c r="E75" s="210"/>
      <c r="F75" s="231"/>
      <c r="G75" s="31"/>
    </row>
    <row r="76" spans="1:7" s="69" customFormat="1" ht="15.75">
      <c r="A76" s="32"/>
      <c r="B76" s="33"/>
      <c r="C76" s="120" t="s">
        <v>354</v>
      </c>
      <c r="D76" s="31"/>
      <c r="E76" s="210"/>
      <c r="F76" s="231"/>
      <c r="G76" s="31"/>
    </row>
    <row r="77" spans="1:7" s="69" customFormat="1" ht="14.25" customHeight="1">
      <c r="A77" s="32"/>
      <c r="B77" s="33"/>
      <c r="C77" s="38"/>
      <c r="D77" s="114"/>
      <c r="E77" s="252"/>
      <c r="F77" s="270"/>
      <c r="G77" s="114"/>
    </row>
    <row r="78" spans="1:7" s="69" customFormat="1" ht="15.75">
      <c r="A78" s="32">
        <v>71004</v>
      </c>
      <c r="B78" s="33">
        <v>2143</v>
      </c>
      <c r="C78" s="38" t="s">
        <v>209</v>
      </c>
      <c r="D78" s="31">
        <v>0</v>
      </c>
      <c r="E78" s="210">
        <v>179</v>
      </c>
      <c r="F78" s="231">
        <v>178.1</v>
      </c>
      <c r="G78" s="31">
        <f aca="true" t="shared" si="2" ref="G78:G109">(F78/E78)*100</f>
        <v>99.4972067039106</v>
      </c>
    </row>
    <row r="79" spans="1:7" s="69" customFormat="1" ht="15.75">
      <c r="A79" s="32">
        <v>81023</v>
      </c>
      <c r="B79" s="33">
        <v>2143</v>
      </c>
      <c r="C79" s="38" t="s">
        <v>295</v>
      </c>
      <c r="D79" s="31">
        <v>15000</v>
      </c>
      <c r="E79" s="210">
        <v>16083</v>
      </c>
      <c r="F79" s="231">
        <v>14136.6</v>
      </c>
      <c r="G79" s="31">
        <f t="shared" si="2"/>
        <v>87.89778026487596</v>
      </c>
    </row>
    <row r="80" spans="1:7" s="69" customFormat="1" ht="15.75">
      <c r="A80" s="32">
        <v>61005</v>
      </c>
      <c r="B80" s="33">
        <v>2212</v>
      </c>
      <c r="C80" s="152" t="s">
        <v>318</v>
      </c>
      <c r="D80" s="31">
        <v>0</v>
      </c>
      <c r="E80" s="210">
        <v>2700</v>
      </c>
      <c r="F80" s="231">
        <v>541.7</v>
      </c>
      <c r="G80" s="31">
        <f t="shared" si="2"/>
        <v>20.062962962962967</v>
      </c>
    </row>
    <row r="81" spans="1:7" s="69" customFormat="1" ht="15.75">
      <c r="A81" s="32">
        <v>61006</v>
      </c>
      <c r="B81" s="33">
        <v>2212</v>
      </c>
      <c r="C81" s="38" t="s">
        <v>210</v>
      </c>
      <c r="D81" s="31">
        <v>2500</v>
      </c>
      <c r="E81" s="210">
        <v>4464</v>
      </c>
      <c r="F81" s="231">
        <v>4068.9</v>
      </c>
      <c r="G81" s="31">
        <f t="shared" si="2"/>
        <v>91.1491935483871</v>
      </c>
    </row>
    <row r="82" spans="1:7" s="69" customFormat="1" ht="15.75">
      <c r="A82" s="32">
        <v>81006</v>
      </c>
      <c r="B82" s="33">
        <v>2212</v>
      </c>
      <c r="C82" s="38" t="s">
        <v>308</v>
      </c>
      <c r="D82" s="31">
        <v>12000</v>
      </c>
      <c r="E82" s="210">
        <v>12651</v>
      </c>
      <c r="F82" s="231">
        <v>12621.3</v>
      </c>
      <c r="G82" s="31">
        <f t="shared" si="2"/>
        <v>99.7652359497273</v>
      </c>
    </row>
    <row r="83" spans="1:7" s="69" customFormat="1" ht="15.75">
      <c r="A83" s="32">
        <v>81007</v>
      </c>
      <c r="B83" s="33">
        <v>2212</v>
      </c>
      <c r="C83" s="38" t="s">
        <v>341</v>
      </c>
      <c r="D83" s="31">
        <v>10000</v>
      </c>
      <c r="E83" s="210">
        <v>0</v>
      </c>
      <c r="F83" s="231">
        <v>0</v>
      </c>
      <c r="G83" s="31" t="e">
        <f t="shared" si="2"/>
        <v>#DIV/0!</v>
      </c>
    </row>
    <row r="84" spans="1:7" s="69" customFormat="1" ht="15.75">
      <c r="A84" s="32">
        <v>91015</v>
      </c>
      <c r="B84" s="33">
        <v>2212</v>
      </c>
      <c r="C84" s="152" t="s">
        <v>344</v>
      </c>
      <c r="D84" s="31">
        <v>0</v>
      </c>
      <c r="E84" s="210">
        <v>12553</v>
      </c>
      <c r="F84" s="231">
        <v>7146.6</v>
      </c>
      <c r="G84" s="31">
        <f t="shared" si="2"/>
        <v>56.93141081813112</v>
      </c>
    </row>
    <row r="85" spans="1:7" s="69" customFormat="1" ht="15.75">
      <c r="A85" s="32">
        <v>91017</v>
      </c>
      <c r="B85" s="33">
        <v>2212</v>
      </c>
      <c r="C85" s="38" t="s">
        <v>342</v>
      </c>
      <c r="D85" s="31">
        <v>0</v>
      </c>
      <c r="E85" s="210">
        <v>816</v>
      </c>
      <c r="F85" s="231">
        <v>758.3</v>
      </c>
      <c r="G85" s="31">
        <f t="shared" si="2"/>
        <v>92.92892156862744</v>
      </c>
    </row>
    <row r="86" spans="1:7" s="69" customFormat="1" ht="15.75">
      <c r="A86" s="32"/>
      <c r="B86" s="33">
        <v>2212</v>
      </c>
      <c r="C86" s="38" t="s">
        <v>404</v>
      </c>
      <c r="D86" s="31">
        <v>0</v>
      </c>
      <c r="E86" s="210">
        <v>1657</v>
      </c>
      <c r="F86" s="231">
        <v>1656.4</v>
      </c>
      <c r="G86" s="31">
        <f t="shared" si="2"/>
        <v>99.963789981895</v>
      </c>
    </row>
    <row r="87" spans="1:7" s="69" customFormat="1" ht="15.75">
      <c r="A87" s="32">
        <v>10002</v>
      </c>
      <c r="B87" s="33">
        <v>2219</v>
      </c>
      <c r="C87" s="38" t="s">
        <v>343</v>
      </c>
      <c r="D87" s="31">
        <v>7500</v>
      </c>
      <c r="E87" s="210">
        <v>1635.9</v>
      </c>
      <c r="F87" s="231">
        <v>217.6</v>
      </c>
      <c r="G87" s="31">
        <f t="shared" si="2"/>
        <v>13.301546549300078</v>
      </c>
    </row>
    <row r="88" spans="1:7" s="69" customFormat="1" ht="15.75">
      <c r="A88" s="32">
        <v>10014</v>
      </c>
      <c r="B88" s="33">
        <v>2219</v>
      </c>
      <c r="C88" s="38" t="s">
        <v>441</v>
      </c>
      <c r="D88" s="31">
        <v>0</v>
      </c>
      <c r="E88" s="210">
        <v>6932</v>
      </c>
      <c r="F88" s="231">
        <v>232.1</v>
      </c>
      <c r="G88" s="31">
        <f t="shared" si="2"/>
        <v>3.348240046162723</v>
      </c>
    </row>
    <row r="89" spans="1:7" s="69" customFormat="1" ht="15.75">
      <c r="A89" s="32">
        <v>10016</v>
      </c>
      <c r="B89" s="33">
        <v>2219</v>
      </c>
      <c r="C89" s="38" t="s">
        <v>450</v>
      </c>
      <c r="D89" s="31">
        <v>0</v>
      </c>
      <c r="E89" s="210">
        <v>1195</v>
      </c>
      <c r="F89" s="231">
        <v>6</v>
      </c>
      <c r="G89" s="31">
        <f t="shared" si="2"/>
        <v>0.502092050209205</v>
      </c>
    </row>
    <row r="90" spans="1:7" s="69" customFormat="1" ht="15.75">
      <c r="A90" s="32">
        <v>71002</v>
      </c>
      <c r="B90" s="33">
        <v>2219</v>
      </c>
      <c r="C90" s="38" t="s">
        <v>296</v>
      </c>
      <c r="D90" s="31">
        <v>0</v>
      </c>
      <c r="E90" s="210">
        <v>84</v>
      </c>
      <c r="F90" s="231">
        <v>12</v>
      </c>
      <c r="G90" s="31">
        <f t="shared" si="2"/>
        <v>14.285714285714285</v>
      </c>
    </row>
    <row r="91" spans="1:7" s="69" customFormat="1" ht="15.75">
      <c r="A91" s="32">
        <v>71010</v>
      </c>
      <c r="B91" s="33">
        <v>2219</v>
      </c>
      <c r="C91" s="38" t="s">
        <v>319</v>
      </c>
      <c r="D91" s="31">
        <v>0</v>
      </c>
      <c r="E91" s="210">
        <v>5584</v>
      </c>
      <c r="F91" s="231">
        <v>5558.2</v>
      </c>
      <c r="G91" s="31">
        <f t="shared" si="2"/>
        <v>99.53796561604584</v>
      </c>
    </row>
    <row r="92" spans="1:7" s="69" customFormat="1" ht="15.75">
      <c r="A92" s="32">
        <v>71011</v>
      </c>
      <c r="B92" s="33">
        <v>2219</v>
      </c>
      <c r="C92" s="38" t="s">
        <v>298</v>
      </c>
      <c r="D92" s="31">
        <v>6000</v>
      </c>
      <c r="E92" s="210">
        <v>8372</v>
      </c>
      <c r="F92" s="231">
        <v>8350.2</v>
      </c>
      <c r="G92" s="31">
        <f t="shared" si="2"/>
        <v>99.73960821786909</v>
      </c>
    </row>
    <row r="93" spans="1:7" s="69" customFormat="1" ht="15.75" customHeight="1">
      <c r="A93" s="32">
        <v>91005</v>
      </c>
      <c r="B93" s="33">
        <v>2219</v>
      </c>
      <c r="C93" s="153" t="s">
        <v>345</v>
      </c>
      <c r="D93" s="31">
        <v>0</v>
      </c>
      <c r="E93" s="210">
        <v>9000</v>
      </c>
      <c r="F93" s="231">
        <v>1405</v>
      </c>
      <c r="G93" s="31">
        <f t="shared" si="2"/>
        <v>15.611111111111112</v>
      </c>
    </row>
    <row r="94" spans="1:7" s="69" customFormat="1" ht="15.75" customHeight="1">
      <c r="A94" s="32">
        <v>91008</v>
      </c>
      <c r="B94" s="33">
        <v>2219</v>
      </c>
      <c r="C94" s="43" t="s">
        <v>346</v>
      </c>
      <c r="D94" s="31">
        <v>0</v>
      </c>
      <c r="E94" s="210">
        <v>600</v>
      </c>
      <c r="F94" s="231">
        <v>370</v>
      </c>
      <c r="G94" s="31">
        <f t="shared" si="2"/>
        <v>61.66666666666667</v>
      </c>
    </row>
    <row r="95" spans="1:7" s="69" customFormat="1" ht="15.75">
      <c r="A95" s="6">
        <v>71007</v>
      </c>
      <c r="B95" s="113">
        <v>2221</v>
      </c>
      <c r="C95" s="12" t="s">
        <v>347</v>
      </c>
      <c r="D95" s="31">
        <v>0</v>
      </c>
      <c r="E95" s="210">
        <v>1120</v>
      </c>
      <c r="F95" s="231">
        <v>0</v>
      </c>
      <c r="G95" s="31">
        <f t="shared" si="2"/>
        <v>0</v>
      </c>
    </row>
    <row r="96" spans="1:7" s="69" customFormat="1" ht="15.75">
      <c r="A96" s="6">
        <v>91015</v>
      </c>
      <c r="B96" s="113">
        <v>2221</v>
      </c>
      <c r="C96" s="12" t="s">
        <v>467</v>
      </c>
      <c r="D96" s="31">
        <v>0</v>
      </c>
      <c r="E96" s="210">
        <v>0</v>
      </c>
      <c r="F96" s="231">
        <v>0.3</v>
      </c>
      <c r="G96" s="31" t="e">
        <f t="shared" si="2"/>
        <v>#DIV/0!</v>
      </c>
    </row>
    <row r="97" spans="1:7" s="69" customFormat="1" ht="15.75">
      <c r="A97" s="32">
        <v>91018</v>
      </c>
      <c r="B97" s="33">
        <v>3111</v>
      </c>
      <c r="C97" s="38" t="s">
        <v>351</v>
      </c>
      <c r="D97" s="31">
        <v>0</v>
      </c>
      <c r="E97" s="210">
        <f>1321+27</f>
        <v>1348</v>
      </c>
      <c r="F97" s="231">
        <v>1210.8</v>
      </c>
      <c r="G97" s="31">
        <f t="shared" si="2"/>
        <v>89.82195845697329</v>
      </c>
    </row>
    <row r="98" spans="1:7" s="69" customFormat="1" ht="15.75">
      <c r="A98" s="32">
        <v>91020</v>
      </c>
      <c r="B98" s="33">
        <v>3111</v>
      </c>
      <c r="C98" s="38" t="s">
        <v>348</v>
      </c>
      <c r="D98" s="31">
        <v>0</v>
      </c>
      <c r="E98" s="210">
        <v>2880</v>
      </c>
      <c r="F98" s="231">
        <v>2879.3</v>
      </c>
      <c r="G98" s="31">
        <f t="shared" si="2"/>
        <v>99.97569444444446</v>
      </c>
    </row>
    <row r="99" spans="1:7" s="69" customFormat="1" ht="15.75">
      <c r="A99" s="32">
        <v>91021</v>
      </c>
      <c r="B99" s="33">
        <v>3111</v>
      </c>
      <c r="C99" s="38" t="s">
        <v>349</v>
      </c>
      <c r="D99" s="31">
        <v>0</v>
      </c>
      <c r="E99" s="210">
        <v>2714</v>
      </c>
      <c r="F99" s="231">
        <v>2686.9</v>
      </c>
      <c r="G99" s="31">
        <f t="shared" si="2"/>
        <v>99.00147383935152</v>
      </c>
    </row>
    <row r="100" spans="1:7" s="69" customFormat="1" ht="15.75">
      <c r="A100" s="32">
        <v>71005</v>
      </c>
      <c r="B100" s="33">
        <v>3113</v>
      </c>
      <c r="C100" s="38" t="s">
        <v>410</v>
      </c>
      <c r="D100" s="31">
        <v>0</v>
      </c>
      <c r="E100" s="210">
        <v>6</v>
      </c>
      <c r="F100" s="231">
        <v>6</v>
      </c>
      <c r="G100" s="31">
        <f t="shared" si="2"/>
        <v>100</v>
      </c>
    </row>
    <row r="101" spans="1:7" s="69" customFormat="1" ht="15.75">
      <c r="A101" s="32">
        <v>81015</v>
      </c>
      <c r="B101" s="33">
        <v>3113</v>
      </c>
      <c r="C101" s="38" t="s">
        <v>297</v>
      </c>
      <c r="D101" s="31">
        <v>0</v>
      </c>
      <c r="E101" s="210">
        <v>119</v>
      </c>
      <c r="F101" s="231">
        <v>0</v>
      </c>
      <c r="G101" s="31">
        <f t="shared" si="2"/>
        <v>0</v>
      </c>
    </row>
    <row r="102" spans="1:7" s="69" customFormat="1" ht="15.75">
      <c r="A102" s="32">
        <v>81018</v>
      </c>
      <c r="B102" s="33">
        <v>3113</v>
      </c>
      <c r="C102" s="38" t="s">
        <v>211</v>
      </c>
      <c r="D102" s="31">
        <v>0</v>
      </c>
      <c r="E102" s="210">
        <v>200</v>
      </c>
      <c r="F102" s="231">
        <v>187.2</v>
      </c>
      <c r="G102" s="31">
        <f t="shared" si="2"/>
        <v>93.6</v>
      </c>
    </row>
    <row r="103" spans="1:7" s="69" customFormat="1" ht="15.75">
      <c r="A103" s="32">
        <v>91006</v>
      </c>
      <c r="B103" s="33">
        <v>3113</v>
      </c>
      <c r="C103" s="38" t="s">
        <v>350</v>
      </c>
      <c r="D103" s="31">
        <v>0</v>
      </c>
      <c r="E103" s="210">
        <v>6252</v>
      </c>
      <c r="F103" s="231">
        <v>6244.5</v>
      </c>
      <c r="G103" s="31">
        <f t="shared" si="2"/>
        <v>99.88003838771593</v>
      </c>
    </row>
    <row r="104" spans="1:7" s="69" customFormat="1" ht="15.75">
      <c r="A104" s="32">
        <v>91019</v>
      </c>
      <c r="B104" s="33">
        <v>3113</v>
      </c>
      <c r="C104" s="38" t="s">
        <v>352</v>
      </c>
      <c r="D104" s="31">
        <v>0</v>
      </c>
      <c r="E104" s="210">
        <v>920</v>
      </c>
      <c r="F104" s="231">
        <v>688.8</v>
      </c>
      <c r="G104" s="31">
        <f t="shared" si="2"/>
        <v>74.8695652173913</v>
      </c>
    </row>
    <row r="105" spans="1:7" s="69" customFormat="1" ht="15.75">
      <c r="A105" s="32">
        <v>10007</v>
      </c>
      <c r="B105" s="33">
        <v>3314</v>
      </c>
      <c r="C105" s="38" t="s">
        <v>353</v>
      </c>
      <c r="D105" s="31">
        <v>0</v>
      </c>
      <c r="E105" s="210">
        <v>3361</v>
      </c>
      <c r="F105" s="231">
        <v>3359.5</v>
      </c>
      <c r="G105" s="31">
        <f t="shared" si="2"/>
        <v>99.95537042546862</v>
      </c>
    </row>
    <row r="106" spans="1:7" s="69" customFormat="1" ht="15.75">
      <c r="A106" s="32">
        <v>10006</v>
      </c>
      <c r="B106" s="33">
        <v>3322</v>
      </c>
      <c r="C106" s="38" t="s">
        <v>468</v>
      </c>
      <c r="D106" s="31">
        <v>0</v>
      </c>
      <c r="E106" s="210">
        <v>0</v>
      </c>
      <c r="F106" s="231">
        <v>0</v>
      </c>
      <c r="G106" s="31" t="e">
        <f t="shared" si="2"/>
        <v>#DIV/0!</v>
      </c>
    </row>
    <row r="107" spans="1:7" s="69" customFormat="1" ht="15.75">
      <c r="A107" s="32">
        <v>71019</v>
      </c>
      <c r="B107" s="33">
        <v>3322</v>
      </c>
      <c r="C107" s="38" t="s">
        <v>212</v>
      </c>
      <c r="D107" s="31">
        <v>0</v>
      </c>
      <c r="E107" s="210">
        <v>300</v>
      </c>
      <c r="F107" s="231">
        <v>60</v>
      </c>
      <c r="G107" s="31">
        <f t="shared" si="2"/>
        <v>20</v>
      </c>
    </row>
    <row r="108" spans="1:7" s="69" customFormat="1" ht="15.75">
      <c r="A108" s="32">
        <v>81003</v>
      </c>
      <c r="B108" s="33">
        <v>3322</v>
      </c>
      <c r="C108" s="38" t="s">
        <v>400</v>
      </c>
      <c r="D108" s="31">
        <v>0</v>
      </c>
      <c r="E108" s="210">
        <v>5</v>
      </c>
      <c r="F108" s="231">
        <v>3.6</v>
      </c>
      <c r="G108" s="31">
        <f t="shared" si="2"/>
        <v>72</v>
      </c>
    </row>
    <row r="109" spans="1:7" s="69" customFormat="1" ht="15.75">
      <c r="A109" s="32">
        <v>10001</v>
      </c>
      <c r="B109" s="33">
        <v>3326</v>
      </c>
      <c r="C109" s="38" t="s">
        <v>411</v>
      </c>
      <c r="D109" s="31">
        <v>0</v>
      </c>
      <c r="E109" s="210">
        <v>584</v>
      </c>
      <c r="F109" s="231">
        <v>394.7</v>
      </c>
      <c r="G109" s="31">
        <f t="shared" si="2"/>
        <v>67.58561643835617</v>
      </c>
    </row>
    <row r="110" spans="1:7" s="69" customFormat="1" ht="15.75">
      <c r="A110" s="32">
        <v>81019</v>
      </c>
      <c r="B110" s="33">
        <v>3329</v>
      </c>
      <c r="C110" s="38" t="s">
        <v>316</v>
      </c>
      <c r="D110" s="31">
        <v>0</v>
      </c>
      <c r="E110" s="210">
        <v>6114</v>
      </c>
      <c r="F110" s="231">
        <v>2491.1</v>
      </c>
      <c r="G110" s="31">
        <f aca="true" t="shared" si="3" ref="G110:G133">(F110/E110)*100</f>
        <v>40.74419365390906</v>
      </c>
    </row>
    <row r="111" spans="1:7" s="69" customFormat="1" ht="15.75">
      <c r="A111" s="32">
        <v>10003</v>
      </c>
      <c r="B111" s="33">
        <v>3412</v>
      </c>
      <c r="C111" s="38" t="s">
        <v>356</v>
      </c>
      <c r="D111" s="31">
        <v>0</v>
      </c>
      <c r="E111" s="210">
        <v>4230</v>
      </c>
      <c r="F111" s="231">
        <v>4206.8</v>
      </c>
      <c r="G111" s="31">
        <f t="shared" si="3"/>
        <v>99.451536643026</v>
      </c>
    </row>
    <row r="112" spans="1:7" s="69" customFormat="1" ht="15.75" customHeight="1" hidden="1">
      <c r="A112" s="27"/>
      <c r="B112" s="25"/>
      <c r="C112" s="27"/>
      <c r="D112" s="26"/>
      <c r="E112" s="253"/>
      <c r="F112" s="271"/>
      <c r="G112" s="31" t="e">
        <f t="shared" si="3"/>
        <v>#DIV/0!</v>
      </c>
    </row>
    <row r="113" spans="1:7" s="69" customFormat="1" ht="15.75" customHeight="1" hidden="1">
      <c r="A113" s="126"/>
      <c r="B113" s="127"/>
      <c r="C113" s="126"/>
      <c r="D113" s="142"/>
      <c r="E113" s="254"/>
      <c r="F113" s="272"/>
      <c r="G113" s="31" t="e">
        <f t="shared" si="3"/>
        <v>#DIV/0!</v>
      </c>
    </row>
    <row r="114" spans="1:7" s="69" customFormat="1" ht="15.75">
      <c r="A114" s="32">
        <v>10009</v>
      </c>
      <c r="B114" s="45">
        <v>3412</v>
      </c>
      <c r="C114" s="38" t="s">
        <v>414</v>
      </c>
      <c r="D114" s="283">
        <v>0</v>
      </c>
      <c r="E114" s="284">
        <v>2000</v>
      </c>
      <c r="F114" s="231">
        <v>1733.2</v>
      </c>
      <c r="G114" s="31">
        <f t="shared" si="3"/>
        <v>86.66</v>
      </c>
    </row>
    <row r="115" spans="1:7" s="69" customFormat="1" ht="15.75">
      <c r="A115" s="32">
        <v>71009</v>
      </c>
      <c r="B115" s="33">
        <v>3412</v>
      </c>
      <c r="C115" s="43" t="s">
        <v>357</v>
      </c>
      <c r="D115" s="31">
        <f>616+7165</f>
        <v>7781</v>
      </c>
      <c r="E115" s="210">
        <f>2108+6631.8</f>
        <v>8739.8</v>
      </c>
      <c r="F115" s="231">
        <f>2107.5+6631.8</f>
        <v>8739.3</v>
      </c>
      <c r="G115" s="31">
        <f t="shared" si="3"/>
        <v>99.99427904528709</v>
      </c>
    </row>
    <row r="116" spans="1:7" s="69" customFormat="1" ht="15.75">
      <c r="A116" s="32">
        <v>71009</v>
      </c>
      <c r="B116" s="33">
        <v>3412</v>
      </c>
      <c r="C116" s="43" t="s">
        <v>444</v>
      </c>
      <c r="D116" s="31">
        <f>1357+15362</f>
        <v>16719</v>
      </c>
      <c r="E116" s="210">
        <f>1357+15362</f>
        <v>16719</v>
      </c>
      <c r="F116" s="231">
        <f>1255.6+14218.5</f>
        <v>15474.1</v>
      </c>
      <c r="G116" s="31">
        <f t="shared" si="3"/>
        <v>92.55398050122615</v>
      </c>
    </row>
    <row r="117" spans="1:7" s="69" customFormat="1" ht="15.75">
      <c r="A117" s="32">
        <v>81002</v>
      </c>
      <c r="B117" s="33">
        <v>3412</v>
      </c>
      <c r="C117" s="43" t="s">
        <v>310</v>
      </c>
      <c r="D117" s="31">
        <v>0</v>
      </c>
      <c r="E117" s="210">
        <v>89</v>
      </c>
      <c r="F117" s="231">
        <v>88.3</v>
      </c>
      <c r="G117" s="31">
        <f t="shared" si="3"/>
        <v>99.21348314606742</v>
      </c>
    </row>
    <row r="118" spans="1:7" s="69" customFormat="1" ht="15.75">
      <c r="A118" s="32">
        <v>81016</v>
      </c>
      <c r="B118" s="33">
        <v>3421</v>
      </c>
      <c r="C118" s="43" t="s">
        <v>213</v>
      </c>
      <c r="D118" s="31">
        <v>2000</v>
      </c>
      <c r="E118" s="210">
        <v>3503.1</v>
      </c>
      <c r="F118" s="231">
        <v>3094.4</v>
      </c>
      <c r="G118" s="31">
        <f t="shared" si="3"/>
        <v>88.33319060260912</v>
      </c>
    </row>
    <row r="119" spans="1:7" s="69" customFormat="1" ht="15.75">
      <c r="A119" s="32">
        <v>10004</v>
      </c>
      <c r="B119" s="33">
        <v>3612</v>
      </c>
      <c r="C119" s="38" t="s">
        <v>358</v>
      </c>
      <c r="D119" s="31">
        <v>0</v>
      </c>
      <c r="E119" s="210">
        <v>500</v>
      </c>
      <c r="F119" s="231">
        <v>423</v>
      </c>
      <c r="G119" s="31">
        <f t="shared" si="3"/>
        <v>84.6</v>
      </c>
    </row>
    <row r="120" spans="1:7" s="69" customFormat="1" ht="15.75">
      <c r="A120" s="32">
        <v>10015</v>
      </c>
      <c r="B120" s="33">
        <v>3612</v>
      </c>
      <c r="C120" s="38" t="s">
        <v>445</v>
      </c>
      <c r="D120" s="31">
        <v>0</v>
      </c>
      <c r="E120" s="210">
        <v>2693</v>
      </c>
      <c r="F120" s="231">
        <v>1079.3</v>
      </c>
      <c r="G120" s="31">
        <f t="shared" si="3"/>
        <v>40.077979948013365</v>
      </c>
    </row>
    <row r="121" spans="1:7" s="69" customFormat="1" ht="15.75">
      <c r="A121" s="32">
        <v>10008</v>
      </c>
      <c r="B121" s="33">
        <v>3613</v>
      </c>
      <c r="C121" s="43" t="s">
        <v>405</v>
      </c>
      <c r="D121" s="31">
        <v>0</v>
      </c>
      <c r="E121" s="210">
        <v>4000</v>
      </c>
      <c r="F121" s="231">
        <v>3976.5</v>
      </c>
      <c r="G121" s="31">
        <f t="shared" si="3"/>
        <v>99.41250000000001</v>
      </c>
    </row>
    <row r="122" spans="1:7" s="69" customFormat="1" ht="15.75">
      <c r="A122" s="32">
        <v>10013</v>
      </c>
      <c r="B122" s="33">
        <v>3631</v>
      </c>
      <c r="C122" s="43" t="s">
        <v>442</v>
      </c>
      <c r="D122" s="31">
        <v>0</v>
      </c>
      <c r="E122" s="210">
        <v>1290</v>
      </c>
      <c r="F122" s="231">
        <v>73.8</v>
      </c>
      <c r="G122" s="31">
        <f t="shared" si="3"/>
        <v>5.720930232558139</v>
      </c>
    </row>
    <row r="123" spans="1:7" s="69" customFormat="1" ht="15.75">
      <c r="A123" s="32">
        <v>10014</v>
      </c>
      <c r="B123" s="33">
        <v>3631</v>
      </c>
      <c r="C123" s="43" t="s">
        <v>441</v>
      </c>
      <c r="D123" s="31">
        <v>0</v>
      </c>
      <c r="E123" s="210">
        <v>0</v>
      </c>
      <c r="F123" s="231">
        <v>4</v>
      </c>
      <c r="G123" s="31" t="e">
        <f t="shared" si="3"/>
        <v>#DIV/0!</v>
      </c>
    </row>
    <row r="124" spans="1:7" s="69" customFormat="1" ht="15.75">
      <c r="A124" s="32">
        <v>10010</v>
      </c>
      <c r="B124" s="33">
        <v>3632</v>
      </c>
      <c r="C124" s="43" t="s">
        <v>417</v>
      </c>
      <c r="D124" s="31">
        <v>0</v>
      </c>
      <c r="E124" s="210">
        <v>120</v>
      </c>
      <c r="F124" s="231">
        <v>120</v>
      </c>
      <c r="G124" s="31">
        <f t="shared" si="3"/>
        <v>100</v>
      </c>
    </row>
    <row r="125" spans="1:7" s="69" customFormat="1" ht="15.75">
      <c r="A125" s="32">
        <v>10011</v>
      </c>
      <c r="B125" s="33">
        <v>3632</v>
      </c>
      <c r="C125" s="43" t="s">
        <v>418</v>
      </c>
      <c r="D125" s="31">
        <v>0</v>
      </c>
      <c r="E125" s="210">
        <v>120</v>
      </c>
      <c r="F125" s="231">
        <v>0</v>
      </c>
      <c r="G125" s="31">
        <f t="shared" si="3"/>
        <v>0</v>
      </c>
    </row>
    <row r="126" spans="1:7" s="69" customFormat="1" ht="15.75">
      <c r="A126" s="32">
        <v>10012</v>
      </c>
      <c r="B126" s="33">
        <v>3632</v>
      </c>
      <c r="C126" s="43" t="s">
        <v>419</v>
      </c>
      <c r="D126" s="31">
        <v>0</v>
      </c>
      <c r="E126" s="210">
        <v>360</v>
      </c>
      <c r="F126" s="231">
        <v>360</v>
      </c>
      <c r="G126" s="31">
        <f t="shared" si="3"/>
        <v>100</v>
      </c>
    </row>
    <row r="127" spans="1:7" s="69" customFormat="1" ht="15.75" customHeight="1">
      <c r="A127" s="32">
        <v>91004</v>
      </c>
      <c r="B127" s="33">
        <v>3632</v>
      </c>
      <c r="C127" s="43" t="s">
        <v>320</v>
      </c>
      <c r="D127" s="31">
        <v>0</v>
      </c>
      <c r="E127" s="210">
        <v>2022</v>
      </c>
      <c r="F127" s="231">
        <v>2011.4</v>
      </c>
      <c r="G127" s="31">
        <f t="shared" si="3"/>
        <v>99.4757665677547</v>
      </c>
    </row>
    <row r="128" spans="1:7" s="69" customFormat="1" ht="15.75" customHeight="1" hidden="1">
      <c r="A128" s="32">
        <v>71014</v>
      </c>
      <c r="B128" s="33">
        <v>3412</v>
      </c>
      <c r="C128" s="43" t="s">
        <v>288</v>
      </c>
      <c r="D128" s="31">
        <v>0</v>
      </c>
      <c r="E128" s="210">
        <v>0</v>
      </c>
      <c r="F128" s="231"/>
      <c r="G128" s="31" t="e">
        <f t="shared" si="3"/>
        <v>#DIV/0!</v>
      </c>
    </row>
    <row r="129" spans="1:7" s="69" customFormat="1" ht="15.75" customHeight="1" hidden="1">
      <c r="A129" s="27"/>
      <c r="B129" s="25"/>
      <c r="C129" s="129"/>
      <c r="D129" s="26"/>
      <c r="E129" s="255"/>
      <c r="F129" s="273"/>
      <c r="G129" s="31" t="e">
        <f t="shared" si="3"/>
        <v>#DIV/0!</v>
      </c>
    </row>
    <row r="130" spans="1:7" s="69" customFormat="1" ht="15.75" customHeight="1" hidden="1">
      <c r="A130" s="27"/>
      <c r="B130" s="25"/>
      <c r="C130" s="129"/>
      <c r="D130" s="26"/>
      <c r="E130" s="255"/>
      <c r="F130" s="273"/>
      <c r="G130" s="31" t="e">
        <f t="shared" si="3"/>
        <v>#DIV/0!</v>
      </c>
    </row>
    <row r="131" spans="1:7" s="69" customFormat="1" ht="15.75">
      <c r="A131" s="32">
        <v>10005</v>
      </c>
      <c r="B131" s="33">
        <v>3745</v>
      </c>
      <c r="C131" s="43" t="s">
        <v>359</v>
      </c>
      <c r="D131" s="31">
        <v>0</v>
      </c>
      <c r="E131" s="210">
        <v>5742</v>
      </c>
      <c r="F131" s="231">
        <v>4258.2</v>
      </c>
      <c r="G131" s="31">
        <f t="shared" si="3"/>
        <v>74.15882967607105</v>
      </c>
    </row>
    <row r="132" spans="1:7" s="69" customFormat="1" ht="15.75">
      <c r="A132" s="32">
        <v>81012</v>
      </c>
      <c r="B132" s="33">
        <v>4357</v>
      </c>
      <c r="C132" s="38" t="s">
        <v>413</v>
      </c>
      <c r="D132" s="31">
        <v>0</v>
      </c>
      <c r="E132" s="210">
        <v>200</v>
      </c>
      <c r="F132" s="231">
        <v>128.4</v>
      </c>
      <c r="G132" s="31">
        <f t="shared" si="3"/>
        <v>64.2</v>
      </c>
    </row>
    <row r="133" spans="1:7" s="69" customFormat="1" ht="15.75">
      <c r="A133" s="32">
        <v>71024</v>
      </c>
      <c r="B133" s="33">
        <v>6171</v>
      </c>
      <c r="C133" s="38" t="s">
        <v>412</v>
      </c>
      <c r="D133" s="31">
        <v>0</v>
      </c>
      <c r="E133" s="210">
        <v>3823.2</v>
      </c>
      <c r="F133" s="231">
        <v>130.2</v>
      </c>
      <c r="G133" s="31">
        <f t="shared" si="3"/>
        <v>3.405524168236033</v>
      </c>
    </row>
    <row r="134" spans="1:7" s="69" customFormat="1" ht="15.75" customHeight="1" hidden="1">
      <c r="A134" s="32"/>
      <c r="B134" s="33"/>
      <c r="C134" s="43"/>
      <c r="D134" s="31"/>
      <c r="E134" s="210"/>
      <c r="F134" s="231"/>
      <c r="G134" s="31"/>
    </row>
    <row r="135" spans="1:7" s="69" customFormat="1" ht="15.75" customHeight="1" hidden="1">
      <c r="A135" s="32"/>
      <c r="B135" s="33"/>
      <c r="C135" s="43"/>
      <c r="D135" s="31"/>
      <c r="E135" s="210"/>
      <c r="F135" s="231"/>
      <c r="G135" s="31"/>
    </row>
    <row r="136" spans="1:7" s="69" customFormat="1" ht="15.75" customHeight="1" hidden="1">
      <c r="A136" s="32"/>
      <c r="B136" s="33"/>
      <c r="C136" s="38"/>
      <c r="D136" s="31"/>
      <c r="E136" s="210"/>
      <c r="F136" s="231"/>
      <c r="G136" s="31"/>
    </row>
    <row r="137" spans="1:7" s="69" customFormat="1" ht="15.75" customHeight="1" hidden="1">
      <c r="A137" s="32"/>
      <c r="B137" s="33"/>
      <c r="C137" s="38"/>
      <c r="D137" s="31"/>
      <c r="E137" s="210"/>
      <c r="F137" s="231"/>
      <c r="G137" s="31"/>
    </row>
    <row r="138" spans="1:7" s="69" customFormat="1" ht="15.75" customHeight="1" hidden="1">
      <c r="A138" s="32"/>
      <c r="B138" s="33"/>
      <c r="C138" s="38"/>
      <c r="D138" s="31"/>
      <c r="E138" s="210"/>
      <c r="F138" s="231"/>
      <c r="G138" s="31"/>
    </row>
    <row r="139" spans="1:7" s="69" customFormat="1" ht="15.75" customHeight="1" hidden="1">
      <c r="A139" s="32"/>
      <c r="B139" s="33"/>
      <c r="C139" s="38"/>
      <c r="D139" s="31"/>
      <c r="E139" s="210"/>
      <c r="F139" s="231"/>
      <c r="G139" s="31"/>
    </row>
    <row r="140" spans="1:7" s="69" customFormat="1" ht="15.75" customHeight="1" hidden="1">
      <c r="A140" s="32"/>
      <c r="B140" s="33"/>
      <c r="C140" s="38"/>
      <c r="D140" s="31"/>
      <c r="E140" s="210"/>
      <c r="F140" s="231"/>
      <c r="G140" s="31"/>
    </row>
    <row r="141" spans="1:7" s="69" customFormat="1" ht="15.75">
      <c r="A141" s="32"/>
      <c r="B141" s="33"/>
      <c r="C141" s="38"/>
      <c r="D141" s="31"/>
      <c r="E141" s="210"/>
      <c r="F141" s="231"/>
      <c r="G141" s="31"/>
    </row>
    <row r="142" spans="1:7" s="29" customFormat="1" ht="16.5" customHeight="1">
      <c r="A142" s="100"/>
      <c r="B142" s="123"/>
      <c r="C142" s="124" t="s">
        <v>324</v>
      </c>
      <c r="D142" s="125">
        <f>SUM(D78:D141)</f>
        <v>79500</v>
      </c>
      <c r="E142" s="256">
        <f>SUM(E78:E141)</f>
        <v>166580.00000000003</v>
      </c>
      <c r="F142" s="274">
        <f>SUM(F78:F141)</f>
        <v>123372.6</v>
      </c>
      <c r="G142" s="31">
        <f>(F142/E142)*100</f>
        <v>74.06207227758433</v>
      </c>
    </row>
    <row r="143" spans="1:7" s="29" customFormat="1" ht="16.5" customHeight="1">
      <c r="A143" s="100"/>
      <c r="B143" s="123"/>
      <c r="C143" s="124" t="s">
        <v>325</v>
      </c>
      <c r="D143" s="125">
        <f>SUM(D116)</f>
        <v>16719</v>
      </c>
      <c r="E143" s="256">
        <f>SUM(E116)</f>
        <v>16719</v>
      </c>
      <c r="F143" s="274">
        <f>SUM(F116)</f>
        <v>15474.1</v>
      </c>
      <c r="G143" s="31">
        <f>(F143/E143)*100</f>
        <v>92.55398050122615</v>
      </c>
    </row>
    <row r="144" spans="1:7" s="69" customFormat="1" ht="15.75" customHeight="1" thickBot="1">
      <c r="A144" s="32"/>
      <c r="B144" s="33"/>
      <c r="C144" s="38"/>
      <c r="D144" s="31"/>
      <c r="E144" s="210"/>
      <c r="F144" s="231"/>
      <c r="G144" s="31"/>
    </row>
    <row r="145" spans="1:7" s="69" customFormat="1" ht="12.75" customHeight="1" hidden="1" thickBot="1">
      <c r="A145" s="71"/>
      <c r="B145" s="40"/>
      <c r="C145" s="41"/>
      <c r="D145" s="42"/>
      <c r="E145" s="246"/>
      <c r="F145" s="264"/>
      <c r="G145" s="42"/>
    </row>
    <row r="146" spans="1:7" s="36" customFormat="1" ht="18.75" customHeight="1" thickBot="1" thickTop="1">
      <c r="A146" s="72"/>
      <c r="B146" s="64"/>
      <c r="C146" s="73" t="s">
        <v>214</v>
      </c>
      <c r="D146" s="66">
        <f>SUM(D63,D142)</f>
        <v>84900</v>
      </c>
      <c r="E146" s="243">
        <f>SUM(E63,E142)</f>
        <v>169309.00000000003</v>
      </c>
      <c r="F146" s="262">
        <f>SUM(F63,F142)</f>
        <v>124376.3</v>
      </c>
      <c r="G146" s="66">
        <f>(F146/E146)*100</f>
        <v>73.46112728797641</v>
      </c>
    </row>
    <row r="147" spans="1:7" s="69" customFormat="1" ht="16.5" customHeight="1">
      <c r="A147" s="34"/>
      <c r="B147" s="74"/>
      <c r="C147" s="34"/>
      <c r="D147" s="35"/>
      <c r="E147" s="122"/>
      <c r="F147" s="122"/>
      <c r="G147" s="122"/>
    </row>
    <row r="148" spans="1:7" s="36" customFormat="1" ht="12.75" customHeight="1" hidden="1">
      <c r="A148" s="27"/>
      <c r="B148" s="25"/>
      <c r="C148" s="34"/>
      <c r="D148" s="35"/>
      <c r="E148" s="35"/>
      <c r="F148" s="35"/>
      <c r="G148" s="35"/>
    </row>
    <row r="149" spans="1:7" s="36" customFormat="1" ht="12.75" customHeight="1" hidden="1">
      <c r="A149" s="27"/>
      <c r="B149" s="25"/>
      <c r="C149" s="34"/>
      <c r="D149" s="35"/>
      <c r="E149" s="35"/>
      <c r="F149" s="35"/>
      <c r="G149" s="35"/>
    </row>
    <row r="150" spans="1:7" s="36" customFormat="1" ht="12.75" customHeight="1" hidden="1">
      <c r="A150" s="27"/>
      <c r="B150" s="25"/>
      <c r="C150" s="34"/>
      <c r="D150" s="35"/>
      <c r="E150" s="35"/>
      <c r="F150" s="35"/>
      <c r="G150" s="35"/>
    </row>
    <row r="151" spans="1:7" s="36" customFormat="1" ht="12.75" customHeight="1" hidden="1">
      <c r="A151" s="27"/>
      <c r="B151" s="25"/>
      <c r="C151" s="34"/>
      <c r="D151" s="35"/>
      <c r="E151" s="35"/>
      <c r="F151" s="35"/>
      <c r="G151" s="35"/>
    </row>
    <row r="152" spans="1:7" s="36" customFormat="1" ht="12.75" customHeight="1" hidden="1">
      <c r="A152" s="27"/>
      <c r="B152" s="25"/>
      <c r="C152" s="34"/>
      <c r="D152" s="35"/>
      <c r="E152" s="35"/>
      <c r="F152" s="35"/>
      <c r="G152" s="35"/>
    </row>
    <row r="153" spans="1:7" s="36" customFormat="1" ht="12.75" customHeight="1" hidden="1">
      <c r="A153" s="27"/>
      <c r="B153" s="25"/>
      <c r="C153" s="34"/>
      <c r="D153" s="35"/>
      <c r="E153" s="35"/>
      <c r="F153" s="35"/>
      <c r="G153" s="35"/>
    </row>
    <row r="154" spans="1:7" s="36" customFormat="1" ht="15.75" customHeight="1" thickBot="1">
      <c r="A154" s="27"/>
      <c r="B154" s="25"/>
      <c r="C154" s="34"/>
      <c r="D154" s="35"/>
      <c r="E154" s="119"/>
      <c r="F154" s="119"/>
      <c r="G154" s="119"/>
    </row>
    <row r="155" spans="1:7" s="36" customFormat="1" ht="15.75">
      <c r="A155" s="133" t="s">
        <v>2</v>
      </c>
      <c r="B155" s="132" t="s">
        <v>3</v>
      </c>
      <c r="C155" s="133" t="s">
        <v>5</v>
      </c>
      <c r="D155" s="133" t="s">
        <v>6</v>
      </c>
      <c r="E155" s="133" t="s">
        <v>6</v>
      </c>
      <c r="F155" s="133" t="s">
        <v>305</v>
      </c>
      <c r="G155" s="133" t="s">
        <v>337</v>
      </c>
    </row>
    <row r="156" spans="1:7" s="36" customFormat="1" ht="15.75" customHeight="1" thickBot="1">
      <c r="A156" s="134"/>
      <c r="B156" s="135"/>
      <c r="C156" s="136"/>
      <c r="D156" s="137" t="s">
        <v>8</v>
      </c>
      <c r="E156" s="137" t="s">
        <v>338</v>
      </c>
      <c r="F156" s="137" t="s">
        <v>458</v>
      </c>
      <c r="G156" s="137" t="s">
        <v>184</v>
      </c>
    </row>
    <row r="157" spans="1:7" s="36" customFormat="1" ht="16.5" customHeight="1" thickTop="1">
      <c r="A157" s="55">
        <v>30</v>
      </c>
      <c r="B157" s="55"/>
      <c r="C157" s="75" t="s">
        <v>37</v>
      </c>
      <c r="D157" s="37"/>
      <c r="E157" s="203"/>
      <c r="F157" s="225"/>
      <c r="G157" s="37"/>
    </row>
    <row r="158" spans="1:7" s="36" customFormat="1" ht="16.5" customHeight="1" hidden="1">
      <c r="A158" s="76">
        <v>31</v>
      </c>
      <c r="B158" s="76"/>
      <c r="C158" s="34"/>
      <c r="D158" s="31"/>
      <c r="E158" s="210"/>
      <c r="F158" s="231"/>
      <c r="G158" s="31"/>
    </row>
    <row r="159" spans="1:7" s="36" customFormat="1" ht="15">
      <c r="A159" s="45"/>
      <c r="B159" s="45">
        <v>2212</v>
      </c>
      <c r="C159" s="38" t="s">
        <v>215</v>
      </c>
      <c r="D159" s="143">
        <v>8700</v>
      </c>
      <c r="E159" s="245">
        <v>14294</v>
      </c>
      <c r="F159" s="275">
        <v>11837.5</v>
      </c>
      <c r="G159" s="31">
        <f aca="true" t="shared" si="4" ref="G159:G172">(F159/E159)*100</f>
        <v>82.8144676087869</v>
      </c>
    </row>
    <row r="160" spans="1:7" s="36" customFormat="1" ht="15">
      <c r="A160" s="45"/>
      <c r="B160" s="45">
        <v>2219</v>
      </c>
      <c r="C160" s="32" t="s">
        <v>216</v>
      </c>
      <c r="D160" s="31">
        <v>4900</v>
      </c>
      <c r="E160" s="210">
        <v>19615.5</v>
      </c>
      <c r="F160" s="231">
        <v>10430.9</v>
      </c>
      <c r="G160" s="31">
        <f t="shared" si="4"/>
        <v>53.17682445005225</v>
      </c>
    </row>
    <row r="161" spans="1:7" s="36" customFormat="1" ht="15">
      <c r="A161" s="45"/>
      <c r="B161" s="45">
        <v>2229</v>
      </c>
      <c r="C161" s="38" t="s">
        <v>217</v>
      </c>
      <c r="D161" s="31">
        <v>50</v>
      </c>
      <c r="E161" s="210">
        <v>50</v>
      </c>
      <c r="F161" s="231">
        <v>45.4</v>
      </c>
      <c r="G161" s="31">
        <f t="shared" si="4"/>
        <v>90.8</v>
      </c>
    </row>
    <row r="162" spans="1:7" s="36" customFormat="1" ht="15">
      <c r="A162" s="32"/>
      <c r="B162" s="45">
        <v>3341</v>
      </c>
      <c r="C162" s="27" t="s">
        <v>218</v>
      </c>
      <c r="D162" s="31">
        <v>30</v>
      </c>
      <c r="E162" s="210">
        <v>30</v>
      </c>
      <c r="F162" s="231">
        <v>8.1</v>
      </c>
      <c r="G162" s="31">
        <f t="shared" si="4"/>
        <v>26.999999999999996</v>
      </c>
    </row>
    <row r="163" spans="1:7" s="36" customFormat="1" ht="15" customHeight="1" hidden="1">
      <c r="A163" s="32"/>
      <c r="B163" s="45">
        <v>3349</v>
      </c>
      <c r="C163" s="38" t="s">
        <v>219</v>
      </c>
      <c r="D163" s="31">
        <v>0</v>
      </c>
      <c r="E163" s="210">
        <v>0</v>
      </c>
      <c r="F163" s="231"/>
      <c r="G163" s="31" t="e">
        <f t="shared" si="4"/>
        <v>#DIV/0!</v>
      </c>
    </row>
    <row r="164" spans="1:7" s="36" customFormat="1" ht="15">
      <c r="A164" s="32"/>
      <c r="B164" s="45">
        <v>3421</v>
      </c>
      <c r="C164" s="38" t="s">
        <v>406</v>
      </c>
      <c r="D164" s="31">
        <v>0</v>
      </c>
      <c r="E164" s="210">
        <v>0</v>
      </c>
      <c r="F164" s="231">
        <v>0</v>
      </c>
      <c r="G164" s="31" t="e">
        <f t="shared" si="4"/>
        <v>#DIV/0!</v>
      </c>
    </row>
    <row r="165" spans="1:7" s="36" customFormat="1" ht="15">
      <c r="A165" s="32"/>
      <c r="B165" s="45">
        <v>3631</v>
      </c>
      <c r="C165" s="38" t="s">
        <v>220</v>
      </c>
      <c r="D165" s="31">
        <v>9570</v>
      </c>
      <c r="E165" s="210">
        <v>7470</v>
      </c>
      <c r="F165" s="231">
        <v>5700</v>
      </c>
      <c r="G165" s="31">
        <f t="shared" si="4"/>
        <v>76.30522088353415</v>
      </c>
    </row>
    <row r="166" spans="1:7" s="36" customFormat="1" ht="15">
      <c r="A166" s="32"/>
      <c r="B166" s="45">
        <v>3632</v>
      </c>
      <c r="C166" s="27" t="s">
        <v>221</v>
      </c>
      <c r="D166" s="31">
        <v>641</v>
      </c>
      <c r="E166" s="210">
        <v>2198.2</v>
      </c>
      <c r="F166" s="231">
        <v>2231.6</v>
      </c>
      <c r="G166" s="31">
        <f t="shared" si="4"/>
        <v>101.51942498407789</v>
      </c>
    </row>
    <row r="167" spans="1:7" s="36" customFormat="1" ht="15">
      <c r="A167" s="32"/>
      <c r="B167" s="45">
        <v>3722</v>
      </c>
      <c r="C167" s="38" t="s">
        <v>222</v>
      </c>
      <c r="D167" s="31">
        <v>25060</v>
      </c>
      <c r="E167" s="210">
        <v>19783.8</v>
      </c>
      <c r="F167" s="231">
        <v>14124.1</v>
      </c>
      <c r="G167" s="31">
        <f t="shared" si="4"/>
        <v>71.39225022493152</v>
      </c>
    </row>
    <row r="168" spans="1:7" s="36" customFormat="1" ht="15">
      <c r="A168" s="32"/>
      <c r="B168" s="45">
        <v>3745</v>
      </c>
      <c r="C168" s="38" t="s">
        <v>223</v>
      </c>
      <c r="D168" s="31">
        <v>11963</v>
      </c>
      <c r="E168" s="210">
        <v>24015</v>
      </c>
      <c r="F168" s="231">
        <v>19085.8</v>
      </c>
      <c r="G168" s="31">
        <f t="shared" si="4"/>
        <v>79.47449510722466</v>
      </c>
    </row>
    <row r="169" spans="1:7" s="36" customFormat="1" ht="15">
      <c r="A169" s="32"/>
      <c r="B169" s="45">
        <v>5512</v>
      </c>
      <c r="C169" s="27" t="s">
        <v>224</v>
      </c>
      <c r="D169" s="31">
        <v>3529</v>
      </c>
      <c r="E169" s="210">
        <v>3687.6</v>
      </c>
      <c r="F169" s="231">
        <v>1458.7</v>
      </c>
      <c r="G169" s="31">
        <f t="shared" si="4"/>
        <v>39.55689337238312</v>
      </c>
    </row>
    <row r="170" spans="1:7" s="36" customFormat="1" ht="15.75" customHeight="1">
      <c r="A170" s="32"/>
      <c r="B170" s="45">
        <v>6112</v>
      </c>
      <c r="C170" s="38" t="s">
        <v>225</v>
      </c>
      <c r="D170" s="31">
        <v>4600</v>
      </c>
      <c r="E170" s="210">
        <v>4600</v>
      </c>
      <c r="F170" s="231">
        <v>2988.2</v>
      </c>
      <c r="G170" s="31">
        <f t="shared" si="4"/>
        <v>64.96086956521738</v>
      </c>
    </row>
    <row r="171" spans="1:7" s="36" customFormat="1" ht="15.75" customHeight="1">
      <c r="A171" s="32"/>
      <c r="B171" s="45">
        <v>6114</v>
      </c>
      <c r="C171" s="38" t="s">
        <v>407</v>
      </c>
      <c r="D171" s="31">
        <v>0</v>
      </c>
      <c r="E171" s="210">
        <v>482</v>
      </c>
      <c r="F171" s="231">
        <v>470.9</v>
      </c>
      <c r="G171" s="31">
        <f t="shared" si="4"/>
        <v>97.69709543568464</v>
      </c>
    </row>
    <row r="172" spans="1:7" s="36" customFormat="1" ht="17.25" customHeight="1">
      <c r="A172" s="45" t="s">
        <v>226</v>
      </c>
      <c r="B172" s="45">
        <v>6171</v>
      </c>
      <c r="C172" s="38" t="s">
        <v>227</v>
      </c>
      <c r="D172" s="31">
        <f>91491+230</f>
        <v>91721</v>
      </c>
      <c r="E172" s="210">
        <f>103896.6+260</f>
        <v>104156.6</v>
      </c>
      <c r="F172" s="231">
        <f>67136.9+222.8</f>
        <v>67359.7</v>
      </c>
      <c r="G172" s="31">
        <f t="shared" si="4"/>
        <v>64.67156185973812</v>
      </c>
    </row>
    <row r="173" spans="1:7" s="36" customFormat="1" ht="15.75" customHeight="1" thickBot="1">
      <c r="A173" s="77"/>
      <c r="B173" s="78"/>
      <c r="C173" s="79"/>
      <c r="D173" s="144"/>
      <c r="E173" s="239"/>
      <c r="F173" s="276"/>
      <c r="G173" s="144"/>
    </row>
    <row r="174" spans="1:7" s="36" customFormat="1" ht="18.75" customHeight="1" thickBot="1" thickTop="1">
      <c r="A174" s="72"/>
      <c r="B174" s="80"/>
      <c r="C174" s="81" t="s">
        <v>401</v>
      </c>
      <c r="D174" s="66">
        <f>SUM(D159:D173)</f>
        <v>160764</v>
      </c>
      <c r="E174" s="243">
        <f>SUM(E159:E173)</f>
        <v>200382.7</v>
      </c>
      <c r="F174" s="262">
        <f>SUM(F159:F173)</f>
        <v>135740.89999999997</v>
      </c>
      <c r="G174" s="66">
        <f>(F174/E174)*100</f>
        <v>67.74082792576402</v>
      </c>
    </row>
    <row r="175" spans="1:7" s="36" customFormat="1" ht="15.75" customHeight="1">
      <c r="A175" s="27"/>
      <c r="B175" s="25"/>
      <c r="C175" s="34"/>
      <c r="D175" s="35"/>
      <c r="E175" s="35"/>
      <c r="F175" s="35"/>
      <c r="G175" s="35"/>
    </row>
    <row r="176" spans="1:7" s="36" customFormat="1" ht="12.75" customHeight="1" hidden="1">
      <c r="A176" s="27"/>
      <c r="B176" s="25"/>
      <c r="C176" s="34"/>
      <c r="D176" s="35"/>
      <c r="E176" s="35"/>
      <c r="F176" s="35"/>
      <c r="G176" s="35"/>
    </row>
    <row r="177" spans="1:7" s="36" customFormat="1" ht="12.75" customHeight="1" hidden="1">
      <c r="A177" s="27"/>
      <c r="B177" s="25"/>
      <c r="C177" s="34"/>
      <c r="D177" s="35"/>
      <c r="E177" s="35"/>
      <c r="F177" s="35"/>
      <c r="G177" s="35"/>
    </row>
    <row r="178" spans="1:7" s="36" customFormat="1" ht="12.75" customHeight="1" hidden="1">
      <c r="A178" s="27"/>
      <c r="B178" s="25"/>
      <c r="C178" s="34"/>
      <c r="D178" s="35"/>
      <c r="E178" s="35"/>
      <c r="F178" s="35"/>
      <c r="G178" s="35"/>
    </row>
    <row r="179" spans="1:7" s="36" customFormat="1" ht="12.75" customHeight="1" hidden="1">
      <c r="A179" s="27"/>
      <c r="B179" s="25"/>
      <c r="C179" s="34"/>
      <c r="D179" s="35"/>
      <c r="E179" s="35"/>
      <c r="F179" s="35"/>
      <c r="G179" s="35"/>
    </row>
    <row r="180" spans="1:7" s="36" customFormat="1" ht="15.75" customHeight="1" thickBot="1">
      <c r="A180" s="27"/>
      <c r="B180" s="25"/>
      <c r="C180" s="34"/>
      <c r="D180" s="35"/>
      <c r="E180" s="35"/>
      <c r="F180" s="35"/>
      <c r="G180" s="35"/>
    </row>
    <row r="181" spans="1:7" s="36" customFormat="1" ht="15.75">
      <c r="A181" s="133" t="s">
        <v>2</v>
      </c>
      <c r="B181" s="132" t="s">
        <v>3</v>
      </c>
      <c r="C181" s="133" t="s">
        <v>5</v>
      </c>
      <c r="D181" s="133" t="s">
        <v>6</v>
      </c>
      <c r="E181" s="133" t="s">
        <v>6</v>
      </c>
      <c r="F181" s="133" t="s">
        <v>305</v>
      </c>
      <c r="G181" s="133" t="s">
        <v>337</v>
      </c>
    </row>
    <row r="182" spans="1:7" s="36" customFormat="1" ht="15.75" customHeight="1" thickBot="1">
      <c r="A182" s="134"/>
      <c r="B182" s="135"/>
      <c r="C182" s="136"/>
      <c r="D182" s="137" t="s">
        <v>8</v>
      </c>
      <c r="E182" s="137" t="s">
        <v>338</v>
      </c>
      <c r="F182" s="137" t="s">
        <v>458</v>
      </c>
      <c r="G182" s="137" t="s">
        <v>184</v>
      </c>
    </row>
    <row r="183" spans="1:7" s="36" customFormat="1" ht="16.5" thickTop="1">
      <c r="A183" s="55">
        <v>50</v>
      </c>
      <c r="B183" s="56"/>
      <c r="C183" s="57" t="s">
        <v>72</v>
      </c>
      <c r="D183" s="37"/>
      <c r="E183" s="203"/>
      <c r="F183" s="225"/>
      <c r="G183" s="37"/>
    </row>
    <row r="184" spans="1:7" s="36" customFormat="1" ht="14.25" customHeight="1">
      <c r="A184" s="55"/>
      <c r="B184" s="56"/>
      <c r="C184" s="57"/>
      <c r="D184" s="37"/>
      <c r="E184" s="203"/>
      <c r="F184" s="225"/>
      <c r="G184" s="37"/>
    </row>
    <row r="185" spans="1:7" s="36" customFormat="1" ht="15">
      <c r="A185" s="32"/>
      <c r="B185" s="33">
        <v>3541</v>
      </c>
      <c r="C185" s="32" t="s">
        <v>228</v>
      </c>
      <c r="D185" s="140">
        <v>200</v>
      </c>
      <c r="E185" s="197">
        <v>200</v>
      </c>
      <c r="F185" s="219">
        <v>200</v>
      </c>
      <c r="G185" s="31">
        <f aca="true" t="shared" si="5" ref="G185:G214">(F185/E185)*100</f>
        <v>100</v>
      </c>
    </row>
    <row r="186" spans="1:7" s="36" customFormat="1" ht="15">
      <c r="A186" s="32"/>
      <c r="B186" s="33">
        <v>3599</v>
      </c>
      <c r="C186" s="32" t="s">
        <v>229</v>
      </c>
      <c r="D186" s="140">
        <v>140</v>
      </c>
      <c r="E186" s="197">
        <v>140</v>
      </c>
      <c r="F186" s="219">
        <v>101.7</v>
      </c>
      <c r="G186" s="31">
        <f t="shared" si="5"/>
        <v>72.64285714285714</v>
      </c>
    </row>
    <row r="187" spans="1:7" s="36" customFormat="1" ht="15">
      <c r="A187" s="32"/>
      <c r="B187" s="33">
        <v>4171</v>
      </c>
      <c r="C187" s="32" t="s">
        <v>230</v>
      </c>
      <c r="D187" s="140">
        <v>15500</v>
      </c>
      <c r="E187" s="197">
        <v>15500</v>
      </c>
      <c r="F187" s="219">
        <v>11063.3</v>
      </c>
      <c r="G187" s="31">
        <f t="shared" si="5"/>
        <v>71.37612903225806</v>
      </c>
    </row>
    <row r="188" spans="1:7" s="36" customFormat="1" ht="15">
      <c r="A188" s="32"/>
      <c r="B188" s="33">
        <v>4172</v>
      </c>
      <c r="C188" s="32" t="s">
        <v>231</v>
      </c>
      <c r="D188" s="140">
        <v>2000</v>
      </c>
      <c r="E188" s="197">
        <v>2000</v>
      </c>
      <c r="F188" s="219">
        <v>1569.1</v>
      </c>
      <c r="G188" s="31">
        <f t="shared" si="5"/>
        <v>78.455</v>
      </c>
    </row>
    <row r="189" spans="1:7" s="36" customFormat="1" ht="15">
      <c r="A189" s="32"/>
      <c r="B189" s="33">
        <v>4173</v>
      </c>
      <c r="C189" s="32" t="s">
        <v>232</v>
      </c>
      <c r="D189" s="140">
        <v>380</v>
      </c>
      <c r="E189" s="197">
        <v>380</v>
      </c>
      <c r="F189" s="219">
        <v>165.9</v>
      </c>
      <c r="G189" s="31">
        <f t="shared" si="5"/>
        <v>43.65789473684211</v>
      </c>
    </row>
    <row r="190" spans="1:7" s="36" customFormat="1" ht="15">
      <c r="A190" s="32"/>
      <c r="B190" s="33">
        <v>4177</v>
      </c>
      <c r="C190" s="32" t="s">
        <v>233</v>
      </c>
      <c r="D190" s="140">
        <v>120</v>
      </c>
      <c r="E190" s="197">
        <v>120</v>
      </c>
      <c r="F190" s="219">
        <v>54</v>
      </c>
      <c r="G190" s="31">
        <f t="shared" si="5"/>
        <v>45</v>
      </c>
    </row>
    <row r="191" spans="1:7" s="36" customFormat="1" ht="15" customHeight="1" hidden="1">
      <c r="A191" s="32"/>
      <c r="B191" s="33">
        <v>4179</v>
      </c>
      <c r="C191" s="32" t="s">
        <v>234</v>
      </c>
      <c r="D191" s="31"/>
      <c r="E191" s="210"/>
      <c r="F191" s="231"/>
      <c r="G191" s="31" t="e">
        <f t="shared" si="5"/>
        <v>#DIV/0!</v>
      </c>
    </row>
    <row r="192" spans="1:7" s="36" customFormat="1" ht="15" customHeight="1" hidden="1">
      <c r="A192" s="32"/>
      <c r="B192" s="33">
        <v>4181</v>
      </c>
      <c r="C192" s="32" t="s">
        <v>235</v>
      </c>
      <c r="D192" s="31"/>
      <c r="E192" s="210"/>
      <c r="F192" s="231"/>
      <c r="G192" s="31" t="e">
        <f t="shared" si="5"/>
        <v>#DIV/0!</v>
      </c>
    </row>
    <row r="193" spans="1:7" s="36" customFormat="1" ht="15">
      <c r="A193" s="32"/>
      <c r="B193" s="33">
        <v>4182</v>
      </c>
      <c r="C193" s="32" t="s">
        <v>415</v>
      </c>
      <c r="D193" s="140">
        <v>750</v>
      </c>
      <c r="E193" s="197">
        <v>2750</v>
      </c>
      <c r="F193" s="219">
        <v>1754.7</v>
      </c>
      <c r="G193" s="31">
        <f t="shared" si="5"/>
        <v>63.807272727272725</v>
      </c>
    </row>
    <row r="194" spans="1:7" s="36" customFormat="1" ht="15">
      <c r="A194" s="32"/>
      <c r="B194" s="33">
        <v>4183</v>
      </c>
      <c r="C194" s="32" t="s">
        <v>236</v>
      </c>
      <c r="D194" s="140">
        <v>750</v>
      </c>
      <c r="E194" s="197">
        <v>750</v>
      </c>
      <c r="F194" s="219">
        <v>255</v>
      </c>
      <c r="G194" s="31">
        <f t="shared" si="5"/>
        <v>34</v>
      </c>
    </row>
    <row r="195" spans="1:7" s="36" customFormat="1" ht="15">
      <c r="A195" s="32"/>
      <c r="B195" s="33">
        <v>4184</v>
      </c>
      <c r="C195" s="32" t="s">
        <v>237</v>
      </c>
      <c r="D195" s="140">
        <v>3500</v>
      </c>
      <c r="E195" s="197">
        <v>3500</v>
      </c>
      <c r="F195" s="219">
        <v>1733.8</v>
      </c>
      <c r="G195" s="31">
        <f t="shared" si="5"/>
        <v>49.537142857142854</v>
      </c>
    </row>
    <row r="196" spans="1:7" s="36" customFormat="1" ht="15">
      <c r="A196" s="32"/>
      <c r="B196" s="33">
        <v>4185</v>
      </c>
      <c r="C196" s="32" t="s">
        <v>238</v>
      </c>
      <c r="D196" s="140">
        <v>7000</v>
      </c>
      <c r="E196" s="197">
        <v>5000</v>
      </c>
      <c r="F196" s="219">
        <v>3358.7</v>
      </c>
      <c r="G196" s="31">
        <f t="shared" si="5"/>
        <v>67.174</v>
      </c>
    </row>
    <row r="197" spans="1:7" s="36" customFormat="1" ht="15">
      <c r="A197" s="32"/>
      <c r="B197" s="33">
        <v>4186</v>
      </c>
      <c r="C197" s="32" t="s">
        <v>239</v>
      </c>
      <c r="D197" s="140">
        <v>100</v>
      </c>
      <c r="E197" s="197">
        <v>100</v>
      </c>
      <c r="F197" s="219">
        <v>29</v>
      </c>
      <c r="G197" s="31">
        <f t="shared" si="5"/>
        <v>28.999999999999996</v>
      </c>
    </row>
    <row r="198" spans="1:7" s="36" customFormat="1" ht="15" customHeight="1" hidden="1">
      <c r="A198" s="32"/>
      <c r="B198" s="33">
        <v>4189</v>
      </c>
      <c r="C198" s="32" t="s">
        <v>240</v>
      </c>
      <c r="D198" s="31"/>
      <c r="E198" s="210"/>
      <c r="F198" s="231"/>
      <c r="G198" s="31" t="e">
        <f t="shared" si="5"/>
        <v>#DIV/0!</v>
      </c>
    </row>
    <row r="199" spans="1:7" s="36" customFormat="1" ht="15">
      <c r="A199" s="32"/>
      <c r="B199" s="33">
        <v>4195</v>
      </c>
      <c r="C199" s="32" t="s">
        <v>241</v>
      </c>
      <c r="D199" s="140">
        <v>105000</v>
      </c>
      <c r="E199" s="197">
        <v>105000</v>
      </c>
      <c r="F199" s="219">
        <v>81228</v>
      </c>
      <c r="G199" s="31">
        <f t="shared" si="5"/>
        <v>77.36</v>
      </c>
    </row>
    <row r="200" spans="1:7" s="36" customFormat="1" ht="15">
      <c r="A200" s="82"/>
      <c r="B200" s="33">
        <v>4329</v>
      </c>
      <c r="C200" s="32" t="s">
        <v>242</v>
      </c>
      <c r="D200" s="140">
        <v>40</v>
      </c>
      <c r="E200" s="197">
        <v>40</v>
      </c>
      <c r="F200" s="219">
        <v>40</v>
      </c>
      <c r="G200" s="31">
        <f t="shared" si="5"/>
        <v>100</v>
      </c>
    </row>
    <row r="201" spans="1:7" s="36" customFormat="1" ht="15">
      <c r="A201" s="32"/>
      <c r="B201" s="33">
        <v>4333</v>
      </c>
      <c r="C201" s="32" t="s">
        <v>243</v>
      </c>
      <c r="D201" s="140">
        <v>100</v>
      </c>
      <c r="E201" s="197">
        <v>100</v>
      </c>
      <c r="F201" s="219">
        <v>100</v>
      </c>
      <c r="G201" s="31">
        <f t="shared" si="5"/>
        <v>100</v>
      </c>
    </row>
    <row r="202" spans="1:7" s="36" customFormat="1" ht="15" customHeight="1" hidden="1">
      <c r="A202" s="32"/>
      <c r="B202" s="33">
        <v>4341</v>
      </c>
      <c r="C202" s="32" t="s">
        <v>244</v>
      </c>
      <c r="D202" s="140">
        <v>0</v>
      </c>
      <c r="E202" s="197">
        <v>0</v>
      </c>
      <c r="F202" s="219"/>
      <c r="G202" s="31" t="e">
        <f t="shared" si="5"/>
        <v>#DIV/0!</v>
      </c>
    </row>
    <row r="203" spans="1:7" s="36" customFormat="1" ht="15">
      <c r="A203" s="32"/>
      <c r="B203" s="33">
        <v>4342</v>
      </c>
      <c r="C203" s="32" t="s">
        <v>245</v>
      </c>
      <c r="D203" s="140">
        <v>50</v>
      </c>
      <c r="E203" s="197">
        <v>9.5</v>
      </c>
      <c r="F203" s="219">
        <v>0</v>
      </c>
      <c r="G203" s="31">
        <f t="shared" si="5"/>
        <v>0</v>
      </c>
    </row>
    <row r="204" spans="1:7" s="36" customFormat="1" ht="15">
      <c r="A204" s="32"/>
      <c r="B204" s="33">
        <v>4349</v>
      </c>
      <c r="C204" s="32" t="s">
        <v>246</v>
      </c>
      <c r="D204" s="140">
        <v>290</v>
      </c>
      <c r="E204" s="197">
        <v>575</v>
      </c>
      <c r="F204" s="219">
        <v>569.9</v>
      </c>
      <c r="G204" s="31">
        <f t="shared" si="5"/>
        <v>99.11304347826086</v>
      </c>
    </row>
    <row r="205" spans="1:7" s="36" customFormat="1" ht="15">
      <c r="A205" s="82"/>
      <c r="B205" s="83">
        <v>4351</v>
      </c>
      <c r="C205" s="82" t="s">
        <v>302</v>
      </c>
      <c r="D205" s="140">
        <v>1525</v>
      </c>
      <c r="E205" s="197">
        <v>1525</v>
      </c>
      <c r="F205" s="219">
        <v>1525</v>
      </c>
      <c r="G205" s="31">
        <f t="shared" si="5"/>
        <v>100</v>
      </c>
    </row>
    <row r="206" spans="1:7" s="36" customFormat="1" ht="15">
      <c r="A206" s="82"/>
      <c r="B206" s="83">
        <v>4356</v>
      </c>
      <c r="C206" s="82" t="s">
        <v>363</v>
      </c>
      <c r="D206" s="140">
        <v>200</v>
      </c>
      <c r="E206" s="197">
        <v>200</v>
      </c>
      <c r="F206" s="219">
        <v>200</v>
      </c>
      <c r="G206" s="31">
        <f t="shared" si="5"/>
        <v>100</v>
      </c>
    </row>
    <row r="207" spans="1:7" s="36" customFormat="1" ht="15">
      <c r="A207" s="82"/>
      <c r="B207" s="83">
        <v>4357</v>
      </c>
      <c r="C207" s="82" t="s">
        <v>289</v>
      </c>
      <c r="D207" s="140">
        <v>7700</v>
      </c>
      <c r="E207" s="197">
        <v>7700</v>
      </c>
      <c r="F207" s="219">
        <v>7100</v>
      </c>
      <c r="G207" s="31">
        <f t="shared" si="5"/>
        <v>92.20779220779221</v>
      </c>
    </row>
    <row r="208" spans="1:7" s="36" customFormat="1" ht="15">
      <c r="A208" s="82"/>
      <c r="B208" s="83">
        <v>4357</v>
      </c>
      <c r="C208" s="82" t="s">
        <v>301</v>
      </c>
      <c r="D208" s="140">
        <v>350</v>
      </c>
      <c r="E208" s="197">
        <v>350</v>
      </c>
      <c r="F208" s="219">
        <v>350</v>
      </c>
      <c r="G208" s="31">
        <f t="shared" si="5"/>
        <v>100</v>
      </c>
    </row>
    <row r="209" spans="1:7" s="36" customFormat="1" ht="15">
      <c r="A209" s="82"/>
      <c r="B209" s="115">
        <v>4359</v>
      </c>
      <c r="C209" s="116" t="s">
        <v>300</v>
      </c>
      <c r="D209" s="149">
        <v>50</v>
      </c>
      <c r="E209" s="198">
        <v>50</v>
      </c>
      <c r="F209" s="220">
        <v>50</v>
      </c>
      <c r="G209" s="31">
        <f t="shared" si="5"/>
        <v>100</v>
      </c>
    </row>
    <row r="210" spans="1:7" s="36" customFormat="1" ht="15">
      <c r="A210" s="32"/>
      <c r="B210" s="33">
        <v>4371</v>
      </c>
      <c r="C210" s="43" t="s">
        <v>364</v>
      </c>
      <c r="D210" s="140">
        <v>300</v>
      </c>
      <c r="E210" s="197">
        <v>300</v>
      </c>
      <c r="F210" s="219">
        <v>300</v>
      </c>
      <c r="G210" s="31">
        <f t="shared" si="5"/>
        <v>100</v>
      </c>
    </row>
    <row r="211" spans="1:7" s="36" customFormat="1" ht="15">
      <c r="A211" s="32"/>
      <c r="B211" s="33">
        <v>4374</v>
      </c>
      <c r="C211" s="32" t="s">
        <v>299</v>
      </c>
      <c r="D211" s="140">
        <v>200</v>
      </c>
      <c r="E211" s="197">
        <v>200</v>
      </c>
      <c r="F211" s="219">
        <v>200</v>
      </c>
      <c r="G211" s="31">
        <f t="shared" si="5"/>
        <v>100</v>
      </c>
    </row>
    <row r="212" spans="1:7" s="36" customFormat="1" ht="15">
      <c r="A212" s="82"/>
      <c r="B212" s="83">
        <v>4399</v>
      </c>
      <c r="C212" s="82" t="s">
        <v>247</v>
      </c>
      <c r="D212" s="149">
        <v>55</v>
      </c>
      <c r="E212" s="198">
        <v>113.9</v>
      </c>
      <c r="F212" s="220">
        <v>67.1</v>
      </c>
      <c r="G212" s="31">
        <f t="shared" si="5"/>
        <v>58.911325724319575</v>
      </c>
    </row>
    <row r="213" spans="1:7" s="36" customFormat="1" ht="15" customHeight="1">
      <c r="A213" s="82"/>
      <c r="B213" s="83">
        <v>6171</v>
      </c>
      <c r="C213" s="82" t="s">
        <v>312</v>
      </c>
      <c r="D213" s="144">
        <v>600</v>
      </c>
      <c r="E213" s="239">
        <v>600</v>
      </c>
      <c r="F213" s="276">
        <v>80.5</v>
      </c>
      <c r="G213" s="31">
        <f t="shared" si="5"/>
        <v>13.416666666666666</v>
      </c>
    </row>
    <row r="214" spans="1:7" s="36" customFormat="1" ht="15">
      <c r="A214" s="82"/>
      <c r="B214" s="83">
        <v>6402</v>
      </c>
      <c r="C214" s="82" t="s">
        <v>248</v>
      </c>
      <c r="D214" s="144">
        <v>0</v>
      </c>
      <c r="E214" s="239">
        <v>4.6</v>
      </c>
      <c r="F214" s="220">
        <v>4.6</v>
      </c>
      <c r="G214" s="31">
        <f t="shared" si="5"/>
        <v>100</v>
      </c>
    </row>
    <row r="215" spans="1:7" s="36" customFormat="1" ht="15" customHeight="1" hidden="1">
      <c r="A215" s="82"/>
      <c r="B215" s="83">
        <v>6409</v>
      </c>
      <c r="C215" s="82" t="s">
        <v>249</v>
      </c>
      <c r="D215" s="144">
        <v>0</v>
      </c>
      <c r="E215" s="239">
        <v>0</v>
      </c>
      <c r="F215" s="276"/>
      <c r="G215" s="31" t="e">
        <f>(#REF!/E215)*100</f>
        <v>#REF!</v>
      </c>
    </row>
    <row r="216" spans="1:7" s="36" customFormat="1" ht="15" customHeight="1" thickBot="1">
      <c r="A216" s="82"/>
      <c r="B216" s="83"/>
      <c r="C216" s="82"/>
      <c r="D216" s="144"/>
      <c r="E216" s="239"/>
      <c r="F216" s="276"/>
      <c r="G216" s="31"/>
    </row>
    <row r="217" spans="1:7" s="36" customFormat="1" ht="18.75" customHeight="1" thickBot="1" thickTop="1">
      <c r="A217" s="72"/>
      <c r="B217" s="64"/>
      <c r="C217" s="65" t="s">
        <v>250</v>
      </c>
      <c r="D217" s="66">
        <f>SUM(D185:D216)</f>
        <v>146900</v>
      </c>
      <c r="E217" s="243">
        <f>SUM(E185:E216)</f>
        <v>147208</v>
      </c>
      <c r="F217" s="262">
        <f>SUM(F185:F216)</f>
        <v>112100.3</v>
      </c>
      <c r="G217" s="66">
        <f>(F217/E217)*100</f>
        <v>76.15095646975708</v>
      </c>
    </row>
    <row r="218" spans="1:7" s="36" customFormat="1" ht="15.75" customHeight="1">
      <c r="A218" s="27"/>
      <c r="B218" s="25"/>
      <c r="C218" s="34"/>
      <c r="D218" s="130"/>
      <c r="E218" s="130"/>
      <c r="F218" s="130"/>
      <c r="G218" s="130"/>
    </row>
    <row r="219" spans="1:7" s="36" customFormat="1" ht="15.75" customHeight="1" hidden="1">
      <c r="A219" s="27"/>
      <c r="B219" s="25"/>
      <c r="C219" s="34"/>
      <c r="D219" s="35"/>
      <c r="E219" s="35"/>
      <c r="F219" s="35"/>
      <c r="G219" s="35"/>
    </row>
    <row r="220" spans="1:7" s="36" customFormat="1" ht="12.75" customHeight="1" hidden="1">
      <c r="A220" s="27"/>
      <c r="C220" s="25"/>
      <c r="D220" s="35"/>
      <c r="E220" s="35"/>
      <c r="F220" s="35"/>
      <c r="G220" s="35"/>
    </row>
    <row r="221" spans="1:7" s="36" customFormat="1" ht="12.75" customHeight="1" hidden="1">
      <c r="A221" s="27"/>
      <c r="B221" s="25"/>
      <c r="C221" s="34"/>
      <c r="D221" s="35"/>
      <c r="E221" s="35"/>
      <c r="F221" s="35"/>
      <c r="G221" s="35"/>
    </row>
    <row r="222" spans="1:7" s="36" customFormat="1" ht="12.75" customHeight="1" hidden="1">
      <c r="A222" s="27"/>
      <c r="B222" s="25"/>
      <c r="C222" s="34"/>
      <c r="D222" s="35"/>
      <c r="E222" s="35"/>
      <c r="F222" s="35"/>
      <c r="G222" s="35"/>
    </row>
    <row r="223" spans="1:7" s="36" customFormat="1" ht="12.75" customHeight="1" hidden="1">
      <c r="A223" s="27"/>
      <c r="B223" s="25"/>
      <c r="C223" s="34"/>
      <c r="D223" s="35"/>
      <c r="E223" s="35"/>
      <c r="F223" s="35"/>
      <c r="G223" s="35"/>
    </row>
    <row r="224" spans="1:7" s="36" customFormat="1" ht="12.75" customHeight="1" hidden="1">
      <c r="A224" s="27"/>
      <c r="B224" s="25"/>
      <c r="C224" s="34"/>
      <c r="D224" s="35"/>
      <c r="E224" s="35"/>
      <c r="F224" s="35"/>
      <c r="G224" s="35"/>
    </row>
    <row r="225" spans="1:7" s="36" customFormat="1" ht="12.75" customHeight="1" hidden="1">
      <c r="A225" s="27"/>
      <c r="B225" s="25"/>
      <c r="C225" s="34"/>
      <c r="D225" s="35"/>
      <c r="E225" s="35"/>
      <c r="F225" s="35"/>
      <c r="G225" s="35"/>
    </row>
    <row r="226" spans="1:7" s="36" customFormat="1" ht="12.75" customHeight="1" hidden="1">
      <c r="A226" s="27"/>
      <c r="B226" s="25"/>
      <c r="C226" s="34"/>
      <c r="D226" s="35"/>
      <c r="E226" s="122"/>
      <c r="F226" s="122"/>
      <c r="G226" s="122"/>
    </row>
    <row r="227" spans="1:7" s="36" customFormat="1" ht="12.75" customHeight="1" hidden="1">
      <c r="A227" s="27"/>
      <c r="B227" s="25"/>
      <c r="C227" s="34"/>
      <c r="D227" s="35"/>
      <c r="E227" s="35"/>
      <c r="F227" s="35"/>
      <c r="G227" s="35"/>
    </row>
    <row r="228" spans="1:7" s="36" customFormat="1" ht="12.75" customHeight="1" hidden="1">
      <c r="A228" s="27"/>
      <c r="B228" s="25"/>
      <c r="C228" s="34"/>
      <c r="D228" s="35"/>
      <c r="E228" s="35"/>
      <c r="F228" s="35"/>
      <c r="G228" s="35"/>
    </row>
    <row r="229" spans="1:7" s="36" customFormat="1" ht="18" customHeight="1" hidden="1">
      <c r="A229" s="27"/>
      <c r="B229" s="25"/>
      <c r="C229" s="34"/>
      <c r="D229" s="35"/>
      <c r="E229" s="122"/>
      <c r="F229" s="122"/>
      <c r="G229" s="122"/>
    </row>
    <row r="230" spans="1:7" s="36" customFormat="1" ht="15.75" customHeight="1" thickBot="1">
      <c r="A230" s="27"/>
      <c r="B230" s="25"/>
      <c r="C230" s="34"/>
      <c r="D230" s="35"/>
      <c r="E230" s="119"/>
      <c r="F230" s="119"/>
      <c r="G230" s="119"/>
    </row>
    <row r="231" spans="1:7" s="36" customFormat="1" ht="15.75">
      <c r="A231" s="133" t="s">
        <v>2</v>
      </c>
      <c r="B231" s="132" t="s">
        <v>3</v>
      </c>
      <c r="C231" s="133" t="s">
        <v>5</v>
      </c>
      <c r="D231" s="133" t="s">
        <v>6</v>
      </c>
      <c r="E231" s="133" t="s">
        <v>6</v>
      </c>
      <c r="F231" s="133" t="s">
        <v>305</v>
      </c>
      <c r="G231" s="133" t="s">
        <v>337</v>
      </c>
    </row>
    <row r="232" spans="1:7" s="36" customFormat="1" ht="15.75" customHeight="1" thickBot="1">
      <c r="A232" s="134"/>
      <c r="B232" s="135"/>
      <c r="C232" s="136"/>
      <c r="D232" s="137" t="s">
        <v>8</v>
      </c>
      <c r="E232" s="137" t="s">
        <v>338</v>
      </c>
      <c r="F232" s="137" t="s">
        <v>458</v>
      </c>
      <c r="G232" s="137" t="s">
        <v>184</v>
      </c>
    </row>
    <row r="233" spans="1:7" s="36" customFormat="1" ht="16.5" thickTop="1">
      <c r="A233" s="55">
        <v>60</v>
      </c>
      <c r="B233" s="56"/>
      <c r="C233" s="57" t="s">
        <v>96</v>
      </c>
      <c r="D233" s="37"/>
      <c r="E233" s="203"/>
      <c r="F233" s="225"/>
      <c r="G233" s="37"/>
    </row>
    <row r="234" spans="1:7" s="36" customFormat="1" ht="15.75">
      <c r="A234" s="58"/>
      <c r="B234" s="44"/>
      <c r="C234" s="58"/>
      <c r="D234" s="31"/>
      <c r="E234" s="210"/>
      <c r="F234" s="231"/>
      <c r="G234" s="31"/>
    </row>
    <row r="235" spans="1:7" s="36" customFormat="1" ht="15">
      <c r="A235" s="32"/>
      <c r="B235" s="33">
        <v>1014</v>
      </c>
      <c r="C235" s="32" t="s">
        <v>251</v>
      </c>
      <c r="D235" s="4">
        <v>663</v>
      </c>
      <c r="E235" s="197">
        <v>703</v>
      </c>
      <c r="F235" s="219">
        <v>521.9</v>
      </c>
      <c r="G235" s="31">
        <f aca="true" t="shared" si="6" ref="G235:G248">(F235/E235)*100</f>
        <v>74.23897581792318</v>
      </c>
    </row>
    <row r="236" spans="1:7" s="36" customFormat="1" ht="15" customHeight="1" hidden="1">
      <c r="A236" s="82"/>
      <c r="B236" s="83">
        <v>1031</v>
      </c>
      <c r="C236" s="82" t="s">
        <v>252</v>
      </c>
      <c r="D236" s="7"/>
      <c r="E236" s="198"/>
      <c r="F236" s="220"/>
      <c r="G236" s="31" t="e">
        <f t="shared" si="6"/>
        <v>#DIV/0!</v>
      </c>
    </row>
    <row r="237" spans="1:7" s="36" customFormat="1" ht="15">
      <c r="A237" s="32"/>
      <c r="B237" s="33">
        <v>1036</v>
      </c>
      <c r="C237" s="32" t="s">
        <v>253</v>
      </c>
      <c r="D237" s="4">
        <v>0</v>
      </c>
      <c r="E237" s="197">
        <v>176.5</v>
      </c>
      <c r="F237" s="219">
        <v>176.4</v>
      </c>
      <c r="G237" s="31">
        <f t="shared" si="6"/>
        <v>99.94334277620396</v>
      </c>
    </row>
    <row r="238" spans="1:7" s="36" customFormat="1" ht="15" customHeight="1" hidden="1">
      <c r="A238" s="82"/>
      <c r="B238" s="83">
        <v>1037</v>
      </c>
      <c r="C238" s="82" t="s">
        <v>254</v>
      </c>
      <c r="D238" s="7">
        <v>0</v>
      </c>
      <c r="E238" s="198">
        <v>0</v>
      </c>
      <c r="F238" s="220"/>
      <c r="G238" s="31" t="e">
        <f t="shared" si="6"/>
        <v>#DIV/0!</v>
      </c>
    </row>
    <row r="239" spans="1:7" s="36" customFormat="1" ht="15">
      <c r="A239" s="82"/>
      <c r="B239" s="83">
        <v>1039</v>
      </c>
      <c r="C239" s="82" t="s">
        <v>255</v>
      </c>
      <c r="D239" s="7">
        <v>10</v>
      </c>
      <c r="E239" s="198">
        <v>10</v>
      </c>
      <c r="F239" s="220">
        <v>10</v>
      </c>
      <c r="G239" s="31">
        <f t="shared" si="6"/>
        <v>100</v>
      </c>
    </row>
    <row r="240" spans="1:7" s="36" customFormat="1" ht="15" customHeight="1" hidden="1">
      <c r="A240" s="32"/>
      <c r="B240" s="33">
        <v>2331</v>
      </c>
      <c r="C240" s="32" t="s">
        <v>256</v>
      </c>
      <c r="D240" s="4">
        <v>0</v>
      </c>
      <c r="E240" s="197">
        <v>0</v>
      </c>
      <c r="F240" s="219"/>
      <c r="G240" s="31" t="e">
        <f t="shared" si="6"/>
        <v>#DIV/0!</v>
      </c>
    </row>
    <row r="241" spans="1:7" s="36" customFormat="1" ht="15" customHeight="1" hidden="1">
      <c r="A241" s="32"/>
      <c r="B241" s="33">
        <v>2339</v>
      </c>
      <c r="C241" s="32" t="s">
        <v>257</v>
      </c>
      <c r="D241" s="4">
        <v>0</v>
      </c>
      <c r="E241" s="197">
        <v>0</v>
      </c>
      <c r="F241" s="219"/>
      <c r="G241" s="31" t="e">
        <f t="shared" si="6"/>
        <v>#DIV/0!</v>
      </c>
    </row>
    <row r="242" spans="1:7" s="36" customFormat="1" ht="15" customHeight="1" hidden="1">
      <c r="A242" s="32"/>
      <c r="B242" s="33">
        <v>2399</v>
      </c>
      <c r="C242" s="32" t="s">
        <v>258</v>
      </c>
      <c r="D242" s="4">
        <v>0</v>
      </c>
      <c r="E242" s="197">
        <v>0</v>
      </c>
      <c r="F242" s="219"/>
      <c r="G242" s="31" t="e">
        <f t="shared" si="6"/>
        <v>#DIV/0!</v>
      </c>
    </row>
    <row r="243" spans="1:7" s="36" customFormat="1" ht="15" customHeight="1" hidden="1">
      <c r="A243" s="32"/>
      <c r="B243" s="33">
        <v>3728</v>
      </c>
      <c r="C243" s="32" t="s">
        <v>259</v>
      </c>
      <c r="D243" s="4"/>
      <c r="E243" s="197"/>
      <c r="F243" s="219"/>
      <c r="G243" s="31" t="e">
        <f t="shared" si="6"/>
        <v>#DIV/0!</v>
      </c>
    </row>
    <row r="244" spans="1:7" s="36" customFormat="1" ht="15" customHeight="1" hidden="1">
      <c r="A244" s="82"/>
      <c r="B244" s="83">
        <v>3729</v>
      </c>
      <c r="C244" s="82" t="s">
        <v>260</v>
      </c>
      <c r="D244" s="7"/>
      <c r="E244" s="198"/>
      <c r="F244" s="220"/>
      <c r="G244" s="31" t="e">
        <f t="shared" si="6"/>
        <v>#DIV/0!</v>
      </c>
    </row>
    <row r="245" spans="1:7" s="36" customFormat="1" ht="15">
      <c r="A245" s="82"/>
      <c r="B245" s="83">
        <v>1070</v>
      </c>
      <c r="C245" s="82" t="s">
        <v>365</v>
      </c>
      <c r="D245" s="7">
        <v>20</v>
      </c>
      <c r="E245" s="198">
        <v>20</v>
      </c>
      <c r="F245" s="220">
        <v>0</v>
      </c>
      <c r="G245" s="31">
        <f t="shared" si="6"/>
        <v>0</v>
      </c>
    </row>
    <row r="246" spans="1:7" s="36" customFormat="1" ht="15">
      <c r="A246" s="82"/>
      <c r="B246" s="83">
        <v>3739</v>
      </c>
      <c r="C246" s="82" t="s">
        <v>261</v>
      </c>
      <c r="D246" s="4">
        <v>50</v>
      </c>
      <c r="E246" s="197">
        <v>10</v>
      </c>
      <c r="F246" s="219">
        <v>0.3</v>
      </c>
      <c r="G246" s="31">
        <f t="shared" si="6"/>
        <v>3</v>
      </c>
    </row>
    <row r="247" spans="1:7" s="36" customFormat="1" ht="15">
      <c r="A247" s="82"/>
      <c r="B247" s="83">
        <v>3741</v>
      </c>
      <c r="C247" s="82" t="s">
        <v>262</v>
      </c>
      <c r="D247" s="4">
        <v>50</v>
      </c>
      <c r="E247" s="197">
        <v>50</v>
      </c>
      <c r="F247" s="219">
        <v>0</v>
      </c>
      <c r="G247" s="31">
        <f t="shared" si="6"/>
        <v>0</v>
      </c>
    </row>
    <row r="248" spans="1:7" s="36" customFormat="1" ht="15">
      <c r="A248" s="32"/>
      <c r="B248" s="33">
        <v>3749</v>
      </c>
      <c r="C248" s="32" t="s">
        <v>263</v>
      </c>
      <c r="D248" s="7">
        <v>20</v>
      </c>
      <c r="E248" s="198">
        <v>20</v>
      </c>
      <c r="F248" s="220">
        <v>1.2</v>
      </c>
      <c r="G248" s="31">
        <f t="shared" si="6"/>
        <v>6</v>
      </c>
    </row>
    <row r="249" spans="1:7" s="36" customFormat="1" ht="15.75" thickBot="1">
      <c r="A249" s="60"/>
      <c r="B249" s="84"/>
      <c r="C249" s="60"/>
      <c r="D249" s="144"/>
      <c r="E249" s="239"/>
      <c r="F249" s="276"/>
      <c r="G249" s="144"/>
    </row>
    <row r="250" spans="1:7" s="36" customFormat="1" ht="18.75" customHeight="1" thickBot="1" thickTop="1">
      <c r="A250" s="63"/>
      <c r="B250" s="85"/>
      <c r="C250" s="86" t="s">
        <v>264</v>
      </c>
      <c r="D250" s="66">
        <f>SUM(D233:D249)</f>
        <v>813</v>
      </c>
      <c r="E250" s="243">
        <f>SUM(E233:E249)</f>
        <v>989.5</v>
      </c>
      <c r="F250" s="262">
        <f>SUM(F233:F249)</f>
        <v>709.8</v>
      </c>
      <c r="G250" s="66">
        <f>(F250/E250)*100</f>
        <v>71.73319858514401</v>
      </c>
    </row>
    <row r="251" spans="1:7" s="36" customFormat="1" ht="12.75" customHeight="1">
      <c r="A251" s="27"/>
      <c r="B251" s="25"/>
      <c r="C251" s="34"/>
      <c r="D251" s="35"/>
      <c r="E251" s="35"/>
      <c r="F251" s="35"/>
      <c r="G251" s="35"/>
    </row>
    <row r="252" spans="1:7" s="36" customFormat="1" ht="12.75" customHeight="1" hidden="1">
      <c r="A252" s="27"/>
      <c r="B252" s="25"/>
      <c r="C252" s="34"/>
      <c r="D252" s="35"/>
      <c r="E252" s="35"/>
      <c r="F252" s="35"/>
      <c r="G252" s="35"/>
    </row>
    <row r="253" spans="1:7" s="36" customFormat="1" ht="12.75" customHeight="1" hidden="1">
      <c r="A253" s="27"/>
      <c r="B253" s="25"/>
      <c r="C253" s="34"/>
      <c r="D253" s="35"/>
      <c r="E253" s="35"/>
      <c r="F253" s="35"/>
      <c r="G253" s="35"/>
    </row>
    <row r="254" spans="1:7" s="36" customFormat="1" ht="12.75" customHeight="1" hidden="1">
      <c r="A254" s="27"/>
      <c r="B254" s="25"/>
      <c r="C254" s="34"/>
      <c r="D254" s="35"/>
      <c r="E254" s="35"/>
      <c r="F254" s="35"/>
      <c r="G254" s="35"/>
    </row>
    <row r="255" s="36" customFormat="1" ht="12.75" customHeight="1" hidden="1">
      <c r="B255" s="67"/>
    </row>
    <row r="256" s="36" customFormat="1" ht="12.75" customHeight="1">
      <c r="B256" s="67"/>
    </row>
    <row r="257" s="36" customFormat="1" ht="12.75" customHeight="1" thickBot="1">
      <c r="B257" s="67"/>
    </row>
    <row r="258" spans="1:7" s="36" customFormat="1" ht="15.75">
      <c r="A258" s="133" t="s">
        <v>2</v>
      </c>
      <c r="B258" s="132" t="s">
        <v>3</v>
      </c>
      <c r="C258" s="133" t="s">
        <v>5</v>
      </c>
      <c r="D258" s="133" t="s">
        <v>6</v>
      </c>
      <c r="E258" s="133" t="s">
        <v>6</v>
      </c>
      <c r="F258" s="133" t="s">
        <v>305</v>
      </c>
      <c r="G258" s="133" t="s">
        <v>337</v>
      </c>
    </row>
    <row r="259" spans="1:7" s="36" customFormat="1" ht="15.75" customHeight="1" thickBot="1">
      <c r="A259" s="134"/>
      <c r="B259" s="135"/>
      <c r="C259" s="136"/>
      <c r="D259" s="137" t="s">
        <v>8</v>
      </c>
      <c r="E259" s="137" t="s">
        <v>338</v>
      </c>
      <c r="F259" s="137" t="s">
        <v>458</v>
      </c>
      <c r="G259" s="137" t="s">
        <v>184</v>
      </c>
    </row>
    <row r="260" spans="1:7" s="36" customFormat="1" ht="16.5" thickTop="1">
      <c r="A260" s="55">
        <v>80</v>
      </c>
      <c r="B260" s="55"/>
      <c r="C260" s="57" t="s">
        <v>110</v>
      </c>
      <c r="D260" s="37"/>
      <c r="E260" s="203"/>
      <c r="F260" s="225"/>
      <c r="G260" s="37"/>
    </row>
    <row r="261" spans="1:7" s="36" customFormat="1" ht="15.75">
      <c r="A261" s="58"/>
      <c r="B261" s="76"/>
      <c r="C261" s="58"/>
      <c r="D261" s="31"/>
      <c r="E261" s="210"/>
      <c r="F261" s="231"/>
      <c r="G261" s="31"/>
    </row>
    <row r="262" spans="1:7" s="36" customFormat="1" ht="15">
      <c r="A262" s="32"/>
      <c r="B262" s="45">
        <v>2219</v>
      </c>
      <c r="C262" s="32" t="s">
        <v>265</v>
      </c>
      <c r="D262" s="3">
        <v>70</v>
      </c>
      <c r="E262" s="197">
        <v>88</v>
      </c>
      <c r="F262" s="219">
        <v>76.2</v>
      </c>
      <c r="G262" s="31">
        <f aca="true" t="shared" si="7" ref="G262:G267">(F262/E262)*100</f>
        <v>86.5909090909091</v>
      </c>
    </row>
    <row r="263" spans="1:91" s="27" customFormat="1" ht="15">
      <c r="A263" s="32"/>
      <c r="B263" s="45">
        <v>2221</v>
      </c>
      <c r="C263" s="32" t="s">
        <v>317</v>
      </c>
      <c r="D263" s="3">
        <v>13802</v>
      </c>
      <c r="E263" s="197">
        <v>14382</v>
      </c>
      <c r="F263" s="219">
        <v>9868.5</v>
      </c>
      <c r="G263" s="31">
        <f t="shared" si="7"/>
        <v>68.61702127659575</v>
      </c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  <c r="BQ263" s="36"/>
      <c r="BR263" s="36"/>
      <c r="BS263" s="36"/>
      <c r="BT263" s="36"/>
      <c r="BU263" s="36"/>
      <c r="BV263" s="36"/>
      <c r="BW263" s="36"/>
      <c r="BX263" s="36"/>
      <c r="BY263" s="36"/>
      <c r="BZ263" s="36"/>
      <c r="CA263" s="36"/>
      <c r="CB263" s="36"/>
      <c r="CC263" s="36"/>
      <c r="CD263" s="36"/>
      <c r="CE263" s="36"/>
      <c r="CF263" s="36"/>
      <c r="CG263" s="36"/>
      <c r="CH263" s="36"/>
      <c r="CI263" s="36"/>
      <c r="CJ263" s="36"/>
      <c r="CK263" s="36"/>
      <c r="CL263" s="36"/>
      <c r="CM263" s="36"/>
    </row>
    <row r="264" spans="1:91" s="27" customFormat="1" ht="15">
      <c r="A264" s="32"/>
      <c r="B264" s="45">
        <v>2221</v>
      </c>
      <c r="C264" s="32" t="s">
        <v>327</v>
      </c>
      <c r="D264" s="3">
        <v>0</v>
      </c>
      <c r="E264" s="197">
        <v>6400</v>
      </c>
      <c r="F264" s="219">
        <v>6400</v>
      </c>
      <c r="G264" s="31">
        <f t="shared" si="7"/>
        <v>100</v>
      </c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  <c r="BV264" s="36"/>
      <c r="BW264" s="36"/>
      <c r="BX264" s="36"/>
      <c r="BY264" s="36"/>
      <c r="BZ264" s="36"/>
      <c r="CA264" s="36"/>
      <c r="CB264" s="36"/>
      <c r="CC264" s="36"/>
      <c r="CD264" s="36"/>
      <c r="CE264" s="36"/>
      <c r="CF264" s="36"/>
      <c r="CG264" s="36"/>
      <c r="CH264" s="36"/>
      <c r="CI264" s="36"/>
      <c r="CJ264" s="36"/>
      <c r="CK264" s="36"/>
      <c r="CL264" s="36"/>
      <c r="CM264" s="36"/>
    </row>
    <row r="265" spans="1:91" s="27" customFormat="1" ht="15">
      <c r="A265" s="32"/>
      <c r="B265" s="45">
        <v>2232</v>
      </c>
      <c r="C265" s="32" t="s">
        <v>266</v>
      </c>
      <c r="D265" s="4">
        <v>135</v>
      </c>
      <c r="E265" s="197">
        <v>500</v>
      </c>
      <c r="F265" s="219">
        <v>350</v>
      </c>
      <c r="G265" s="31">
        <f t="shared" si="7"/>
        <v>70</v>
      </c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  <c r="BQ265" s="36"/>
      <c r="BR265" s="36"/>
      <c r="BS265" s="36"/>
      <c r="BT265" s="36"/>
      <c r="BU265" s="36"/>
      <c r="BV265" s="36"/>
      <c r="BW265" s="36"/>
      <c r="BX265" s="36"/>
      <c r="BY265" s="36"/>
      <c r="BZ265" s="36"/>
      <c r="CA265" s="36"/>
      <c r="CB265" s="36"/>
      <c r="CC265" s="36"/>
      <c r="CD265" s="36"/>
      <c r="CE265" s="36"/>
      <c r="CF265" s="36"/>
      <c r="CG265" s="36"/>
      <c r="CH265" s="36"/>
      <c r="CI265" s="36"/>
      <c r="CJ265" s="36"/>
      <c r="CK265" s="36"/>
      <c r="CL265" s="36"/>
      <c r="CM265" s="36"/>
    </row>
    <row r="266" spans="1:91" s="27" customFormat="1" ht="15.75" thickBot="1">
      <c r="A266" s="79"/>
      <c r="B266" s="78">
        <v>6171</v>
      </c>
      <c r="C266" s="79" t="s">
        <v>366</v>
      </c>
      <c r="D266" s="31">
        <v>0</v>
      </c>
      <c r="E266" s="210">
        <v>0</v>
      </c>
      <c r="F266" s="231">
        <v>28.5</v>
      </c>
      <c r="G266" s="31" t="e">
        <f t="shared" si="7"/>
        <v>#DIV/0!</v>
      </c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  <c r="BO266" s="36"/>
      <c r="BP266" s="36"/>
      <c r="BQ266" s="36"/>
      <c r="BR266" s="36"/>
      <c r="BS266" s="36"/>
      <c r="BT266" s="36"/>
      <c r="BU266" s="36"/>
      <c r="BV266" s="36"/>
      <c r="BW266" s="36"/>
      <c r="BX266" s="36"/>
      <c r="BY266" s="36"/>
      <c r="BZ266" s="36"/>
      <c r="CA266" s="36"/>
      <c r="CB266" s="36"/>
      <c r="CC266" s="36"/>
      <c r="CD266" s="36"/>
      <c r="CE266" s="36"/>
      <c r="CF266" s="36"/>
      <c r="CG266" s="36"/>
      <c r="CH266" s="36"/>
      <c r="CI266" s="36"/>
      <c r="CJ266" s="36"/>
      <c r="CK266" s="36"/>
      <c r="CL266" s="36"/>
      <c r="CM266" s="36"/>
    </row>
    <row r="267" spans="1:91" s="27" customFormat="1" ht="18.75" customHeight="1" thickBot="1" thickTop="1">
      <c r="A267" s="63"/>
      <c r="B267" s="87"/>
      <c r="C267" s="86" t="s">
        <v>267</v>
      </c>
      <c r="D267" s="66">
        <f>SUM(D262:D266)</f>
        <v>14007</v>
      </c>
      <c r="E267" s="243">
        <f>SUM(E262:E266)</f>
        <v>21370</v>
      </c>
      <c r="F267" s="262">
        <f>SUM(F262:F266)</f>
        <v>16723.2</v>
      </c>
      <c r="G267" s="66">
        <f t="shared" si="7"/>
        <v>78.25549836219</v>
      </c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36"/>
      <c r="BR267" s="36"/>
      <c r="BS267" s="36"/>
      <c r="BT267" s="36"/>
      <c r="BU267" s="36"/>
      <c r="BV267" s="36"/>
      <c r="BW267" s="36"/>
      <c r="BX267" s="36"/>
      <c r="BY267" s="36"/>
      <c r="BZ267" s="36"/>
      <c r="CA267" s="36"/>
      <c r="CB267" s="36"/>
      <c r="CC267" s="36"/>
      <c r="CD267" s="36"/>
      <c r="CE267" s="36"/>
      <c r="CF267" s="36"/>
      <c r="CG267" s="36"/>
      <c r="CH267" s="36"/>
      <c r="CI267" s="36"/>
      <c r="CJ267" s="36"/>
      <c r="CK267" s="36"/>
      <c r="CL267" s="36"/>
      <c r="CM267" s="36"/>
    </row>
    <row r="268" spans="2:91" s="27" customFormat="1" ht="15.75" customHeight="1">
      <c r="B268" s="25"/>
      <c r="C268" s="34"/>
      <c r="D268" s="35"/>
      <c r="E268" s="35"/>
      <c r="F268" s="35"/>
      <c r="G268" s="35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  <c r="BO268" s="36"/>
      <c r="BP268" s="36"/>
      <c r="BQ268" s="36"/>
      <c r="BR268" s="36"/>
      <c r="BS268" s="36"/>
      <c r="BT268" s="36"/>
      <c r="BU268" s="36"/>
      <c r="BV268" s="36"/>
      <c r="BW268" s="36"/>
      <c r="BX268" s="36"/>
      <c r="BY268" s="36"/>
      <c r="BZ268" s="36"/>
      <c r="CA268" s="36"/>
      <c r="CB268" s="36"/>
      <c r="CC268" s="36"/>
      <c r="CD268" s="36"/>
      <c r="CE268" s="36"/>
      <c r="CF268" s="36"/>
      <c r="CG268" s="36"/>
      <c r="CH268" s="36"/>
      <c r="CI268" s="36"/>
      <c r="CJ268" s="36"/>
      <c r="CK268" s="36"/>
      <c r="CL268" s="36"/>
      <c r="CM268" s="36"/>
    </row>
    <row r="269" spans="2:91" s="27" customFormat="1" ht="12.75" customHeight="1" hidden="1">
      <c r="B269" s="25"/>
      <c r="C269" s="34"/>
      <c r="D269" s="35"/>
      <c r="E269" s="35"/>
      <c r="F269" s="35"/>
      <c r="G269" s="35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  <c r="BO269" s="36"/>
      <c r="BP269" s="36"/>
      <c r="BQ269" s="36"/>
      <c r="BR269" s="36"/>
      <c r="BS269" s="36"/>
      <c r="BT269" s="36"/>
      <c r="BU269" s="36"/>
      <c r="BV269" s="36"/>
      <c r="BW269" s="36"/>
      <c r="BX269" s="36"/>
      <c r="BY269" s="36"/>
      <c r="BZ269" s="36"/>
      <c r="CA269" s="36"/>
      <c r="CB269" s="36"/>
      <c r="CC269" s="36"/>
      <c r="CD269" s="36"/>
      <c r="CE269" s="36"/>
      <c r="CF269" s="36"/>
      <c r="CG269" s="36"/>
      <c r="CH269" s="36"/>
      <c r="CI269" s="36"/>
      <c r="CJ269" s="36"/>
      <c r="CK269" s="36"/>
      <c r="CL269" s="36"/>
      <c r="CM269" s="36"/>
    </row>
    <row r="270" spans="2:91" s="27" customFormat="1" ht="12.75" customHeight="1" hidden="1">
      <c r="B270" s="25"/>
      <c r="C270" s="34"/>
      <c r="D270" s="35"/>
      <c r="E270" s="35"/>
      <c r="F270" s="35"/>
      <c r="G270" s="35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  <c r="BQ270" s="36"/>
      <c r="BR270" s="36"/>
      <c r="BS270" s="36"/>
      <c r="BT270" s="36"/>
      <c r="BU270" s="36"/>
      <c r="BV270" s="36"/>
      <c r="BW270" s="36"/>
      <c r="BX270" s="36"/>
      <c r="BY270" s="36"/>
      <c r="BZ270" s="36"/>
      <c r="CA270" s="36"/>
      <c r="CB270" s="36"/>
      <c r="CC270" s="36"/>
      <c r="CD270" s="36"/>
      <c r="CE270" s="36"/>
      <c r="CF270" s="36"/>
      <c r="CG270" s="36"/>
      <c r="CH270" s="36"/>
      <c r="CI270" s="36"/>
      <c r="CJ270" s="36"/>
      <c r="CK270" s="36"/>
      <c r="CL270" s="36"/>
      <c r="CM270" s="36"/>
    </row>
    <row r="271" spans="2:91" s="27" customFormat="1" ht="12.75" customHeight="1" hidden="1">
      <c r="B271" s="25"/>
      <c r="C271" s="34"/>
      <c r="D271" s="35"/>
      <c r="E271" s="35"/>
      <c r="F271" s="35"/>
      <c r="G271" s="35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  <c r="BV271" s="36"/>
      <c r="BW271" s="36"/>
      <c r="BX271" s="36"/>
      <c r="BY271" s="36"/>
      <c r="BZ271" s="36"/>
      <c r="CA271" s="36"/>
      <c r="CB271" s="36"/>
      <c r="CC271" s="36"/>
      <c r="CD271" s="36"/>
      <c r="CE271" s="36"/>
      <c r="CF271" s="36"/>
      <c r="CG271" s="36"/>
      <c r="CH271" s="36"/>
      <c r="CI271" s="36"/>
      <c r="CJ271" s="36"/>
      <c r="CK271" s="36"/>
      <c r="CL271" s="36"/>
      <c r="CM271" s="36"/>
    </row>
    <row r="272" spans="2:91" s="27" customFormat="1" ht="12.75" customHeight="1" hidden="1">
      <c r="B272" s="25"/>
      <c r="C272" s="34"/>
      <c r="D272" s="35"/>
      <c r="E272" s="35"/>
      <c r="F272" s="35"/>
      <c r="G272" s="35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  <c r="BQ272" s="36"/>
      <c r="BR272" s="36"/>
      <c r="BS272" s="36"/>
      <c r="BT272" s="36"/>
      <c r="BU272" s="36"/>
      <c r="BV272" s="36"/>
      <c r="BW272" s="36"/>
      <c r="BX272" s="36"/>
      <c r="BY272" s="36"/>
      <c r="BZ272" s="36"/>
      <c r="CA272" s="36"/>
      <c r="CB272" s="36"/>
      <c r="CC272" s="36"/>
      <c r="CD272" s="36"/>
      <c r="CE272" s="36"/>
      <c r="CF272" s="36"/>
      <c r="CG272" s="36"/>
      <c r="CH272" s="36"/>
      <c r="CI272" s="36"/>
      <c r="CJ272" s="36"/>
      <c r="CK272" s="36"/>
      <c r="CL272" s="36"/>
      <c r="CM272" s="36"/>
    </row>
    <row r="273" spans="2:91" s="27" customFormat="1" ht="12.75" customHeight="1" hidden="1">
      <c r="B273" s="25"/>
      <c r="C273" s="34"/>
      <c r="D273" s="35"/>
      <c r="E273" s="35"/>
      <c r="F273" s="35"/>
      <c r="G273" s="35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  <c r="BQ273" s="36"/>
      <c r="BR273" s="36"/>
      <c r="BS273" s="36"/>
      <c r="BT273" s="36"/>
      <c r="BU273" s="36"/>
      <c r="BV273" s="36"/>
      <c r="BW273" s="36"/>
      <c r="BX273" s="36"/>
      <c r="BY273" s="36"/>
      <c r="BZ273" s="36"/>
      <c r="CA273" s="36"/>
      <c r="CB273" s="36"/>
      <c r="CC273" s="36"/>
      <c r="CD273" s="36"/>
      <c r="CE273" s="36"/>
      <c r="CF273" s="36"/>
      <c r="CG273" s="36"/>
      <c r="CH273" s="36"/>
      <c r="CI273" s="36"/>
      <c r="CJ273" s="36"/>
      <c r="CK273" s="36"/>
      <c r="CL273" s="36"/>
      <c r="CM273" s="36"/>
    </row>
    <row r="274" spans="2:91" s="27" customFormat="1" ht="12.75" customHeight="1" hidden="1">
      <c r="B274" s="25"/>
      <c r="C274" s="34"/>
      <c r="D274" s="35"/>
      <c r="E274" s="35"/>
      <c r="F274" s="35"/>
      <c r="G274" s="35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BS274" s="36"/>
      <c r="BT274" s="36"/>
      <c r="BU274" s="36"/>
      <c r="BV274" s="36"/>
      <c r="BW274" s="36"/>
      <c r="BX274" s="36"/>
      <c r="BY274" s="36"/>
      <c r="BZ274" s="36"/>
      <c r="CA274" s="36"/>
      <c r="CB274" s="36"/>
      <c r="CC274" s="36"/>
      <c r="CD274" s="36"/>
      <c r="CE274" s="36"/>
      <c r="CF274" s="36"/>
      <c r="CG274" s="36"/>
      <c r="CH274" s="36"/>
      <c r="CI274" s="36"/>
      <c r="CJ274" s="36"/>
      <c r="CK274" s="36"/>
      <c r="CL274" s="36"/>
      <c r="CM274" s="36"/>
    </row>
    <row r="275" spans="2:91" s="27" customFormat="1" ht="12.75" customHeight="1" hidden="1">
      <c r="B275" s="25"/>
      <c r="C275" s="34"/>
      <c r="D275" s="35"/>
      <c r="E275" s="35"/>
      <c r="F275" s="35"/>
      <c r="G275" s="35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  <c r="CD275" s="36"/>
      <c r="CE275" s="36"/>
      <c r="CF275" s="36"/>
      <c r="CG275" s="36"/>
      <c r="CH275" s="36"/>
      <c r="CI275" s="36"/>
      <c r="CJ275" s="36"/>
      <c r="CK275" s="36"/>
      <c r="CL275" s="36"/>
      <c r="CM275" s="36"/>
    </row>
    <row r="276" spans="2:91" s="27" customFormat="1" ht="15.75" customHeight="1" hidden="1">
      <c r="B276" s="25"/>
      <c r="C276" s="34"/>
      <c r="D276" s="35"/>
      <c r="E276" s="122"/>
      <c r="F276" s="122"/>
      <c r="G276" s="122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36"/>
      <c r="BR276" s="36"/>
      <c r="BS276" s="36"/>
      <c r="BT276" s="36"/>
      <c r="BU276" s="36"/>
      <c r="BV276" s="36"/>
      <c r="BW276" s="36"/>
      <c r="BX276" s="36"/>
      <c r="BY276" s="36"/>
      <c r="BZ276" s="36"/>
      <c r="CA276" s="36"/>
      <c r="CB276" s="36"/>
      <c r="CC276" s="36"/>
      <c r="CD276" s="36"/>
      <c r="CE276" s="36"/>
      <c r="CF276" s="36"/>
      <c r="CG276" s="36"/>
      <c r="CH276" s="36"/>
      <c r="CI276" s="36"/>
      <c r="CJ276" s="36"/>
      <c r="CK276" s="36"/>
      <c r="CL276" s="36"/>
      <c r="CM276" s="36"/>
    </row>
    <row r="277" spans="2:91" s="27" customFormat="1" ht="15.75" customHeight="1" hidden="1">
      <c r="B277" s="25"/>
      <c r="C277" s="34"/>
      <c r="D277" s="35"/>
      <c r="E277" s="35"/>
      <c r="F277" s="35"/>
      <c r="G277" s="35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  <c r="BO277" s="36"/>
      <c r="BP277" s="36"/>
      <c r="BQ277" s="36"/>
      <c r="BR277" s="36"/>
      <c r="BS277" s="36"/>
      <c r="BT277" s="36"/>
      <c r="BU277" s="36"/>
      <c r="BV277" s="36"/>
      <c r="BW277" s="36"/>
      <c r="BX277" s="36"/>
      <c r="BY277" s="36"/>
      <c r="BZ277" s="36"/>
      <c r="CA277" s="36"/>
      <c r="CB277" s="36"/>
      <c r="CC277" s="36"/>
      <c r="CD277" s="36"/>
      <c r="CE277" s="36"/>
      <c r="CF277" s="36"/>
      <c r="CG277" s="36"/>
      <c r="CH277" s="36"/>
      <c r="CI277" s="36"/>
      <c r="CJ277" s="36"/>
      <c r="CK277" s="36"/>
      <c r="CL277" s="36"/>
      <c r="CM277" s="36"/>
    </row>
    <row r="278" spans="2:91" s="27" customFormat="1" ht="15.75" customHeight="1" thickBot="1">
      <c r="B278" s="25"/>
      <c r="C278" s="34"/>
      <c r="D278" s="35"/>
      <c r="E278" s="119"/>
      <c r="F278" s="119"/>
      <c r="G278" s="119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  <c r="BQ278" s="36"/>
      <c r="BR278" s="36"/>
      <c r="BS278" s="36"/>
      <c r="BT278" s="36"/>
      <c r="BU278" s="36"/>
      <c r="BV278" s="36"/>
      <c r="BW278" s="36"/>
      <c r="BX278" s="36"/>
      <c r="BY278" s="36"/>
      <c r="BZ278" s="36"/>
      <c r="CA278" s="36"/>
      <c r="CB278" s="36"/>
      <c r="CC278" s="36"/>
      <c r="CD278" s="36"/>
      <c r="CE278" s="36"/>
      <c r="CF278" s="36"/>
      <c r="CG278" s="36"/>
      <c r="CH278" s="36"/>
      <c r="CI278" s="36"/>
      <c r="CJ278" s="36"/>
      <c r="CK278" s="36"/>
      <c r="CL278" s="36"/>
      <c r="CM278" s="36"/>
    </row>
    <row r="279" spans="1:91" s="27" customFormat="1" ht="15.75" customHeight="1">
      <c r="A279" s="133" t="s">
        <v>2</v>
      </c>
      <c r="B279" s="132" t="s">
        <v>3</v>
      </c>
      <c r="C279" s="133" t="s">
        <v>5</v>
      </c>
      <c r="D279" s="133" t="s">
        <v>6</v>
      </c>
      <c r="E279" s="133" t="s">
        <v>6</v>
      </c>
      <c r="F279" s="133" t="s">
        <v>305</v>
      </c>
      <c r="G279" s="133" t="s">
        <v>337</v>
      </c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  <c r="BQ279" s="36"/>
      <c r="BR279" s="36"/>
      <c r="BS279" s="36"/>
      <c r="BT279" s="36"/>
      <c r="BU279" s="36"/>
      <c r="BV279" s="36"/>
      <c r="BW279" s="36"/>
      <c r="BX279" s="36"/>
      <c r="BY279" s="36"/>
      <c r="BZ279" s="36"/>
      <c r="CA279" s="36"/>
      <c r="CB279" s="36"/>
      <c r="CC279" s="36"/>
      <c r="CD279" s="36"/>
      <c r="CE279" s="36"/>
      <c r="CF279" s="36"/>
      <c r="CG279" s="36"/>
      <c r="CH279" s="36"/>
      <c r="CI279" s="36"/>
      <c r="CJ279" s="36"/>
      <c r="CK279" s="36"/>
      <c r="CL279" s="36"/>
      <c r="CM279" s="36"/>
    </row>
    <row r="280" spans="1:7" s="36" customFormat="1" ht="15.75" customHeight="1" thickBot="1">
      <c r="A280" s="134"/>
      <c r="B280" s="135"/>
      <c r="C280" s="136"/>
      <c r="D280" s="137" t="s">
        <v>8</v>
      </c>
      <c r="E280" s="137" t="s">
        <v>338</v>
      </c>
      <c r="F280" s="137" t="s">
        <v>458</v>
      </c>
      <c r="G280" s="137" t="s">
        <v>184</v>
      </c>
    </row>
    <row r="281" spans="1:7" s="36" customFormat="1" ht="16.5" thickTop="1">
      <c r="A281" s="55">
        <v>90</v>
      </c>
      <c r="B281" s="55"/>
      <c r="C281" s="57" t="s">
        <v>115</v>
      </c>
      <c r="D281" s="37"/>
      <c r="E281" s="203"/>
      <c r="F281" s="225"/>
      <c r="G281" s="37"/>
    </row>
    <row r="282" spans="1:7" s="36" customFormat="1" ht="15.75">
      <c r="A282" s="58"/>
      <c r="B282" s="76"/>
      <c r="C282" s="58"/>
      <c r="D282" s="31"/>
      <c r="E282" s="210"/>
      <c r="F282" s="231"/>
      <c r="G282" s="31"/>
    </row>
    <row r="283" spans="1:7" s="36" customFormat="1" ht="15">
      <c r="A283" s="32"/>
      <c r="B283" s="45">
        <v>5311</v>
      </c>
      <c r="C283" s="32" t="s">
        <v>268</v>
      </c>
      <c r="D283" s="31">
        <v>12000</v>
      </c>
      <c r="E283" s="210">
        <v>12433</v>
      </c>
      <c r="F283" s="231">
        <v>8135.3</v>
      </c>
      <c r="G283" s="31">
        <f>(F283/E283)*100</f>
        <v>65.43312153140835</v>
      </c>
    </row>
    <row r="284" spans="1:7" s="36" customFormat="1" ht="16.5" thickBot="1">
      <c r="A284" s="77"/>
      <c r="B284" s="77"/>
      <c r="C284" s="88"/>
      <c r="D284" s="47"/>
      <c r="E284" s="244"/>
      <c r="F284" s="277"/>
      <c r="G284" s="47"/>
    </row>
    <row r="285" spans="1:7" s="36" customFormat="1" ht="18.75" customHeight="1" thickBot="1" thickTop="1">
      <c r="A285" s="63"/>
      <c r="B285" s="87"/>
      <c r="C285" s="86" t="s">
        <v>269</v>
      </c>
      <c r="D285" s="66">
        <f>SUM(D281:D284)</f>
        <v>12000</v>
      </c>
      <c r="E285" s="243">
        <f>SUM(E281:E284)</f>
        <v>12433</v>
      </c>
      <c r="F285" s="262">
        <f>SUM(F281:F284)</f>
        <v>8135.3</v>
      </c>
      <c r="G285" s="66">
        <f>(F285/E285)*100</f>
        <v>65.43312153140835</v>
      </c>
    </row>
    <row r="286" spans="1:7" s="36" customFormat="1" ht="15.75" customHeight="1">
      <c r="A286" s="27"/>
      <c r="B286" s="25"/>
      <c r="C286" s="34"/>
      <c r="D286" s="35"/>
      <c r="E286" s="35"/>
      <c r="F286" s="35"/>
      <c r="G286" s="35"/>
    </row>
    <row r="287" spans="1:7" s="36" customFormat="1" ht="15.75" customHeight="1" thickBot="1">
      <c r="A287" s="27"/>
      <c r="B287" s="25"/>
      <c r="C287" s="34"/>
      <c r="D287" s="35"/>
      <c r="E287" s="35"/>
      <c r="F287" s="35"/>
      <c r="G287" s="35"/>
    </row>
    <row r="288" spans="1:91" s="27" customFormat="1" ht="15.75" customHeight="1">
      <c r="A288" s="133" t="s">
        <v>2</v>
      </c>
      <c r="B288" s="132" t="s">
        <v>3</v>
      </c>
      <c r="C288" s="133" t="s">
        <v>5</v>
      </c>
      <c r="D288" s="133" t="s">
        <v>6</v>
      </c>
      <c r="E288" s="133" t="s">
        <v>6</v>
      </c>
      <c r="F288" s="133" t="s">
        <v>305</v>
      </c>
      <c r="G288" s="133" t="s">
        <v>337</v>
      </c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  <c r="BN288" s="36"/>
      <c r="BO288" s="36"/>
      <c r="BP288" s="36"/>
      <c r="BQ288" s="36"/>
      <c r="BR288" s="36"/>
      <c r="BS288" s="36"/>
      <c r="BT288" s="36"/>
      <c r="BU288" s="36"/>
      <c r="BV288" s="36"/>
      <c r="BW288" s="36"/>
      <c r="BX288" s="36"/>
      <c r="BY288" s="36"/>
      <c r="BZ288" s="36"/>
      <c r="CA288" s="36"/>
      <c r="CB288" s="36"/>
      <c r="CC288" s="36"/>
      <c r="CD288" s="36"/>
      <c r="CE288" s="36"/>
      <c r="CF288" s="36"/>
      <c r="CG288" s="36"/>
      <c r="CH288" s="36"/>
      <c r="CI288" s="36"/>
      <c r="CJ288" s="36"/>
      <c r="CK288" s="36"/>
      <c r="CL288" s="36"/>
      <c r="CM288" s="36"/>
    </row>
    <row r="289" spans="1:7" s="36" customFormat="1" ht="15.75" customHeight="1" thickBot="1">
      <c r="A289" s="134"/>
      <c r="B289" s="135"/>
      <c r="C289" s="136"/>
      <c r="D289" s="137" t="s">
        <v>8</v>
      </c>
      <c r="E289" s="137" t="s">
        <v>338</v>
      </c>
      <c r="F289" s="137" t="s">
        <v>458</v>
      </c>
      <c r="G289" s="137" t="s">
        <v>184</v>
      </c>
    </row>
    <row r="290" spans="1:7" s="36" customFormat="1" ht="16.5" thickTop="1">
      <c r="A290" s="55">
        <v>100</v>
      </c>
      <c r="B290" s="55"/>
      <c r="C290" s="57" t="s">
        <v>335</v>
      </c>
      <c r="D290" s="37"/>
      <c r="E290" s="203"/>
      <c r="F290" s="225"/>
      <c r="G290" s="37"/>
    </row>
    <row r="291" spans="1:7" s="36" customFormat="1" ht="15.75">
      <c r="A291" s="58"/>
      <c r="B291" s="76"/>
      <c r="C291" s="58"/>
      <c r="D291" s="31"/>
      <c r="E291" s="210"/>
      <c r="F291" s="231"/>
      <c r="G291" s="31"/>
    </row>
    <row r="292" spans="1:7" s="36" customFormat="1" ht="16.5" thickBot="1">
      <c r="A292" s="77"/>
      <c r="B292" s="117">
        <v>2169</v>
      </c>
      <c r="C292" s="118" t="s">
        <v>286</v>
      </c>
      <c r="D292" s="148">
        <v>150</v>
      </c>
      <c r="E292" s="214">
        <v>150</v>
      </c>
      <c r="F292" s="234">
        <v>48.2</v>
      </c>
      <c r="G292" s="31">
        <f>(F292/E292)*100</f>
        <v>32.13333333333333</v>
      </c>
    </row>
    <row r="293" spans="1:7" s="36" customFormat="1" ht="15.75" thickTop="1">
      <c r="A293" s="32"/>
      <c r="B293" s="45">
        <v>3635</v>
      </c>
      <c r="C293" s="32" t="s">
        <v>270</v>
      </c>
      <c r="D293" s="140">
        <v>3400</v>
      </c>
      <c r="E293" s="197">
        <v>2400</v>
      </c>
      <c r="F293" s="219">
        <v>1026.3</v>
      </c>
      <c r="G293" s="31">
        <f>(F293/E293)*100</f>
        <v>42.762499999999996</v>
      </c>
    </row>
    <row r="294" spans="1:7" s="36" customFormat="1" ht="16.5" thickBot="1">
      <c r="A294" s="77"/>
      <c r="B294" s="117">
        <v>6409</v>
      </c>
      <c r="C294" s="118" t="s">
        <v>470</v>
      </c>
      <c r="D294" s="148">
        <v>0</v>
      </c>
      <c r="E294" s="214">
        <v>0</v>
      </c>
      <c r="F294" s="234">
        <v>8.4</v>
      </c>
      <c r="G294" s="31" t="e">
        <f>(F294/E294)*100</f>
        <v>#DIV/0!</v>
      </c>
    </row>
    <row r="295" spans="1:7" s="36" customFormat="1" ht="18.75" customHeight="1" thickBot="1" thickTop="1">
      <c r="A295" s="63"/>
      <c r="B295" s="87"/>
      <c r="C295" s="86" t="s">
        <v>469</v>
      </c>
      <c r="D295" s="66">
        <f>SUM(D290:D294)</f>
        <v>3550</v>
      </c>
      <c r="E295" s="243">
        <f>SUM(E290:E294)</f>
        <v>2550</v>
      </c>
      <c r="F295" s="262">
        <f>SUM(F290:F294)</f>
        <v>1082.9</v>
      </c>
      <c r="G295" s="66">
        <f>(F295/E295)*100</f>
        <v>42.46666666666667</v>
      </c>
    </row>
    <row r="296" spans="1:7" s="36" customFormat="1" ht="15.75" customHeight="1">
      <c r="A296" s="27"/>
      <c r="B296" s="25"/>
      <c r="C296" s="34"/>
      <c r="D296" s="35"/>
      <c r="E296" s="35"/>
      <c r="F296" s="35"/>
      <c r="G296" s="35"/>
    </row>
    <row r="297" spans="1:7" s="36" customFormat="1" ht="15.75" customHeight="1" hidden="1">
      <c r="A297" s="27"/>
      <c r="B297" s="25"/>
      <c r="C297" s="34"/>
      <c r="D297" s="35"/>
      <c r="E297" s="35"/>
      <c r="F297" s="35"/>
      <c r="G297" s="35"/>
    </row>
    <row r="298" s="36" customFormat="1" ht="15.75" customHeight="1" thickBot="1">
      <c r="B298" s="67"/>
    </row>
    <row r="299" spans="1:7" s="36" customFormat="1" ht="15.75">
      <c r="A299" s="133" t="s">
        <v>2</v>
      </c>
      <c r="B299" s="132" t="s">
        <v>3</v>
      </c>
      <c r="C299" s="133" t="s">
        <v>5</v>
      </c>
      <c r="D299" s="133" t="s">
        <v>6</v>
      </c>
      <c r="E299" s="133" t="s">
        <v>6</v>
      </c>
      <c r="F299" s="133" t="s">
        <v>305</v>
      </c>
      <c r="G299" s="133" t="s">
        <v>337</v>
      </c>
    </row>
    <row r="300" spans="1:7" s="36" customFormat="1" ht="15.75" customHeight="1" thickBot="1">
      <c r="A300" s="134"/>
      <c r="B300" s="135"/>
      <c r="C300" s="136"/>
      <c r="D300" s="137" t="s">
        <v>8</v>
      </c>
      <c r="E300" s="137" t="s">
        <v>338</v>
      </c>
      <c r="F300" s="137" t="s">
        <v>458</v>
      </c>
      <c r="G300" s="137" t="s">
        <v>184</v>
      </c>
    </row>
    <row r="301" spans="1:7" s="36" customFormat="1" ht="16.5" thickTop="1">
      <c r="A301" s="55">
        <v>110</v>
      </c>
      <c r="B301" s="55"/>
      <c r="C301" s="57" t="s">
        <v>121</v>
      </c>
      <c r="D301" s="37"/>
      <c r="E301" s="203"/>
      <c r="F301" s="225"/>
      <c r="G301" s="37"/>
    </row>
    <row r="302" spans="1:7" s="36" customFormat="1" ht="15" customHeight="1">
      <c r="A302" s="58"/>
      <c r="B302" s="76"/>
      <c r="C302" s="58"/>
      <c r="D302" s="31"/>
      <c r="E302" s="210"/>
      <c r="F302" s="231"/>
      <c r="G302" s="31"/>
    </row>
    <row r="303" spans="1:7" s="36" customFormat="1" ht="15" customHeight="1" hidden="1">
      <c r="A303" s="32"/>
      <c r="B303" s="45">
        <v>3611</v>
      </c>
      <c r="C303" s="32" t="s">
        <v>271</v>
      </c>
      <c r="D303" s="31"/>
      <c r="E303" s="210"/>
      <c r="F303" s="231"/>
      <c r="G303" s="31"/>
    </row>
    <row r="304" spans="1:7" s="36" customFormat="1" ht="15">
      <c r="A304" s="32"/>
      <c r="B304" s="45">
        <v>6310</v>
      </c>
      <c r="C304" s="32" t="s">
        <v>272</v>
      </c>
      <c r="D304" s="31">
        <v>4226</v>
      </c>
      <c r="E304" s="210">
        <v>4226</v>
      </c>
      <c r="F304" s="231">
        <v>3152</v>
      </c>
      <c r="G304" s="31">
        <f>(F304/E304)*100</f>
        <v>74.58589682915286</v>
      </c>
    </row>
    <row r="305" spans="1:7" s="36" customFormat="1" ht="15">
      <c r="A305" s="32"/>
      <c r="B305" s="45">
        <v>6399</v>
      </c>
      <c r="C305" s="32" t="s">
        <v>329</v>
      </c>
      <c r="D305" s="31">
        <v>77850</v>
      </c>
      <c r="E305" s="210">
        <v>77431</v>
      </c>
      <c r="F305" s="231">
        <v>76172.3</v>
      </c>
      <c r="G305" s="31">
        <f>(F305/E305)*100</f>
        <v>98.37442368043807</v>
      </c>
    </row>
    <row r="306" spans="1:7" s="36" customFormat="1" ht="15">
      <c r="A306" s="32"/>
      <c r="B306" s="45">
        <v>6402</v>
      </c>
      <c r="C306" s="32" t="s">
        <v>273</v>
      </c>
      <c r="D306" s="31">
        <v>0</v>
      </c>
      <c r="E306" s="210">
        <v>5762.3</v>
      </c>
      <c r="F306" s="231">
        <v>5762.1</v>
      </c>
      <c r="G306" s="31">
        <f>(F306/E306)*100</f>
        <v>99.996529163702</v>
      </c>
    </row>
    <row r="307" spans="1:7" s="36" customFormat="1" ht="15">
      <c r="A307" s="32"/>
      <c r="B307" s="45">
        <v>6409</v>
      </c>
      <c r="C307" s="32" t="s">
        <v>274</v>
      </c>
      <c r="D307" s="31">
        <v>0</v>
      </c>
      <c r="E307" s="210">
        <v>0</v>
      </c>
      <c r="F307" s="231">
        <v>0.8</v>
      </c>
      <c r="G307" s="31" t="e">
        <f>(F307/E307)*100</f>
        <v>#DIV/0!</v>
      </c>
    </row>
    <row r="308" spans="1:7" s="69" customFormat="1" ht="20.25" customHeight="1">
      <c r="A308" s="57"/>
      <c r="B308" s="55">
        <v>6409</v>
      </c>
      <c r="C308" s="57" t="s">
        <v>275</v>
      </c>
      <c r="D308" s="147">
        <v>0</v>
      </c>
      <c r="E308" s="242">
        <v>2.7</v>
      </c>
      <c r="F308" s="263">
        <v>0</v>
      </c>
      <c r="G308" s="31">
        <f>(F308/E308)*100</f>
        <v>0</v>
      </c>
    </row>
    <row r="309" spans="1:7" s="36" customFormat="1" ht="15.75" thickBot="1">
      <c r="A309" s="79"/>
      <c r="B309" s="78"/>
      <c r="C309" s="79"/>
      <c r="D309" s="46"/>
      <c r="E309" s="240"/>
      <c r="F309" s="278"/>
      <c r="G309" s="46"/>
    </row>
    <row r="310" spans="1:7" s="36" customFormat="1" ht="18.75" customHeight="1" thickBot="1" thickTop="1">
      <c r="A310" s="63"/>
      <c r="B310" s="87"/>
      <c r="C310" s="86" t="s">
        <v>276</v>
      </c>
      <c r="D310" s="146">
        <f>SUM(D302:D308)</f>
        <v>82076</v>
      </c>
      <c r="E310" s="241">
        <f>SUM(E302:E308)</f>
        <v>87422</v>
      </c>
      <c r="F310" s="279">
        <f>SUM(F302:F308)</f>
        <v>85087.20000000001</v>
      </c>
      <c r="G310" s="66">
        <f>(F310/E310)*100</f>
        <v>97.32927638351903</v>
      </c>
    </row>
    <row r="311" spans="1:7" s="36" customFormat="1" ht="18.75" customHeight="1">
      <c r="A311" s="27"/>
      <c r="B311" s="25"/>
      <c r="C311" s="34"/>
      <c r="D311" s="35"/>
      <c r="E311" s="35"/>
      <c r="F311" s="35"/>
      <c r="G311" s="35"/>
    </row>
    <row r="312" spans="1:7" s="36" customFormat="1" ht="13.5" customHeight="1" hidden="1">
      <c r="A312" s="27"/>
      <c r="B312" s="25"/>
      <c r="C312" s="34"/>
      <c r="D312" s="35"/>
      <c r="E312" s="35"/>
      <c r="F312" s="35"/>
      <c r="G312" s="35"/>
    </row>
    <row r="313" spans="1:7" s="36" customFormat="1" ht="13.5" customHeight="1" hidden="1">
      <c r="A313" s="27"/>
      <c r="B313" s="25"/>
      <c r="C313" s="34"/>
      <c r="D313" s="35"/>
      <c r="E313" s="35"/>
      <c r="F313" s="35"/>
      <c r="G313" s="35"/>
    </row>
    <row r="314" spans="1:7" s="36" customFormat="1" ht="13.5" customHeight="1" hidden="1">
      <c r="A314" s="27"/>
      <c r="B314" s="25"/>
      <c r="C314" s="34"/>
      <c r="D314" s="35"/>
      <c r="E314" s="35"/>
      <c r="F314" s="35"/>
      <c r="G314" s="35"/>
    </row>
    <row r="315" spans="1:7" s="36" customFormat="1" ht="13.5" customHeight="1" hidden="1">
      <c r="A315" s="27"/>
      <c r="B315" s="25"/>
      <c r="C315" s="34"/>
      <c r="D315" s="35"/>
      <c r="E315" s="35"/>
      <c r="F315" s="35"/>
      <c r="G315" s="35"/>
    </row>
    <row r="316" spans="1:7" s="36" customFormat="1" ht="13.5" customHeight="1" hidden="1">
      <c r="A316" s="27"/>
      <c r="B316" s="25"/>
      <c r="C316" s="34"/>
      <c r="D316" s="35"/>
      <c r="E316" s="35"/>
      <c r="F316" s="35"/>
      <c r="G316" s="35"/>
    </row>
    <row r="317" spans="1:7" s="36" customFormat="1" ht="16.5" customHeight="1" hidden="1">
      <c r="A317" s="27"/>
      <c r="B317" s="25"/>
      <c r="C317" s="34"/>
      <c r="D317" s="35"/>
      <c r="E317" s="35"/>
      <c r="F317" s="35"/>
      <c r="G317" s="35"/>
    </row>
    <row r="318" spans="1:7" s="36" customFormat="1" ht="15.75" customHeight="1" thickBot="1">
      <c r="A318" s="27"/>
      <c r="B318" s="25"/>
      <c r="C318" s="34"/>
      <c r="D318" s="35"/>
      <c r="E318" s="35"/>
      <c r="F318" s="35"/>
      <c r="G318" s="35"/>
    </row>
    <row r="319" spans="1:7" s="36" customFormat="1" ht="15.75">
      <c r="A319" s="133" t="s">
        <v>2</v>
      </c>
      <c r="B319" s="132" t="s">
        <v>3</v>
      </c>
      <c r="C319" s="133" t="s">
        <v>5</v>
      </c>
      <c r="D319" s="133" t="s">
        <v>6</v>
      </c>
      <c r="E319" s="133" t="s">
        <v>6</v>
      </c>
      <c r="F319" s="133" t="s">
        <v>305</v>
      </c>
      <c r="G319" s="133" t="s">
        <v>337</v>
      </c>
    </row>
    <row r="320" spans="1:7" s="36" customFormat="1" ht="15.75" customHeight="1" thickBot="1">
      <c r="A320" s="134"/>
      <c r="B320" s="135"/>
      <c r="C320" s="136"/>
      <c r="D320" s="137" t="s">
        <v>8</v>
      </c>
      <c r="E320" s="137" t="s">
        <v>338</v>
      </c>
      <c r="F320" s="137" t="s">
        <v>458</v>
      </c>
      <c r="G320" s="137" t="s">
        <v>184</v>
      </c>
    </row>
    <row r="321" spans="1:7" s="36" customFormat="1" ht="16.5" thickTop="1">
      <c r="A321" s="55">
        <v>120</v>
      </c>
      <c r="B321" s="55"/>
      <c r="C321" s="57" t="s">
        <v>384</v>
      </c>
      <c r="D321" s="37"/>
      <c r="E321" s="203"/>
      <c r="F321" s="225"/>
      <c r="G321" s="37"/>
    </row>
    <row r="322" spans="1:7" s="36" customFormat="1" ht="15" customHeight="1">
      <c r="A322" s="58"/>
      <c r="B322" s="76"/>
      <c r="C322" s="58"/>
      <c r="D322" s="31"/>
      <c r="E322" s="210"/>
      <c r="F322" s="231"/>
      <c r="G322" s="31"/>
    </row>
    <row r="323" spans="1:7" s="36" customFormat="1" ht="15.75">
      <c r="A323" s="58"/>
      <c r="B323" s="45">
        <v>2310</v>
      </c>
      <c r="C323" s="32" t="s">
        <v>303</v>
      </c>
      <c r="D323" s="144">
        <v>30</v>
      </c>
      <c r="E323" s="239">
        <v>30</v>
      </c>
      <c r="F323" s="276">
        <v>14.4</v>
      </c>
      <c r="G323" s="31">
        <f aca="true" t="shared" si="8" ref="G323:G332">(F323/E323)*100</f>
        <v>48.00000000000001</v>
      </c>
    </row>
    <row r="324" spans="1:7" s="36" customFormat="1" ht="15.75" customHeight="1" hidden="1">
      <c r="A324" s="58"/>
      <c r="B324" s="45">
        <v>2321</v>
      </c>
      <c r="C324" s="32" t="s">
        <v>277</v>
      </c>
      <c r="D324" s="144">
        <v>0</v>
      </c>
      <c r="E324" s="239">
        <v>0</v>
      </c>
      <c r="F324" s="276"/>
      <c r="G324" s="31" t="e">
        <f t="shared" si="8"/>
        <v>#DIV/0!</v>
      </c>
    </row>
    <row r="325" spans="1:7" s="36" customFormat="1" ht="15">
      <c r="A325" s="32"/>
      <c r="B325" s="45">
        <v>3612</v>
      </c>
      <c r="C325" s="32" t="s">
        <v>443</v>
      </c>
      <c r="D325" s="31">
        <v>1619</v>
      </c>
      <c r="E325" s="210">
        <f>12219-1500-8700</f>
        <v>2019</v>
      </c>
      <c r="F325" s="231">
        <f>11411.6-1500-8700</f>
        <v>1211.6000000000004</v>
      </c>
      <c r="G325" s="31">
        <f t="shared" si="8"/>
        <v>60.009905894006955</v>
      </c>
    </row>
    <row r="326" spans="1:7" s="36" customFormat="1" ht="15">
      <c r="A326" s="32"/>
      <c r="B326" s="45">
        <v>3612</v>
      </c>
      <c r="C326" s="32" t="s">
        <v>326</v>
      </c>
      <c r="D326" s="31">
        <v>15480</v>
      </c>
      <c r="E326" s="210">
        <v>8700</v>
      </c>
      <c r="F326" s="231">
        <v>8700</v>
      </c>
      <c r="G326" s="31">
        <f t="shared" si="8"/>
        <v>100</v>
      </c>
    </row>
    <row r="327" spans="1:7" s="36" customFormat="1" ht="15">
      <c r="A327" s="32"/>
      <c r="B327" s="45">
        <v>3612</v>
      </c>
      <c r="C327" s="32" t="s">
        <v>420</v>
      </c>
      <c r="D327" s="31">
        <v>0</v>
      </c>
      <c r="E327" s="210">
        <v>1500</v>
      </c>
      <c r="F327" s="231">
        <v>1500</v>
      </c>
      <c r="G327" s="31">
        <f t="shared" si="8"/>
        <v>100</v>
      </c>
    </row>
    <row r="328" spans="1:7" s="36" customFormat="1" ht="15">
      <c r="A328" s="32"/>
      <c r="B328" s="45">
        <v>3634</v>
      </c>
      <c r="C328" s="32" t="s">
        <v>278</v>
      </c>
      <c r="D328" s="31">
        <v>1200</v>
      </c>
      <c r="E328" s="210">
        <v>1200</v>
      </c>
      <c r="F328" s="231">
        <v>968.5</v>
      </c>
      <c r="G328" s="31">
        <f t="shared" si="8"/>
        <v>80.70833333333334</v>
      </c>
    </row>
    <row r="329" spans="1:7" s="36" customFormat="1" ht="15">
      <c r="A329" s="32"/>
      <c r="B329" s="45">
        <v>3639</v>
      </c>
      <c r="C329" s="32" t="s">
        <v>279</v>
      </c>
      <c r="D329" s="31">
        <f>6570-6000</f>
        <v>570</v>
      </c>
      <c r="E329" s="210">
        <v>370</v>
      </c>
      <c r="F329" s="231">
        <f>571.4-366.2</f>
        <v>205.2</v>
      </c>
      <c r="G329" s="31">
        <f t="shared" si="8"/>
        <v>55.45945945945946</v>
      </c>
    </row>
    <row r="330" spans="1:7" s="36" customFormat="1" ht="15" customHeight="1" hidden="1">
      <c r="A330" s="32"/>
      <c r="B330" s="45">
        <v>3639</v>
      </c>
      <c r="C330" s="32" t="s">
        <v>314</v>
      </c>
      <c r="D330" s="31">
        <v>0</v>
      </c>
      <c r="E330" s="210">
        <v>0</v>
      </c>
      <c r="F330" s="231"/>
      <c r="G330" s="31" t="e">
        <f t="shared" si="8"/>
        <v>#DIV/0!</v>
      </c>
    </row>
    <row r="331" spans="1:7" s="36" customFormat="1" ht="15">
      <c r="A331" s="32"/>
      <c r="B331" s="45">
        <v>3639</v>
      </c>
      <c r="C331" s="32" t="s">
        <v>313</v>
      </c>
      <c r="D331" s="31">
        <v>6000</v>
      </c>
      <c r="E331" s="210">
        <v>9000</v>
      </c>
      <c r="F331" s="231">
        <v>366.2</v>
      </c>
      <c r="G331" s="31">
        <f t="shared" si="8"/>
        <v>4.068888888888889</v>
      </c>
    </row>
    <row r="332" spans="1:7" s="36" customFormat="1" ht="15">
      <c r="A332" s="32"/>
      <c r="B332" s="45">
        <v>3729</v>
      </c>
      <c r="C332" s="32" t="s">
        <v>280</v>
      </c>
      <c r="D332" s="31">
        <v>101</v>
      </c>
      <c r="E332" s="210">
        <v>101</v>
      </c>
      <c r="F332" s="231">
        <v>0.5</v>
      </c>
      <c r="G332" s="31">
        <f t="shared" si="8"/>
        <v>0.49504950495049505</v>
      </c>
    </row>
    <row r="333" spans="1:7" s="36" customFormat="1" ht="12.75" customHeight="1" thickBot="1">
      <c r="A333" s="77"/>
      <c r="B333" s="77"/>
      <c r="C333" s="88"/>
      <c r="D333" s="46"/>
      <c r="E333" s="240"/>
      <c r="F333" s="278"/>
      <c r="G333" s="46"/>
    </row>
    <row r="334" spans="1:7" s="36" customFormat="1" ht="18.75" customHeight="1" thickBot="1" thickTop="1">
      <c r="A334" s="72"/>
      <c r="B334" s="87"/>
      <c r="C334" s="86" t="s">
        <v>281</v>
      </c>
      <c r="D334" s="146">
        <f>SUM(D323:D332)</f>
        <v>25000</v>
      </c>
      <c r="E334" s="241">
        <f>SUM(E323:E332)</f>
        <v>22920</v>
      </c>
      <c r="F334" s="279">
        <f>SUM(F323:F332)</f>
        <v>12966.400000000001</v>
      </c>
      <c r="G334" s="66">
        <f>(F334/E334)*100</f>
        <v>56.57242582897034</v>
      </c>
    </row>
    <row r="335" spans="1:7" s="36" customFormat="1" ht="15.75" customHeight="1">
      <c r="A335" s="27"/>
      <c r="B335" s="25"/>
      <c r="C335" s="34"/>
      <c r="D335" s="35"/>
      <c r="E335" s="35"/>
      <c r="F335" s="35"/>
      <c r="G335" s="35"/>
    </row>
    <row r="336" spans="1:7" s="36" customFormat="1" ht="15.75" customHeight="1" hidden="1">
      <c r="A336" s="27"/>
      <c r="B336" s="25"/>
      <c r="C336" s="34"/>
      <c r="D336" s="35"/>
      <c r="E336" s="35"/>
      <c r="F336" s="35"/>
      <c r="G336" s="35"/>
    </row>
    <row r="337" spans="1:7" s="36" customFormat="1" ht="15.75" customHeight="1" thickBot="1">
      <c r="A337" s="27"/>
      <c r="B337" s="25"/>
      <c r="C337" s="34"/>
      <c r="D337" s="35"/>
      <c r="E337" s="35"/>
      <c r="F337" s="35"/>
      <c r="G337" s="35"/>
    </row>
    <row r="338" spans="1:7" s="36" customFormat="1" ht="15.75">
      <c r="A338" s="133" t="s">
        <v>2</v>
      </c>
      <c r="B338" s="132" t="s">
        <v>3</v>
      </c>
      <c r="C338" s="133" t="s">
        <v>5</v>
      </c>
      <c r="D338" s="133" t="s">
        <v>6</v>
      </c>
      <c r="E338" s="133" t="s">
        <v>6</v>
      </c>
      <c r="F338" s="133" t="s">
        <v>305</v>
      </c>
      <c r="G338" s="133" t="s">
        <v>337</v>
      </c>
    </row>
    <row r="339" spans="1:7" s="36" customFormat="1" ht="15.75" customHeight="1" thickBot="1">
      <c r="A339" s="134"/>
      <c r="B339" s="135"/>
      <c r="C339" s="136"/>
      <c r="D339" s="137" t="s">
        <v>8</v>
      </c>
      <c r="E339" s="137" t="s">
        <v>338</v>
      </c>
      <c r="F339" s="137" t="s">
        <v>458</v>
      </c>
      <c r="G339" s="137" t="s">
        <v>184</v>
      </c>
    </row>
    <row r="340" spans="1:7" s="36" customFormat="1" ht="16.5" thickTop="1">
      <c r="A340" s="55">
        <v>130</v>
      </c>
      <c r="B340" s="55"/>
      <c r="C340" s="57" t="s">
        <v>432</v>
      </c>
      <c r="D340" s="37"/>
      <c r="E340" s="203"/>
      <c r="F340" s="225"/>
      <c r="G340" s="37"/>
    </row>
    <row r="341" spans="1:7" s="36" customFormat="1" ht="15" customHeight="1">
      <c r="A341" s="58"/>
      <c r="B341" s="76"/>
      <c r="C341" s="58"/>
      <c r="D341" s="31"/>
      <c r="E341" s="210"/>
      <c r="F341" s="231"/>
      <c r="G341" s="31"/>
    </row>
    <row r="342" spans="1:7" s="36" customFormat="1" ht="15.75">
      <c r="A342" s="58"/>
      <c r="B342" s="45">
        <v>3612</v>
      </c>
      <c r="C342" s="32" t="s">
        <v>447</v>
      </c>
      <c r="D342" s="144">
        <v>0</v>
      </c>
      <c r="E342" s="239">
        <v>3753</v>
      </c>
      <c r="F342" s="276">
        <v>425.3</v>
      </c>
      <c r="G342" s="31">
        <f>(F342/E342)*100</f>
        <v>11.33226751931788</v>
      </c>
    </row>
    <row r="343" spans="1:7" s="36" customFormat="1" ht="15.75" customHeight="1" hidden="1">
      <c r="A343" s="58"/>
      <c r="B343" s="45">
        <v>3613</v>
      </c>
      <c r="C343" s="32" t="s">
        <v>448</v>
      </c>
      <c r="D343" s="144">
        <v>0</v>
      </c>
      <c r="E343" s="239">
        <v>0</v>
      </c>
      <c r="F343" s="276"/>
      <c r="G343" s="31" t="e">
        <f>(F343/E343)*100</f>
        <v>#DIV/0!</v>
      </c>
    </row>
    <row r="344" spans="1:7" s="36" customFormat="1" ht="15">
      <c r="A344" s="32"/>
      <c r="B344" s="45">
        <v>3613</v>
      </c>
      <c r="C344" s="32" t="s">
        <v>448</v>
      </c>
      <c r="D344" s="144">
        <v>0</v>
      </c>
      <c r="E344" s="239">
        <v>5857</v>
      </c>
      <c r="F344" s="276">
        <v>2296.8</v>
      </c>
      <c r="G344" s="31">
        <f>(F344/E344)*100</f>
        <v>39.21461499060953</v>
      </c>
    </row>
    <row r="345" spans="1:7" s="36" customFormat="1" ht="15">
      <c r="A345" s="32"/>
      <c r="B345" s="45">
        <v>6409</v>
      </c>
      <c r="C345" s="32" t="s">
        <v>451</v>
      </c>
      <c r="D345" s="144">
        <v>0</v>
      </c>
      <c r="E345" s="239">
        <v>0</v>
      </c>
      <c r="F345" s="276">
        <v>0</v>
      </c>
      <c r="G345" s="31" t="e">
        <f>(F345/E345)*100</f>
        <v>#DIV/0!</v>
      </c>
    </row>
    <row r="346" spans="1:7" s="36" customFormat="1" ht="15" customHeight="1" hidden="1">
      <c r="A346" s="32"/>
      <c r="B346" s="45"/>
      <c r="C346" s="32"/>
      <c r="D346" s="144">
        <v>0</v>
      </c>
      <c r="E346" s="239">
        <v>0</v>
      </c>
      <c r="F346" s="276">
        <v>0</v>
      </c>
      <c r="G346" s="31" t="e">
        <f>(#REF!/E346)*100</f>
        <v>#REF!</v>
      </c>
    </row>
    <row r="347" spans="1:7" s="36" customFormat="1" ht="15" customHeight="1" hidden="1">
      <c r="A347" s="32"/>
      <c r="B347" s="45"/>
      <c r="C347" s="32"/>
      <c r="D347" s="144">
        <v>0</v>
      </c>
      <c r="E347" s="239">
        <v>0</v>
      </c>
      <c r="F347" s="276">
        <v>0</v>
      </c>
      <c r="G347" s="31" t="e">
        <f>(#REF!/E347)*100</f>
        <v>#REF!</v>
      </c>
    </row>
    <row r="348" spans="1:7" s="36" customFormat="1" ht="15" customHeight="1" hidden="1">
      <c r="A348" s="32"/>
      <c r="B348" s="45"/>
      <c r="C348" s="32"/>
      <c r="D348" s="144">
        <v>0</v>
      </c>
      <c r="E348" s="239">
        <v>0</v>
      </c>
      <c r="F348" s="276">
        <v>0</v>
      </c>
      <c r="G348" s="31" t="e">
        <f>(#REF!/E348)*100</f>
        <v>#REF!</v>
      </c>
    </row>
    <row r="349" spans="1:7" s="36" customFormat="1" ht="15" customHeight="1" hidden="1">
      <c r="A349" s="32"/>
      <c r="B349" s="45"/>
      <c r="C349" s="32"/>
      <c r="D349" s="144">
        <v>0</v>
      </c>
      <c r="E349" s="239">
        <v>0</v>
      </c>
      <c r="F349" s="276">
        <v>0</v>
      </c>
      <c r="G349" s="31" t="e">
        <f>(#REF!/E349)*100</f>
        <v>#REF!</v>
      </c>
    </row>
    <row r="350" spans="1:7" s="36" customFormat="1" ht="15" customHeight="1" hidden="1">
      <c r="A350" s="32"/>
      <c r="B350" s="45"/>
      <c r="C350" s="32"/>
      <c r="D350" s="144">
        <v>0</v>
      </c>
      <c r="E350" s="239">
        <v>0</v>
      </c>
      <c r="F350" s="276">
        <v>0</v>
      </c>
      <c r="G350" s="31" t="e">
        <f>(#REF!/E350)*100</f>
        <v>#REF!</v>
      </c>
    </row>
    <row r="351" spans="1:7" s="36" customFormat="1" ht="15" customHeight="1" hidden="1">
      <c r="A351" s="32"/>
      <c r="B351" s="45"/>
      <c r="C351" s="32"/>
      <c r="D351" s="144">
        <v>0</v>
      </c>
      <c r="E351" s="239">
        <v>0</v>
      </c>
      <c r="F351" s="276">
        <v>0</v>
      </c>
      <c r="G351" s="31" t="e">
        <f>(#REF!/E351)*100</f>
        <v>#REF!</v>
      </c>
    </row>
    <row r="352" spans="1:7" s="36" customFormat="1" ht="15" customHeight="1" thickBot="1">
      <c r="A352" s="77"/>
      <c r="B352" s="77"/>
      <c r="C352" s="88"/>
      <c r="D352" s="46"/>
      <c r="E352" s="240"/>
      <c r="F352" s="278"/>
      <c r="G352" s="46"/>
    </row>
    <row r="353" spans="1:7" s="36" customFormat="1" ht="18.75" customHeight="1" thickBot="1" thickTop="1">
      <c r="A353" s="72"/>
      <c r="B353" s="87"/>
      <c r="C353" s="86" t="s">
        <v>446</v>
      </c>
      <c r="D353" s="146">
        <f>SUM(D342:D351)</f>
        <v>0</v>
      </c>
      <c r="E353" s="241">
        <f>SUM(E342:E351)</f>
        <v>9610</v>
      </c>
      <c r="F353" s="279">
        <f>SUM(F342:F351)</f>
        <v>2722.1000000000004</v>
      </c>
      <c r="G353" s="66">
        <f>(F353/E353)*100</f>
        <v>28.325702393340276</v>
      </c>
    </row>
    <row r="354" spans="1:7" s="36" customFormat="1" ht="15.75" customHeight="1">
      <c r="A354" s="27"/>
      <c r="B354" s="25"/>
      <c r="C354" s="34"/>
      <c r="D354" s="35"/>
      <c r="E354" s="35"/>
      <c r="F354" s="35"/>
      <c r="G354" s="35"/>
    </row>
    <row r="355" spans="1:7" s="36" customFormat="1" ht="15.75" customHeight="1" hidden="1">
      <c r="A355" s="27"/>
      <c r="B355" s="25"/>
      <c r="C355" s="34"/>
      <c r="D355" s="35"/>
      <c r="E355" s="35"/>
      <c r="F355" s="35"/>
      <c r="G355" s="35"/>
    </row>
    <row r="356" spans="1:7" s="36" customFormat="1" ht="15.75" customHeight="1" hidden="1">
      <c r="A356" s="27"/>
      <c r="B356" s="25"/>
      <c r="C356" s="34"/>
      <c r="D356" s="35"/>
      <c r="E356" s="35"/>
      <c r="F356" s="35"/>
      <c r="G356" s="35"/>
    </row>
    <row r="357" spans="1:7" s="36" customFormat="1" ht="15.75" customHeight="1">
      <c r="A357" s="27"/>
      <c r="B357" s="25"/>
      <c r="C357" s="34"/>
      <c r="D357" s="35"/>
      <c r="E357" s="35"/>
      <c r="F357" s="35"/>
      <c r="G357" s="35"/>
    </row>
    <row r="358" s="36" customFormat="1" ht="15.75" customHeight="1" thickBot="1"/>
    <row r="359" spans="1:7" s="36" customFormat="1" ht="15.75">
      <c r="A359" s="133" t="s">
        <v>2</v>
      </c>
      <c r="B359" s="132" t="s">
        <v>3</v>
      </c>
      <c r="C359" s="133" t="s">
        <v>5</v>
      </c>
      <c r="D359" s="133" t="s">
        <v>6</v>
      </c>
      <c r="E359" s="133" t="s">
        <v>6</v>
      </c>
      <c r="F359" s="133" t="s">
        <v>305</v>
      </c>
      <c r="G359" s="133" t="s">
        <v>337</v>
      </c>
    </row>
    <row r="360" spans="1:7" s="36" customFormat="1" ht="15.75" customHeight="1" thickBot="1">
      <c r="A360" s="134"/>
      <c r="B360" s="135"/>
      <c r="C360" s="136"/>
      <c r="D360" s="137" t="s">
        <v>8</v>
      </c>
      <c r="E360" s="137" t="s">
        <v>338</v>
      </c>
      <c r="F360" s="137" t="s">
        <v>458</v>
      </c>
      <c r="G360" s="137" t="s">
        <v>184</v>
      </c>
    </row>
    <row r="361" spans="1:7" s="36" customFormat="1" ht="38.25" customHeight="1" thickBot="1" thickTop="1">
      <c r="A361" s="86"/>
      <c r="B361" s="89"/>
      <c r="C361" s="90" t="s">
        <v>282</v>
      </c>
      <c r="D361" s="145">
        <f>SUM(D36,D146,D174,D217,D250,D267,D285,D295,D310,D334,D353)</f>
        <v>638702</v>
      </c>
      <c r="E361" s="238">
        <f>SUM(E36,E146,E174,E217,E250,E267,E285,E295,E310,E334,E353)</f>
        <v>816938.2</v>
      </c>
      <c r="F361" s="280">
        <f>SUM(F36,F146,F174,F217,F250,F267,F285,F295,F310,F334,F353)</f>
        <v>609512.8999999999</v>
      </c>
      <c r="G361" s="48">
        <f>(F361/E361)*100</f>
        <v>74.60942578030993</v>
      </c>
    </row>
    <row r="362" spans="1:7" ht="15">
      <c r="A362" s="15"/>
      <c r="B362" s="15"/>
      <c r="C362" s="15"/>
      <c r="D362" s="15"/>
      <c r="E362" s="15"/>
      <c r="F362" s="15"/>
      <c r="G362" s="15"/>
    </row>
    <row r="363" spans="1:7" ht="15" customHeight="1" hidden="1">
      <c r="A363" s="15"/>
      <c r="B363" s="15"/>
      <c r="C363" s="15"/>
      <c r="D363" s="15"/>
      <c r="E363" s="15"/>
      <c r="F363" s="15"/>
      <c r="G363" s="15"/>
    </row>
    <row r="364" spans="1:7" ht="15" customHeight="1" hidden="1">
      <c r="A364" s="15"/>
      <c r="B364" s="15"/>
      <c r="C364" s="15" t="s">
        <v>283</v>
      </c>
      <c r="D364" s="91"/>
      <c r="E364" s="91"/>
      <c r="F364" s="91"/>
      <c r="G364" s="91"/>
    </row>
    <row r="365" spans="1:7" ht="15" customHeight="1" hidden="1">
      <c r="A365" s="15"/>
      <c r="B365" s="15"/>
      <c r="C365" s="15"/>
      <c r="D365" s="128">
        <f>SUM(D60,D61,D142,D330,D331)</f>
        <v>87500</v>
      </c>
      <c r="E365" s="128">
        <f>SUM(E60,E61,E142,E330,E331)</f>
        <v>176110.00000000003</v>
      </c>
      <c r="F365" s="128">
        <f>SUM(F60,F61,F142,F330,F331)</f>
        <v>123951.40000000001</v>
      </c>
      <c r="G365" s="128" t="e">
        <f>SUM(G60,G61,G142,G330,G331)</f>
        <v>#DIV/0!</v>
      </c>
    </row>
    <row r="366" spans="1:7" ht="15" customHeight="1" hidden="1">
      <c r="A366" s="15"/>
      <c r="B366" s="15"/>
      <c r="C366" s="15"/>
      <c r="D366" s="15"/>
      <c r="E366" s="15"/>
      <c r="F366" s="15"/>
      <c r="G366" s="15"/>
    </row>
    <row r="367" spans="1:7" ht="15" customHeight="1" hidden="1">
      <c r="A367" s="15"/>
      <c r="B367" s="15"/>
      <c r="C367" s="15"/>
      <c r="D367" s="15"/>
      <c r="E367" s="15"/>
      <c r="F367" s="15"/>
      <c r="G367" s="15"/>
    </row>
    <row r="368" spans="1:7" ht="15">
      <c r="A368" s="15"/>
      <c r="B368" s="15"/>
      <c r="C368" s="15"/>
      <c r="D368" s="15"/>
      <c r="E368" s="15"/>
      <c r="F368" s="15"/>
      <c r="G368" s="15"/>
    </row>
    <row r="369" spans="1:7" ht="15">
      <c r="A369" s="15"/>
      <c r="B369" s="15"/>
      <c r="C369" s="15"/>
      <c r="D369" s="15"/>
      <c r="E369" s="15"/>
      <c r="F369" s="15"/>
      <c r="G369" s="15"/>
    </row>
    <row r="370" spans="1:7" ht="15">
      <c r="A370" s="15"/>
      <c r="B370" s="15"/>
      <c r="C370" s="15"/>
      <c r="D370" s="15"/>
      <c r="E370" s="15"/>
      <c r="F370" s="15"/>
      <c r="G370" s="15"/>
    </row>
    <row r="371" spans="1:7" ht="15">
      <c r="A371" s="15"/>
      <c r="B371" s="15"/>
      <c r="C371" s="15"/>
      <c r="D371" s="15"/>
      <c r="E371" s="15"/>
      <c r="F371" s="15"/>
      <c r="G371" s="15"/>
    </row>
    <row r="372" spans="1:7" ht="15">
      <c r="A372" s="15"/>
      <c r="B372" s="15"/>
      <c r="C372" s="15"/>
      <c r="D372" s="15"/>
      <c r="E372" s="15"/>
      <c r="F372" s="15"/>
      <c r="G372" s="15"/>
    </row>
    <row r="373" spans="1:7" ht="15">
      <c r="A373" s="15"/>
      <c r="B373" s="15"/>
      <c r="C373" s="15"/>
      <c r="D373" s="15"/>
      <c r="E373" s="15"/>
      <c r="F373" s="15"/>
      <c r="G373" s="15"/>
    </row>
    <row r="374" spans="1:7" ht="15">
      <c r="A374" s="15"/>
      <c r="B374" s="15"/>
      <c r="C374" s="15"/>
      <c r="D374" s="15"/>
      <c r="E374" s="15"/>
      <c r="F374" s="15"/>
      <c r="G374" s="15"/>
    </row>
    <row r="375" spans="1:7" ht="15">
      <c r="A375" s="15"/>
      <c r="B375" s="15"/>
      <c r="C375" s="15"/>
      <c r="D375" s="15"/>
      <c r="E375" s="15"/>
      <c r="F375" s="15"/>
      <c r="G375" s="15"/>
    </row>
    <row r="376" spans="1:7" ht="15">
      <c r="A376" s="15"/>
      <c r="B376" s="15"/>
      <c r="C376" s="15"/>
      <c r="D376" s="15"/>
      <c r="E376" s="15"/>
      <c r="F376" s="15"/>
      <c r="G376" s="15"/>
    </row>
    <row r="377" spans="1:7" ht="15">
      <c r="A377" s="15"/>
      <c r="B377" s="15"/>
      <c r="C377" s="15"/>
      <c r="D377" s="15"/>
      <c r="E377" s="15"/>
      <c r="F377" s="15"/>
      <c r="G377" s="15"/>
    </row>
    <row r="378" spans="1:7" ht="15">
      <c r="A378" s="15"/>
      <c r="B378" s="15"/>
      <c r="C378" s="15"/>
      <c r="D378" s="15"/>
      <c r="E378" s="15"/>
      <c r="F378" s="15"/>
      <c r="G378" s="15"/>
    </row>
    <row r="379" spans="1:7" ht="15">
      <c r="A379" s="15"/>
      <c r="B379" s="15"/>
      <c r="C379" s="15"/>
      <c r="D379" s="15"/>
      <c r="E379" s="15"/>
      <c r="F379" s="15"/>
      <c r="G379" s="15"/>
    </row>
    <row r="380" spans="1:7" ht="15">
      <c r="A380" s="15"/>
      <c r="B380" s="15"/>
      <c r="C380" s="15"/>
      <c r="D380" s="15"/>
      <c r="E380" s="15"/>
      <c r="F380" s="15"/>
      <c r="G380" s="15"/>
    </row>
    <row r="381" spans="1:7" ht="15">
      <c r="A381" s="15"/>
      <c r="B381" s="15"/>
      <c r="C381" s="15"/>
      <c r="D381" s="15"/>
      <c r="E381" s="15"/>
      <c r="F381" s="15"/>
      <c r="G381" s="15"/>
    </row>
    <row r="382" spans="1:7" ht="15">
      <c r="A382" s="15"/>
      <c r="B382" s="15"/>
      <c r="C382" s="15"/>
      <c r="D382" s="15"/>
      <c r="E382" s="15"/>
      <c r="F382" s="15"/>
      <c r="G382" s="15"/>
    </row>
    <row r="383" spans="1:7" ht="15">
      <c r="A383" s="15"/>
      <c r="B383" s="15"/>
      <c r="C383" s="15"/>
      <c r="D383" s="15"/>
      <c r="E383" s="15"/>
      <c r="F383" s="15"/>
      <c r="G383" s="15"/>
    </row>
    <row r="384" spans="1:7" ht="15">
      <c r="A384" s="15"/>
      <c r="B384" s="15"/>
      <c r="C384" s="15"/>
      <c r="D384" s="15"/>
      <c r="E384" s="15"/>
      <c r="F384" s="15"/>
      <c r="G384" s="15"/>
    </row>
  </sheetData>
  <sheetProtection/>
  <printOptions/>
  <pageMargins left="0.36" right="0.2362204724409449" top="0.2755905511811024" bottom="0.4724409448818898" header="0.31496062992125984" footer="0.3543307086614173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51"/>
  <sheetViews>
    <sheetView tabSelected="1" zoomScalePageLayoutView="0" workbookViewId="0" topLeftCell="A2">
      <selection activeCell="I12" sqref="I12"/>
    </sheetView>
  </sheetViews>
  <sheetFormatPr defaultColWidth="9.140625" defaultRowHeight="12.75"/>
  <cols>
    <col min="2" max="2" width="26.8515625" style="0" customWidth="1"/>
    <col min="3" max="5" width="23.7109375" style="0" customWidth="1"/>
  </cols>
  <sheetData>
    <row r="1" s="288" customFormat="1" ht="15.75" hidden="1">
      <c r="A1" s="287" t="s">
        <v>471</v>
      </c>
    </row>
    <row r="2" s="288" customFormat="1" ht="12.75"/>
    <row r="3" spans="1:2" s="288" customFormat="1" ht="15.75" hidden="1">
      <c r="A3" s="287" t="s">
        <v>472</v>
      </c>
      <c r="B3" s="289"/>
    </row>
    <row r="4" spans="1:2" s="288" customFormat="1" ht="15.75">
      <c r="A4" s="287" t="s">
        <v>473</v>
      </c>
      <c r="B4" s="289"/>
    </row>
    <row r="5" s="288" customFormat="1" ht="15.75">
      <c r="A5" s="287"/>
    </row>
    <row r="6" spans="1:5" s="288" customFormat="1" ht="20.25">
      <c r="A6" s="349" t="s">
        <v>532</v>
      </c>
      <c r="B6" s="350"/>
      <c r="C6" s="347"/>
      <c r="D6" s="347"/>
      <c r="E6" s="347"/>
    </row>
    <row r="7" spans="1:5" ht="15.75">
      <c r="A7" s="290"/>
      <c r="B7" s="291"/>
      <c r="C7" s="291"/>
      <c r="D7" s="291"/>
      <c r="E7" s="291"/>
    </row>
    <row r="8" spans="1:5" ht="13.5" thickBot="1">
      <c r="A8" s="292"/>
      <c r="C8" s="293"/>
      <c r="D8" s="293"/>
      <c r="E8" s="293" t="s">
        <v>459</v>
      </c>
    </row>
    <row r="9" spans="2:229" ht="18.75" customHeight="1">
      <c r="B9" s="351" t="s">
        <v>474</v>
      </c>
      <c r="C9" s="294" t="s">
        <v>475</v>
      </c>
      <c r="D9" s="294" t="s">
        <v>476</v>
      </c>
      <c r="E9" s="295" t="s">
        <v>305</v>
      </c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6"/>
      <c r="BH9" s="296"/>
      <c r="BI9" s="296"/>
      <c r="BJ9" s="296"/>
      <c r="BK9" s="296"/>
      <c r="BL9" s="296"/>
      <c r="BM9" s="296"/>
      <c r="BN9" s="296"/>
      <c r="BO9" s="296"/>
      <c r="BP9" s="296"/>
      <c r="BQ9" s="296"/>
      <c r="BR9" s="296"/>
      <c r="BS9" s="296"/>
      <c r="BT9" s="296"/>
      <c r="BU9" s="296"/>
      <c r="BV9" s="296"/>
      <c r="BW9" s="296"/>
      <c r="BX9" s="296"/>
      <c r="BY9" s="296"/>
      <c r="BZ9" s="296"/>
      <c r="CA9" s="296"/>
      <c r="CB9" s="296"/>
      <c r="CC9" s="296"/>
      <c r="CD9" s="296"/>
      <c r="CE9" s="296"/>
      <c r="CF9" s="296"/>
      <c r="CG9" s="296"/>
      <c r="CH9" s="296"/>
      <c r="CI9" s="296"/>
      <c r="CJ9" s="296"/>
      <c r="CK9" s="296"/>
      <c r="CL9" s="296"/>
      <c r="CM9" s="296"/>
      <c r="CN9" s="296"/>
      <c r="CO9" s="296"/>
      <c r="CP9" s="296"/>
      <c r="CQ9" s="296"/>
      <c r="CR9" s="296"/>
      <c r="CS9" s="296"/>
      <c r="CT9" s="296"/>
      <c r="CU9" s="296"/>
      <c r="CV9" s="296"/>
      <c r="CW9" s="296"/>
      <c r="CX9" s="296"/>
      <c r="CY9" s="296"/>
      <c r="CZ9" s="296"/>
      <c r="DA9" s="296"/>
      <c r="DB9" s="296"/>
      <c r="DC9" s="296"/>
      <c r="DD9" s="296"/>
      <c r="DE9" s="296"/>
      <c r="DF9" s="296"/>
      <c r="DG9" s="296"/>
      <c r="DH9" s="296"/>
      <c r="DI9" s="296"/>
      <c r="DJ9" s="296"/>
      <c r="DK9" s="296"/>
      <c r="DL9" s="296"/>
      <c r="DM9" s="296"/>
      <c r="DN9" s="296"/>
      <c r="DO9" s="296"/>
      <c r="DP9" s="296"/>
      <c r="DQ9" s="296"/>
      <c r="DR9" s="296"/>
      <c r="DS9" s="296"/>
      <c r="DT9" s="296"/>
      <c r="DU9" s="296"/>
      <c r="DV9" s="296"/>
      <c r="DW9" s="296"/>
      <c r="DX9" s="296"/>
      <c r="DY9" s="296"/>
      <c r="DZ9" s="296"/>
      <c r="EA9" s="296"/>
      <c r="EB9" s="296"/>
      <c r="EC9" s="296"/>
      <c r="ED9" s="296"/>
      <c r="EE9" s="296"/>
      <c r="EF9" s="296"/>
      <c r="EG9" s="296"/>
      <c r="EH9" s="296"/>
      <c r="EI9" s="296"/>
      <c r="EJ9" s="296"/>
      <c r="EK9" s="296"/>
      <c r="EL9" s="296"/>
      <c r="EM9" s="296"/>
      <c r="EN9" s="296"/>
      <c r="EO9" s="296"/>
      <c r="EP9" s="296"/>
      <c r="EQ9" s="296"/>
      <c r="ER9" s="296"/>
      <c r="ES9" s="296"/>
      <c r="ET9" s="296"/>
      <c r="EU9" s="296"/>
      <c r="EV9" s="296"/>
      <c r="EW9" s="296"/>
      <c r="EX9" s="296"/>
      <c r="EY9" s="296"/>
      <c r="EZ9" s="296"/>
      <c r="FA9" s="296"/>
      <c r="FB9" s="296"/>
      <c r="FC9" s="296"/>
      <c r="FD9" s="296"/>
      <c r="FE9" s="296"/>
      <c r="FF9" s="296"/>
      <c r="FG9" s="296"/>
      <c r="FH9" s="296"/>
      <c r="FI9" s="296"/>
      <c r="FJ9" s="296"/>
      <c r="FK9" s="296"/>
      <c r="FL9" s="296"/>
      <c r="FM9" s="296"/>
      <c r="FN9" s="296"/>
      <c r="FO9" s="296"/>
      <c r="FP9" s="296"/>
      <c r="FQ9" s="296"/>
      <c r="FR9" s="296"/>
      <c r="FS9" s="296"/>
      <c r="FT9" s="296"/>
      <c r="FU9" s="296"/>
      <c r="FV9" s="296"/>
      <c r="FW9" s="296"/>
      <c r="FX9" s="296"/>
      <c r="FY9" s="296"/>
      <c r="FZ9" s="296"/>
      <c r="GA9" s="296"/>
      <c r="GB9" s="296"/>
      <c r="GC9" s="296"/>
      <c r="GD9" s="296"/>
      <c r="GE9" s="296"/>
      <c r="GF9" s="296"/>
      <c r="GG9" s="296"/>
      <c r="GH9" s="296"/>
      <c r="GI9" s="296"/>
      <c r="GJ9" s="296"/>
      <c r="GK9" s="296"/>
      <c r="GL9" s="296"/>
      <c r="GM9" s="296"/>
      <c r="GN9" s="296"/>
      <c r="GO9" s="296"/>
      <c r="GP9" s="296"/>
      <c r="GQ9" s="296"/>
      <c r="GR9" s="296"/>
      <c r="GS9" s="296"/>
      <c r="GT9" s="296"/>
      <c r="GU9" s="296"/>
      <c r="GV9" s="296"/>
      <c r="GW9" s="296"/>
      <c r="GX9" s="296"/>
      <c r="GY9" s="296"/>
      <c r="GZ9" s="296"/>
      <c r="HA9" s="296"/>
      <c r="HB9" s="296"/>
      <c r="HC9" s="296"/>
      <c r="HD9" s="296"/>
      <c r="HE9" s="296"/>
      <c r="HF9" s="296"/>
      <c r="HG9" s="296"/>
      <c r="HH9" s="296"/>
      <c r="HI9" s="296"/>
      <c r="HJ9" s="296"/>
      <c r="HK9" s="296"/>
      <c r="HL9" s="296"/>
      <c r="HM9" s="296"/>
      <c r="HN9" s="296"/>
      <c r="HO9" s="296"/>
      <c r="HP9" s="296"/>
      <c r="HQ9" s="296"/>
      <c r="HR9" s="296"/>
      <c r="HS9" s="296"/>
      <c r="HT9" s="296"/>
      <c r="HU9" s="296"/>
    </row>
    <row r="10" spans="2:229" ht="13.5" customHeight="1" thickBot="1">
      <c r="B10" s="352"/>
      <c r="C10" s="297" t="s">
        <v>477</v>
      </c>
      <c r="D10" s="297" t="s">
        <v>477</v>
      </c>
      <c r="E10" s="298" t="s">
        <v>477</v>
      </c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BY10" s="296"/>
      <c r="BZ10" s="296"/>
      <c r="CA10" s="296"/>
      <c r="CB10" s="296"/>
      <c r="CC10" s="296"/>
      <c r="CD10" s="296"/>
      <c r="CE10" s="296"/>
      <c r="CF10" s="296"/>
      <c r="CG10" s="296"/>
      <c r="CH10" s="296"/>
      <c r="CI10" s="296"/>
      <c r="CJ10" s="296"/>
      <c r="CK10" s="296"/>
      <c r="CL10" s="296"/>
      <c r="CM10" s="296"/>
      <c r="CN10" s="296"/>
      <c r="CO10" s="296"/>
      <c r="CP10" s="296"/>
      <c r="CQ10" s="296"/>
      <c r="CR10" s="296"/>
      <c r="CS10" s="296"/>
      <c r="CT10" s="296"/>
      <c r="CU10" s="296"/>
      <c r="CV10" s="296"/>
      <c r="CW10" s="296"/>
      <c r="CX10" s="296"/>
      <c r="CY10" s="296"/>
      <c r="CZ10" s="296"/>
      <c r="DA10" s="296"/>
      <c r="DB10" s="296"/>
      <c r="DC10" s="296"/>
      <c r="DD10" s="296"/>
      <c r="DE10" s="296"/>
      <c r="DF10" s="296"/>
      <c r="DG10" s="296"/>
      <c r="DH10" s="296"/>
      <c r="DI10" s="296"/>
      <c r="DJ10" s="296"/>
      <c r="DK10" s="296"/>
      <c r="DL10" s="296"/>
      <c r="DM10" s="296"/>
      <c r="DN10" s="296"/>
      <c r="DO10" s="296"/>
      <c r="DP10" s="296"/>
      <c r="DQ10" s="296"/>
      <c r="DR10" s="296"/>
      <c r="DS10" s="296"/>
      <c r="DT10" s="296"/>
      <c r="DU10" s="296"/>
      <c r="DV10" s="296"/>
      <c r="DW10" s="296"/>
      <c r="DX10" s="296"/>
      <c r="DY10" s="296"/>
      <c r="DZ10" s="296"/>
      <c r="EA10" s="296"/>
      <c r="EB10" s="296"/>
      <c r="EC10" s="296"/>
      <c r="ED10" s="296"/>
      <c r="EE10" s="296"/>
      <c r="EF10" s="296"/>
      <c r="EG10" s="296"/>
      <c r="EH10" s="296"/>
      <c r="EI10" s="296"/>
      <c r="EJ10" s="296"/>
      <c r="EK10" s="296"/>
      <c r="EL10" s="296"/>
      <c r="EM10" s="296"/>
      <c r="EN10" s="296"/>
      <c r="EO10" s="296"/>
      <c r="EP10" s="296"/>
      <c r="EQ10" s="296"/>
      <c r="ER10" s="296"/>
      <c r="ES10" s="296"/>
      <c r="ET10" s="296"/>
      <c r="EU10" s="296"/>
      <c r="EV10" s="296"/>
      <c r="EW10" s="296"/>
      <c r="EX10" s="296"/>
      <c r="EY10" s="296"/>
      <c r="EZ10" s="296"/>
      <c r="FA10" s="296"/>
      <c r="FB10" s="296"/>
      <c r="FC10" s="296"/>
      <c r="FD10" s="296"/>
      <c r="FE10" s="296"/>
      <c r="FF10" s="296"/>
      <c r="FG10" s="296"/>
      <c r="FH10" s="296"/>
      <c r="FI10" s="296"/>
      <c r="FJ10" s="296"/>
      <c r="FK10" s="296"/>
      <c r="FL10" s="296"/>
      <c r="FM10" s="296"/>
      <c r="FN10" s="296"/>
      <c r="FO10" s="296"/>
      <c r="FP10" s="296"/>
      <c r="FQ10" s="296"/>
      <c r="FR10" s="296"/>
      <c r="FS10" s="296"/>
      <c r="FT10" s="296"/>
      <c r="FU10" s="296"/>
      <c r="FV10" s="296"/>
      <c r="FW10" s="296"/>
      <c r="FX10" s="296"/>
      <c r="FY10" s="296"/>
      <c r="FZ10" s="296"/>
      <c r="GA10" s="296"/>
      <c r="GB10" s="296"/>
      <c r="GC10" s="296"/>
      <c r="GD10" s="296"/>
      <c r="GE10" s="296"/>
      <c r="GF10" s="296"/>
      <c r="GG10" s="296"/>
      <c r="GH10" s="296"/>
      <c r="GI10" s="296"/>
      <c r="GJ10" s="296"/>
      <c r="GK10" s="296"/>
      <c r="GL10" s="296"/>
      <c r="GM10" s="296"/>
      <c r="GN10" s="296"/>
      <c r="GO10" s="296"/>
      <c r="GP10" s="296"/>
      <c r="GQ10" s="296"/>
      <c r="GR10" s="296"/>
      <c r="GS10" s="296"/>
      <c r="GT10" s="296"/>
      <c r="GU10" s="296"/>
      <c r="GV10" s="296"/>
      <c r="GW10" s="296"/>
      <c r="GX10" s="296"/>
      <c r="GY10" s="296"/>
      <c r="GZ10" s="296"/>
      <c r="HA10" s="296"/>
      <c r="HB10" s="296"/>
      <c r="HC10" s="296"/>
      <c r="HD10" s="296"/>
      <c r="HE10" s="296"/>
      <c r="HF10" s="296"/>
      <c r="HG10" s="296"/>
      <c r="HH10" s="296"/>
      <c r="HI10" s="296"/>
      <c r="HJ10" s="296"/>
      <c r="HK10" s="296"/>
      <c r="HL10" s="296"/>
      <c r="HM10" s="296"/>
      <c r="HN10" s="296"/>
      <c r="HO10" s="296"/>
      <c r="HP10" s="296"/>
      <c r="HQ10" s="296"/>
      <c r="HR10" s="296"/>
      <c r="HS10" s="296"/>
      <c r="HT10" s="296"/>
      <c r="HU10" s="296"/>
    </row>
    <row r="11" spans="2:229" ht="13.5" thickTop="1">
      <c r="B11" s="299" t="s">
        <v>478</v>
      </c>
      <c r="C11" s="300">
        <v>343438</v>
      </c>
      <c r="D11" s="300">
        <v>340269</v>
      </c>
      <c r="E11" s="301">
        <v>264056.6</v>
      </c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  <c r="BE11" s="296"/>
      <c r="BF11" s="296"/>
      <c r="BG11" s="296"/>
      <c r="BH11" s="296"/>
      <c r="BI11" s="296"/>
      <c r="BJ11" s="296"/>
      <c r="BK11" s="296"/>
      <c r="BL11" s="296"/>
      <c r="BM11" s="296"/>
      <c r="BN11" s="296"/>
      <c r="BO11" s="296"/>
      <c r="BP11" s="296"/>
      <c r="BQ11" s="296"/>
      <c r="BR11" s="296"/>
      <c r="BS11" s="296"/>
      <c r="BT11" s="296"/>
      <c r="BU11" s="296"/>
      <c r="BV11" s="296"/>
      <c r="BW11" s="296"/>
      <c r="BX11" s="296"/>
      <c r="BY11" s="296"/>
      <c r="BZ11" s="296"/>
      <c r="CA11" s="296"/>
      <c r="CB11" s="296"/>
      <c r="CC11" s="296"/>
      <c r="CD11" s="296"/>
      <c r="CE11" s="296"/>
      <c r="CF11" s="296"/>
      <c r="CG11" s="296"/>
      <c r="CH11" s="296"/>
      <c r="CI11" s="296"/>
      <c r="CJ11" s="296"/>
      <c r="CK11" s="296"/>
      <c r="CL11" s="296"/>
      <c r="CM11" s="296"/>
      <c r="CN11" s="296"/>
      <c r="CO11" s="296"/>
      <c r="CP11" s="296"/>
      <c r="CQ11" s="296"/>
      <c r="CR11" s="296"/>
      <c r="CS11" s="296"/>
      <c r="CT11" s="296"/>
      <c r="CU11" s="296"/>
      <c r="CV11" s="296"/>
      <c r="CW11" s="296"/>
      <c r="CX11" s="296"/>
      <c r="CY11" s="296"/>
      <c r="CZ11" s="296"/>
      <c r="DA11" s="296"/>
      <c r="DB11" s="296"/>
      <c r="DC11" s="296"/>
      <c r="DD11" s="296"/>
      <c r="DE11" s="296"/>
      <c r="DF11" s="296"/>
      <c r="DG11" s="296"/>
      <c r="DH11" s="296"/>
      <c r="DI11" s="296"/>
      <c r="DJ11" s="296"/>
      <c r="DK11" s="296"/>
      <c r="DL11" s="296"/>
      <c r="DM11" s="296"/>
      <c r="DN11" s="296"/>
      <c r="DO11" s="296"/>
      <c r="DP11" s="296"/>
      <c r="DQ11" s="296"/>
      <c r="DR11" s="296"/>
      <c r="DS11" s="296"/>
      <c r="DT11" s="296"/>
      <c r="DU11" s="296"/>
      <c r="DV11" s="296"/>
      <c r="DW11" s="296"/>
      <c r="DX11" s="296"/>
      <c r="DY11" s="296"/>
      <c r="DZ11" s="296"/>
      <c r="EA11" s="296"/>
      <c r="EB11" s="296"/>
      <c r="EC11" s="296"/>
      <c r="ED11" s="296"/>
      <c r="EE11" s="296"/>
      <c r="EF11" s="296"/>
      <c r="EG11" s="296"/>
      <c r="EH11" s="296"/>
      <c r="EI11" s="296"/>
      <c r="EJ11" s="296"/>
      <c r="EK11" s="296"/>
      <c r="EL11" s="296"/>
      <c r="EM11" s="296"/>
      <c r="EN11" s="296"/>
      <c r="EO11" s="296"/>
      <c r="EP11" s="296"/>
      <c r="EQ11" s="296"/>
      <c r="ER11" s="296"/>
      <c r="ES11" s="296"/>
      <c r="ET11" s="296"/>
      <c r="EU11" s="296"/>
      <c r="EV11" s="296"/>
      <c r="EW11" s="296"/>
      <c r="EX11" s="296"/>
      <c r="EY11" s="296"/>
      <c r="EZ11" s="296"/>
      <c r="FA11" s="296"/>
      <c r="FB11" s="296"/>
      <c r="FC11" s="296"/>
      <c r="FD11" s="296"/>
      <c r="FE11" s="296"/>
      <c r="FF11" s="296"/>
      <c r="FG11" s="296"/>
      <c r="FH11" s="296"/>
      <c r="FI11" s="296"/>
      <c r="FJ11" s="296"/>
      <c r="FK11" s="296"/>
      <c r="FL11" s="296"/>
      <c r="FM11" s="296"/>
      <c r="FN11" s="296"/>
      <c r="FO11" s="296"/>
      <c r="FP11" s="296"/>
      <c r="FQ11" s="296"/>
      <c r="FR11" s="296"/>
      <c r="FS11" s="296"/>
      <c r="FT11" s="296"/>
      <c r="FU11" s="296"/>
      <c r="FV11" s="296"/>
      <c r="FW11" s="296"/>
      <c r="FX11" s="296"/>
      <c r="FY11" s="296"/>
      <c r="FZ11" s="296"/>
      <c r="GA11" s="296"/>
      <c r="GB11" s="296"/>
      <c r="GC11" s="296"/>
      <c r="GD11" s="296"/>
      <c r="GE11" s="296"/>
      <c r="GF11" s="296"/>
      <c r="GG11" s="296"/>
      <c r="GH11" s="296"/>
      <c r="GI11" s="296"/>
      <c r="GJ11" s="296"/>
      <c r="GK11" s="296"/>
      <c r="GL11" s="296"/>
      <c r="GM11" s="296"/>
      <c r="GN11" s="296"/>
      <c r="GO11" s="296"/>
      <c r="GP11" s="296"/>
      <c r="GQ11" s="296"/>
      <c r="GR11" s="296"/>
      <c r="GS11" s="296"/>
      <c r="GT11" s="296"/>
      <c r="GU11" s="296"/>
      <c r="GV11" s="296"/>
      <c r="GW11" s="296"/>
      <c r="GX11" s="296"/>
      <c r="GY11" s="296"/>
      <c r="GZ11" s="296"/>
      <c r="HA11" s="296"/>
      <c r="HB11" s="296"/>
      <c r="HC11" s="296"/>
      <c r="HD11" s="296"/>
      <c r="HE11" s="296"/>
      <c r="HF11" s="296"/>
      <c r="HG11" s="296"/>
      <c r="HH11" s="296"/>
      <c r="HI11" s="296"/>
      <c r="HJ11" s="296"/>
      <c r="HK11" s="296"/>
      <c r="HL11" s="296"/>
      <c r="HM11" s="296"/>
      <c r="HN11" s="296"/>
      <c r="HO11" s="296"/>
      <c r="HP11" s="296"/>
      <c r="HQ11" s="296"/>
      <c r="HR11" s="296"/>
      <c r="HS11" s="296"/>
      <c r="HT11" s="296"/>
      <c r="HU11" s="296"/>
    </row>
    <row r="12" spans="2:229" ht="12.75">
      <c r="B12" s="302" t="s">
        <v>479</v>
      </c>
      <c r="C12" s="303">
        <v>54185</v>
      </c>
      <c r="D12" s="303">
        <v>60101.6</v>
      </c>
      <c r="E12" s="304">
        <v>43603</v>
      </c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296"/>
      <c r="AV12" s="296"/>
      <c r="AW12" s="296"/>
      <c r="AX12" s="296"/>
      <c r="AY12" s="296"/>
      <c r="AZ12" s="296"/>
      <c r="BA12" s="296"/>
      <c r="BB12" s="296"/>
      <c r="BC12" s="296"/>
      <c r="BD12" s="296"/>
      <c r="BE12" s="296"/>
      <c r="BF12" s="296"/>
      <c r="BG12" s="296"/>
      <c r="BH12" s="296"/>
      <c r="BI12" s="296"/>
      <c r="BJ12" s="296"/>
      <c r="BK12" s="296"/>
      <c r="BL12" s="296"/>
      <c r="BM12" s="296"/>
      <c r="BN12" s="296"/>
      <c r="BO12" s="296"/>
      <c r="BP12" s="296"/>
      <c r="BQ12" s="296"/>
      <c r="BR12" s="296"/>
      <c r="BS12" s="296"/>
      <c r="BT12" s="296"/>
      <c r="BU12" s="296"/>
      <c r="BV12" s="296"/>
      <c r="BW12" s="296"/>
      <c r="BX12" s="296"/>
      <c r="BY12" s="296"/>
      <c r="BZ12" s="296"/>
      <c r="CA12" s="296"/>
      <c r="CB12" s="296"/>
      <c r="CC12" s="296"/>
      <c r="CD12" s="296"/>
      <c r="CE12" s="296"/>
      <c r="CF12" s="296"/>
      <c r="CG12" s="296"/>
      <c r="CH12" s="296"/>
      <c r="CI12" s="296"/>
      <c r="CJ12" s="296"/>
      <c r="CK12" s="296"/>
      <c r="CL12" s="296"/>
      <c r="CM12" s="296"/>
      <c r="CN12" s="296"/>
      <c r="CO12" s="296"/>
      <c r="CP12" s="296"/>
      <c r="CQ12" s="296"/>
      <c r="CR12" s="296"/>
      <c r="CS12" s="296"/>
      <c r="CT12" s="296"/>
      <c r="CU12" s="296"/>
      <c r="CV12" s="296"/>
      <c r="CW12" s="296"/>
      <c r="CX12" s="296"/>
      <c r="CY12" s="296"/>
      <c r="CZ12" s="296"/>
      <c r="DA12" s="296"/>
      <c r="DB12" s="296"/>
      <c r="DC12" s="296"/>
      <c r="DD12" s="296"/>
      <c r="DE12" s="296"/>
      <c r="DF12" s="296"/>
      <c r="DG12" s="296"/>
      <c r="DH12" s="296"/>
      <c r="DI12" s="296"/>
      <c r="DJ12" s="296"/>
      <c r="DK12" s="296"/>
      <c r="DL12" s="296"/>
      <c r="DM12" s="296"/>
      <c r="DN12" s="296"/>
      <c r="DO12" s="296"/>
      <c r="DP12" s="296"/>
      <c r="DQ12" s="296"/>
      <c r="DR12" s="296"/>
      <c r="DS12" s="296"/>
      <c r="DT12" s="296"/>
      <c r="DU12" s="296"/>
      <c r="DV12" s="296"/>
      <c r="DW12" s="296"/>
      <c r="DX12" s="296"/>
      <c r="DY12" s="296"/>
      <c r="DZ12" s="296"/>
      <c r="EA12" s="296"/>
      <c r="EB12" s="296"/>
      <c r="EC12" s="296"/>
      <c r="ED12" s="296"/>
      <c r="EE12" s="296"/>
      <c r="EF12" s="296"/>
      <c r="EG12" s="296"/>
      <c r="EH12" s="296"/>
      <c r="EI12" s="296"/>
      <c r="EJ12" s="296"/>
      <c r="EK12" s="296"/>
      <c r="EL12" s="296"/>
      <c r="EM12" s="296"/>
      <c r="EN12" s="296"/>
      <c r="EO12" s="296"/>
      <c r="EP12" s="296"/>
      <c r="EQ12" s="296"/>
      <c r="ER12" s="296"/>
      <c r="ES12" s="296"/>
      <c r="ET12" s="296"/>
      <c r="EU12" s="296"/>
      <c r="EV12" s="296"/>
      <c r="EW12" s="296"/>
      <c r="EX12" s="296"/>
      <c r="EY12" s="296"/>
      <c r="EZ12" s="296"/>
      <c r="FA12" s="296"/>
      <c r="FB12" s="296"/>
      <c r="FC12" s="296"/>
      <c r="FD12" s="296"/>
      <c r="FE12" s="296"/>
      <c r="FF12" s="296"/>
      <c r="FG12" s="296"/>
      <c r="FH12" s="296"/>
      <c r="FI12" s="296"/>
      <c r="FJ12" s="296"/>
      <c r="FK12" s="296"/>
      <c r="FL12" s="296"/>
      <c r="FM12" s="296"/>
      <c r="FN12" s="296"/>
      <c r="FO12" s="296"/>
      <c r="FP12" s="296"/>
      <c r="FQ12" s="296"/>
      <c r="FR12" s="296"/>
      <c r="FS12" s="296"/>
      <c r="FT12" s="296"/>
      <c r="FU12" s="296"/>
      <c r="FV12" s="296"/>
      <c r="FW12" s="296"/>
      <c r="FX12" s="296"/>
      <c r="FY12" s="296"/>
      <c r="FZ12" s="296"/>
      <c r="GA12" s="296"/>
      <c r="GB12" s="296"/>
      <c r="GC12" s="296"/>
      <c r="GD12" s="296"/>
      <c r="GE12" s="296"/>
      <c r="GF12" s="296"/>
      <c r="GG12" s="296"/>
      <c r="GH12" s="296"/>
      <c r="GI12" s="296"/>
      <c r="GJ12" s="296"/>
      <c r="GK12" s="296"/>
      <c r="GL12" s="296"/>
      <c r="GM12" s="296"/>
      <c r="GN12" s="296"/>
      <c r="GO12" s="296"/>
      <c r="GP12" s="296"/>
      <c r="GQ12" s="296"/>
      <c r="GR12" s="296"/>
      <c r="GS12" s="296"/>
      <c r="GT12" s="296"/>
      <c r="GU12" s="296"/>
      <c r="GV12" s="296"/>
      <c r="GW12" s="296"/>
      <c r="GX12" s="296"/>
      <c r="GY12" s="296"/>
      <c r="GZ12" s="296"/>
      <c r="HA12" s="296"/>
      <c r="HB12" s="296"/>
      <c r="HC12" s="296"/>
      <c r="HD12" s="296"/>
      <c r="HE12" s="296"/>
      <c r="HF12" s="296"/>
      <c r="HG12" s="296"/>
      <c r="HH12" s="296"/>
      <c r="HI12" s="296"/>
      <c r="HJ12" s="296"/>
      <c r="HK12" s="296"/>
      <c r="HL12" s="296"/>
      <c r="HM12" s="296"/>
      <c r="HN12" s="296"/>
      <c r="HO12" s="296"/>
      <c r="HP12" s="296"/>
      <c r="HQ12" s="296"/>
      <c r="HR12" s="296"/>
      <c r="HS12" s="296"/>
      <c r="HT12" s="296"/>
      <c r="HU12" s="296"/>
    </row>
    <row r="13" spans="2:229" ht="12.75">
      <c r="B13" s="302" t="s">
        <v>480</v>
      </c>
      <c r="C13" s="303">
        <v>35845</v>
      </c>
      <c r="D13" s="303">
        <v>36422</v>
      </c>
      <c r="E13" s="304">
        <v>28322.9</v>
      </c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6"/>
      <c r="BF13" s="296"/>
      <c r="BG13" s="296"/>
      <c r="BH13" s="296"/>
      <c r="BI13" s="296"/>
      <c r="BJ13" s="296"/>
      <c r="BK13" s="296"/>
      <c r="BL13" s="296"/>
      <c r="BM13" s="296"/>
      <c r="BN13" s="296"/>
      <c r="BO13" s="296"/>
      <c r="BP13" s="296"/>
      <c r="BQ13" s="296"/>
      <c r="BR13" s="296"/>
      <c r="BS13" s="296"/>
      <c r="BT13" s="296"/>
      <c r="BU13" s="296"/>
      <c r="BV13" s="296"/>
      <c r="BW13" s="296"/>
      <c r="BX13" s="296"/>
      <c r="BY13" s="296"/>
      <c r="BZ13" s="296"/>
      <c r="CA13" s="296"/>
      <c r="CB13" s="296"/>
      <c r="CC13" s="296"/>
      <c r="CD13" s="296"/>
      <c r="CE13" s="296"/>
      <c r="CF13" s="296"/>
      <c r="CG13" s="296"/>
      <c r="CH13" s="296"/>
      <c r="CI13" s="296"/>
      <c r="CJ13" s="296"/>
      <c r="CK13" s="296"/>
      <c r="CL13" s="296"/>
      <c r="CM13" s="296"/>
      <c r="CN13" s="296"/>
      <c r="CO13" s="296"/>
      <c r="CP13" s="296"/>
      <c r="CQ13" s="296"/>
      <c r="CR13" s="296"/>
      <c r="CS13" s="296"/>
      <c r="CT13" s="296"/>
      <c r="CU13" s="296"/>
      <c r="CV13" s="296"/>
      <c r="CW13" s="296"/>
      <c r="CX13" s="296"/>
      <c r="CY13" s="296"/>
      <c r="CZ13" s="296"/>
      <c r="DA13" s="296"/>
      <c r="DB13" s="296"/>
      <c r="DC13" s="296"/>
      <c r="DD13" s="296"/>
      <c r="DE13" s="296"/>
      <c r="DF13" s="296"/>
      <c r="DG13" s="296"/>
      <c r="DH13" s="296"/>
      <c r="DI13" s="296"/>
      <c r="DJ13" s="296"/>
      <c r="DK13" s="296"/>
      <c r="DL13" s="296"/>
      <c r="DM13" s="296"/>
      <c r="DN13" s="296"/>
      <c r="DO13" s="296"/>
      <c r="DP13" s="296"/>
      <c r="DQ13" s="296"/>
      <c r="DR13" s="296"/>
      <c r="DS13" s="296"/>
      <c r="DT13" s="296"/>
      <c r="DU13" s="296"/>
      <c r="DV13" s="296"/>
      <c r="DW13" s="296"/>
      <c r="DX13" s="296"/>
      <c r="DY13" s="296"/>
      <c r="DZ13" s="296"/>
      <c r="EA13" s="296"/>
      <c r="EB13" s="296"/>
      <c r="EC13" s="296"/>
      <c r="ED13" s="296"/>
      <c r="EE13" s="296"/>
      <c r="EF13" s="296"/>
      <c r="EG13" s="296"/>
      <c r="EH13" s="296"/>
      <c r="EI13" s="296"/>
      <c r="EJ13" s="296"/>
      <c r="EK13" s="296"/>
      <c r="EL13" s="296"/>
      <c r="EM13" s="296"/>
      <c r="EN13" s="296"/>
      <c r="EO13" s="296"/>
      <c r="EP13" s="296"/>
      <c r="EQ13" s="296"/>
      <c r="ER13" s="296"/>
      <c r="ES13" s="296"/>
      <c r="ET13" s="296"/>
      <c r="EU13" s="296"/>
      <c r="EV13" s="296"/>
      <c r="EW13" s="296"/>
      <c r="EX13" s="296"/>
      <c r="EY13" s="296"/>
      <c r="EZ13" s="296"/>
      <c r="FA13" s="296"/>
      <c r="FB13" s="296"/>
      <c r="FC13" s="296"/>
      <c r="FD13" s="296"/>
      <c r="FE13" s="296"/>
      <c r="FF13" s="296"/>
      <c r="FG13" s="296"/>
      <c r="FH13" s="296"/>
      <c r="FI13" s="296"/>
      <c r="FJ13" s="296"/>
      <c r="FK13" s="296"/>
      <c r="FL13" s="296"/>
      <c r="FM13" s="296"/>
      <c r="FN13" s="296"/>
      <c r="FO13" s="296"/>
      <c r="FP13" s="296"/>
      <c r="FQ13" s="296"/>
      <c r="FR13" s="296"/>
      <c r="FS13" s="296"/>
      <c r="FT13" s="296"/>
      <c r="FU13" s="296"/>
      <c r="FV13" s="296"/>
      <c r="FW13" s="296"/>
      <c r="FX13" s="296"/>
      <c r="FY13" s="296"/>
      <c r="FZ13" s="296"/>
      <c r="GA13" s="296"/>
      <c r="GB13" s="296"/>
      <c r="GC13" s="296"/>
      <c r="GD13" s="296"/>
      <c r="GE13" s="296"/>
      <c r="GF13" s="296"/>
      <c r="GG13" s="296"/>
      <c r="GH13" s="296"/>
      <c r="GI13" s="296"/>
      <c r="GJ13" s="296"/>
      <c r="GK13" s="296"/>
      <c r="GL13" s="296"/>
      <c r="GM13" s="296"/>
      <c r="GN13" s="296"/>
      <c r="GO13" s="296"/>
      <c r="GP13" s="296"/>
      <c r="GQ13" s="296"/>
      <c r="GR13" s="296"/>
      <c r="GS13" s="296"/>
      <c r="GT13" s="296"/>
      <c r="GU13" s="296"/>
      <c r="GV13" s="296"/>
      <c r="GW13" s="296"/>
      <c r="GX13" s="296"/>
      <c r="GY13" s="296"/>
      <c r="GZ13" s="296"/>
      <c r="HA13" s="296"/>
      <c r="HB13" s="296"/>
      <c r="HC13" s="296"/>
      <c r="HD13" s="296"/>
      <c r="HE13" s="296"/>
      <c r="HF13" s="296"/>
      <c r="HG13" s="296"/>
      <c r="HH13" s="296"/>
      <c r="HI13" s="296"/>
      <c r="HJ13" s="296"/>
      <c r="HK13" s="296"/>
      <c r="HL13" s="296"/>
      <c r="HM13" s="296"/>
      <c r="HN13" s="296"/>
      <c r="HO13" s="296"/>
      <c r="HP13" s="296"/>
      <c r="HQ13" s="296"/>
      <c r="HR13" s="296"/>
      <c r="HS13" s="296"/>
      <c r="HT13" s="296"/>
      <c r="HU13" s="296"/>
    </row>
    <row r="14" spans="2:229" ht="12.75">
      <c r="B14" s="305" t="s">
        <v>481</v>
      </c>
      <c r="C14" s="303">
        <v>217134</v>
      </c>
      <c r="D14" s="303">
        <v>232431.9</v>
      </c>
      <c r="E14" s="304">
        <v>174356</v>
      </c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  <c r="AV14" s="296"/>
      <c r="AW14" s="296"/>
      <c r="AX14" s="296"/>
      <c r="AY14" s="296"/>
      <c r="AZ14" s="296"/>
      <c r="BA14" s="296"/>
      <c r="BB14" s="296"/>
      <c r="BC14" s="296"/>
      <c r="BD14" s="296"/>
      <c r="BE14" s="296"/>
      <c r="BF14" s="296"/>
      <c r="BG14" s="296"/>
      <c r="BH14" s="296"/>
      <c r="BI14" s="296"/>
      <c r="BJ14" s="296"/>
      <c r="BK14" s="296"/>
      <c r="BL14" s="296"/>
      <c r="BM14" s="296"/>
      <c r="BN14" s="296"/>
      <c r="BO14" s="296"/>
      <c r="BP14" s="296"/>
      <c r="BQ14" s="296"/>
      <c r="BR14" s="296"/>
      <c r="BS14" s="296"/>
      <c r="BT14" s="296"/>
      <c r="BU14" s="296"/>
      <c r="BV14" s="296"/>
      <c r="BW14" s="296"/>
      <c r="BX14" s="296"/>
      <c r="BY14" s="296"/>
      <c r="BZ14" s="296"/>
      <c r="CA14" s="296"/>
      <c r="CB14" s="296"/>
      <c r="CC14" s="296"/>
      <c r="CD14" s="296"/>
      <c r="CE14" s="296"/>
      <c r="CF14" s="296"/>
      <c r="CG14" s="296"/>
      <c r="CH14" s="296"/>
      <c r="CI14" s="296"/>
      <c r="CJ14" s="296"/>
      <c r="CK14" s="296"/>
      <c r="CL14" s="296"/>
      <c r="CM14" s="296"/>
      <c r="CN14" s="296"/>
      <c r="CO14" s="296"/>
      <c r="CP14" s="296"/>
      <c r="CQ14" s="296"/>
      <c r="CR14" s="296"/>
      <c r="CS14" s="296"/>
      <c r="CT14" s="296"/>
      <c r="CU14" s="296"/>
      <c r="CV14" s="296"/>
      <c r="CW14" s="296"/>
      <c r="CX14" s="296"/>
      <c r="CY14" s="296"/>
      <c r="CZ14" s="296"/>
      <c r="DA14" s="296"/>
      <c r="DB14" s="296"/>
      <c r="DC14" s="296"/>
      <c r="DD14" s="296"/>
      <c r="DE14" s="296"/>
      <c r="DF14" s="296"/>
      <c r="DG14" s="296"/>
      <c r="DH14" s="296"/>
      <c r="DI14" s="296"/>
      <c r="DJ14" s="296"/>
      <c r="DK14" s="296"/>
      <c r="DL14" s="296"/>
      <c r="DM14" s="296"/>
      <c r="DN14" s="296"/>
      <c r="DO14" s="296"/>
      <c r="DP14" s="296"/>
      <c r="DQ14" s="296"/>
      <c r="DR14" s="296"/>
      <c r="DS14" s="296"/>
      <c r="DT14" s="296"/>
      <c r="DU14" s="296"/>
      <c r="DV14" s="296"/>
      <c r="DW14" s="296"/>
      <c r="DX14" s="296"/>
      <c r="DY14" s="296"/>
      <c r="DZ14" s="296"/>
      <c r="EA14" s="296"/>
      <c r="EB14" s="296"/>
      <c r="EC14" s="296"/>
      <c r="ED14" s="296"/>
      <c r="EE14" s="296"/>
      <c r="EF14" s="296"/>
      <c r="EG14" s="296"/>
      <c r="EH14" s="296"/>
      <c r="EI14" s="296"/>
      <c r="EJ14" s="296"/>
      <c r="EK14" s="296"/>
      <c r="EL14" s="296"/>
      <c r="EM14" s="296"/>
      <c r="EN14" s="296"/>
      <c r="EO14" s="296"/>
      <c r="EP14" s="296"/>
      <c r="EQ14" s="296"/>
      <c r="ER14" s="296"/>
      <c r="ES14" s="296"/>
      <c r="ET14" s="296"/>
      <c r="EU14" s="296"/>
      <c r="EV14" s="296"/>
      <c r="EW14" s="296"/>
      <c r="EX14" s="296"/>
      <c r="EY14" s="296"/>
      <c r="EZ14" s="296"/>
      <c r="FA14" s="296"/>
      <c r="FB14" s="296"/>
      <c r="FC14" s="296"/>
      <c r="FD14" s="296"/>
      <c r="FE14" s="296"/>
      <c r="FF14" s="296"/>
      <c r="FG14" s="296"/>
      <c r="FH14" s="296"/>
      <c r="FI14" s="296"/>
      <c r="FJ14" s="296"/>
      <c r="FK14" s="296"/>
      <c r="FL14" s="296"/>
      <c r="FM14" s="296"/>
      <c r="FN14" s="296"/>
      <c r="FO14" s="296"/>
      <c r="FP14" s="296"/>
      <c r="FQ14" s="296"/>
      <c r="FR14" s="296"/>
      <c r="FS14" s="296"/>
      <c r="FT14" s="296"/>
      <c r="FU14" s="296"/>
      <c r="FV14" s="296"/>
      <c r="FW14" s="296"/>
      <c r="FX14" s="296"/>
      <c r="FY14" s="296"/>
      <c r="FZ14" s="296"/>
      <c r="GA14" s="296"/>
      <c r="GB14" s="296"/>
      <c r="GC14" s="296"/>
      <c r="GD14" s="296"/>
      <c r="GE14" s="296"/>
      <c r="GF14" s="296"/>
      <c r="GG14" s="296"/>
      <c r="GH14" s="296"/>
      <c r="GI14" s="296"/>
      <c r="GJ14" s="296"/>
      <c r="GK14" s="296"/>
      <c r="GL14" s="296"/>
      <c r="GM14" s="296"/>
      <c r="GN14" s="296"/>
      <c r="GO14" s="296"/>
      <c r="GP14" s="296"/>
      <c r="GQ14" s="296"/>
      <c r="GR14" s="296"/>
      <c r="GS14" s="296"/>
      <c r="GT14" s="296"/>
      <c r="GU14" s="296"/>
      <c r="GV14" s="296"/>
      <c r="GW14" s="296"/>
      <c r="GX14" s="296"/>
      <c r="GY14" s="296"/>
      <c r="GZ14" s="296"/>
      <c r="HA14" s="296"/>
      <c r="HB14" s="296"/>
      <c r="HC14" s="296"/>
      <c r="HD14" s="296"/>
      <c r="HE14" s="296"/>
      <c r="HF14" s="296"/>
      <c r="HG14" s="296"/>
      <c r="HH14" s="296"/>
      <c r="HI14" s="296"/>
      <c r="HJ14" s="296"/>
      <c r="HK14" s="296"/>
      <c r="HL14" s="296"/>
      <c r="HM14" s="296"/>
      <c r="HN14" s="296"/>
      <c r="HO14" s="296"/>
      <c r="HP14" s="296"/>
      <c r="HQ14" s="296"/>
      <c r="HR14" s="296"/>
      <c r="HS14" s="296"/>
      <c r="HT14" s="296"/>
      <c r="HU14" s="296"/>
    </row>
    <row r="15" spans="2:229" ht="19.5" customHeight="1" thickBot="1">
      <c r="B15" s="306" t="s">
        <v>482</v>
      </c>
      <c r="C15" s="307">
        <f>SUM(C11:C14)</f>
        <v>650602</v>
      </c>
      <c r="D15" s="307">
        <f>SUM(D11:D14)</f>
        <v>669224.5</v>
      </c>
      <c r="E15" s="308">
        <f>SUM(E11:E14)</f>
        <v>510338.5</v>
      </c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296"/>
      <c r="AZ15" s="296"/>
      <c r="BA15" s="296"/>
      <c r="BB15" s="296"/>
      <c r="BC15" s="296"/>
      <c r="BD15" s="296"/>
      <c r="BE15" s="296"/>
      <c r="BF15" s="296"/>
      <c r="BG15" s="296"/>
      <c r="BH15" s="296"/>
      <c r="BI15" s="296"/>
      <c r="BJ15" s="296"/>
      <c r="BK15" s="296"/>
      <c r="BL15" s="296"/>
      <c r="BM15" s="296"/>
      <c r="BN15" s="296"/>
      <c r="BO15" s="296"/>
      <c r="BP15" s="296"/>
      <c r="BQ15" s="296"/>
      <c r="BR15" s="296"/>
      <c r="BS15" s="296"/>
      <c r="BT15" s="296"/>
      <c r="BU15" s="296"/>
      <c r="BV15" s="296"/>
      <c r="BW15" s="296"/>
      <c r="BX15" s="296"/>
      <c r="BY15" s="296"/>
      <c r="BZ15" s="296"/>
      <c r="CA15" s="296"/>
      <c r="CB15" s="296"/>
      <c r="CC15" s="296"/>
      <c r="CD15" s="296"/>
      <c r="CE15" s="296"/>
      <c r="CF15" s="296"/>
      <c r="CG15" s="296"/>
      <c r="CH15" s="296"/>
      <c r="CI15" s="296"/>
      <c r="CJ15" s="296"/>
      <c r="CK15" s="296"/>
      <c r="CL15" s="296"/>
      <c r="CM15" s="296"/>
      <c r="CN15" s="296"/>
      <c r="CO15" s="296"/>
      <c r="CP15" s="296"/>
      <c r="CQ15" s="296"/>
      <c r="CR15" s="296"/>
      <c r="CS15" s="296"/>
      <c r="CT15" s="296"/>
      <c r="CU15" s="296"/>
      <c r="CV15" s="296"/>
      <c r="CW15" s="296"/>
      <c r="CX15" s="296"/>
      <c r="CY15" s="296"/>
      <c r="CZ15" s="296"/>
      <c r="DA15" s="296"/>
      <c r="DB15" s="296"/>
      <c r="DC15" s="296"/>
      <c r="DD15" s="296"/>
      <c r="DE15" s="296"/>
      <c r="DF15" s="296"/>
      <c r="DG15" s="296"/>
      <c r="DH15" s="296"/>
      <c r="DI15" s="296"/>
      <c r="DJ15" s="296"/>
      <c r="DK15" s="296"/>
      <c r="DL15" s="296"/>
      <c r="DM15" s="296"/>
      <c r="DN15" s="296"/>
      <c r="DO15" s="296"/>
      <c r="DP15" s="296"/>
      <c r="DQ15" s="296"/>
      <c r="DR15" s="296"/>
      <c r="DS15" s="296"/>
      <c r="DT15" s="296"/>
      <c r="DU15" s="296"/>
      <c r="DV15" s="296"/>
      <c r="DW15" s="296"/>
      <c r="DX15" s="296"/>
      <c r="DY15" s="296"/>
      <c r="DZ15" s="296"/>
      <c r="EA15" s="296"/>
      <c r="EB15" s="296"/>
      <c r="EC15" s="296"/>
      <c r="ED15" s="296"/>
      <c r="EE15" s="296"/>
      <c r="EF15" s="296"/>
      <c r="EG15" s="296"/>
      <c r="EH15" s="296"/>
      <c r="EI15" s="296"/>
      <c r="EJ15" s="296"/>
      <c r="EK15" s="296"/>
      <c r="EL15" s="296"/>
      <c r="EM15" s="296"/>
      <c r="EN15" s="296"/>
      <c r="EO15" s="296"/>
      <c r="EP15" s="296"/>
      <c r="EQ15" s="296"/>
      <c r="ER15" s="296"/>
      <c r="ES15" s="296"/>
      <c r="ET15" s="296"/>
      <c r="EU15" s="296"/>
      <c r="EV15" s="296"/>
      <c r="EW15" s="296"/>
      <c r="EX15" s="296"/>
      <c r="EY15" s="296"/>
      <c r="EZ15" s="296"/>
      <c r="FA15" s="296"/>
      <c r="FB15" s="296"/>
      <c r="FC15" s="296"/>
      <c r="FD15" s="296"/>
      <c r="FE15" s="296"/>
      <c r="FF15" s="296"/>
      <c r="FG15" s="296"/>
      <c r="FH15" s="296"/>
      <c r="FI15" s="296"/>
      <c r="FJ15" s="296"/>
      <c r="FK15" s="296"/>
      <c r="FL15" s="296"/>
      <c r="FM15" s="296"/>
      <c r="FN15" s="296"/>
      <c r="FO15" s="296"/>
      <c r="FP15" s="296"/>
      <c r="FQ15" s="296"/>
      <c r="FR15" s="296"/>
      <c r="FS15" s="296"/>
      <c r="FT15" s="296"/>
      <c r="FU15" s="296"/>
      <c r="FV15" s="296"/>
      <c r="FW15" s="296"/>
      <c r="FX15" s="296"/>
      <c r="FY15" s="296"/>
      <c r="FZ15" s="296"/>
      <c r="GA15" s="296"/>
      <c r="GB15" s="296"/>
      <c r="GC15" s="296"/>
      <c r="GD15" s="296"/>
      <c r="GE15" s="296"/>
      <c r="GF15" s="296"/>
      <c r="GG15" s="296"/>
      <c r="GH15" s="296"/>
      <c r="GI15" s="296"/>
      <c r="GJ15" s="296"/>
      <c r="GK15" s="296"/>
      <c r="GL15" s="296"/>
      <c r="GM15" s="296"/>
      <c r="GN15" s="296"/>
      <c r="GO15" s="296"/>
      <c r="GP15" s="296"/>
      <c r="GQ15" s="296"/>
      <c r="GR15" s="296"/>
      <c r="GS15" s="296"/>
      <c r="GT15" s="296"/>
      <c r="GU15" s="296"/>
      <c r="GV15" s="296"/>
      <c r="GW15" s="296"/>
      <c r="GX15" s="296"/>
      <c r="GY15" s="296"/>
      <c r="GZ15" s="296"/>
      <c r="HA15" s="296"/>
      <c r="HB15" s="296"/>
      <c r="HC15" s="296"/>
      <c r="HD15" s="296"/>
      <c r="HE15" s="296"/>
      <c r="HF15" s="296"/>
      <c r="HG15" s="296"/>
      <c r="HH15" s="296"/>
      <c r="HI15" s="296"/>
      <c r="HJ15" s="296"/>
      <c r="HK15" s="296"/>
      <c r="HL15" s="296"/>
      <c r="HM15" s="296"/>
      <c r="HN15" s="296"/>
      <c r="HO15" s="296"/>
      <c r="HP15" s="296"/>
      <c r="HQ15" s="296"/>
      <c r="HR15" s="296"/>
      <c r="HS15" s="296"/>
      <c r="HT15" s="296"/>
      <c r="HU15" s="296"/>
    </row>
    <row r="16" spans="2:229" ht="13.5" thickTop="1">
      <c r="B16" s="309"/>
      <c r="C16" s="310"/>
      <c r="D16" s="310"/>
      <c r="E16" s="311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  <c r="AV16" s="296"/>
      <c r="AW16" s="296"/>
      <c r="AX16" s="296"/>
      <c r="AY16" s="296"/>
      <c r="AZ16" s="296"/>
      <c r="BA16" s="296"/>
      <c r="BB16" s="296"/>
      <c r="BC16" s="296"/>
      <c r="BD16" s="296"/>
      <c r="BE16" s="296"/>
      <c r="BF16" s="296"/>
      <c r="BG16" s="296"/>
      <c r="BH16" s="296"/>
      <c r="BI16" s="296"/>
      <c r="BJ16" s="296"/>
      <c r="BK16" s="296"/>
      <c r="BL16" s="296"/>
      <c r="BM16" s="296"/>
      <c r="BN16" s="296"/>
      <c r="BO16" s="296"/>
      <c r="BP16" s="296"/>
      <c r="BQ16" s="296"/>
      <c r="BR16" s="296"/>
      <c r="BS16" s="296"/>
      <c r="BT16" s="296"/>
      <c r="BU16" s="296"/>
      <c r="BV16" s="296"/>
      <c r="BW16" s="296"/>
      <c r="BX16" s="296"/>
      <c r="BY16" s="296"/>
      <c r="BZ16" s="296"/>
      <c r="CA16" s="296"/>
      <c r="CB16" s="296"/>
      <c r="CC16" s="296"/>
      <c r="CD16" s="296"/>
      <c r="CE16" s="296"/>
      <c r="CF16" s="296"/>
      <c r="CG16" s="296"/>
      <c r="CH16" s="296"/>
      <c r="CI16" s="296"/>
      <c r="CJ16" s="296"/>
      <c r="CK16" s="296"/>
      <c r="CL16" s="296"/>
      <c r="CM16" s="296"/>
      <c r="CN16" s="296"/>
      <c r="CO16" s="296"/>
      <c r="CP16" s="296"/>
      <c r="CQ16" s="296"/>
      <c r="CR16" s="296"/>
      <c r="CS16" s="296"/>
      <c r="CT16" s="296"/>
      <c r="CU16" s="296"/>
      <c r="CV16" s="296"/>
      <c r="CW16" s="296"/>
      <c r="CX16" s="296"/>
      <c r="CY16" s="296"/>
      <c r="CZ16" s="296"/>
      <c r="DA16" s="296"/>
      <c r="DB16" s="296"/>
      <c r="DC16" s="296"/>
      <c r="DD16" s="296"/>
      <c r="DE16" s="296"/>
      <c r="DF16" s="296"/>
      <c r="DG16" s="296"/>
      <c r="DH16" s="296"/>
      <c r="DI16" s="296"/>
      <c r="DJ16" s="296"/>
      <c r="DK16" s="296"/>
      <c r="DL16" s="296"/>
      <c r="DM16" s="296"/>
      <c r="DN16" s="296"/>
      <c r="DO16" s="296"/>
      <c r="DP16" s="296"/>
      <c r="DQ16" s="296"/>
      <c r="DR16" s="296"/>
      <c r="DS16" s="296"/>
      <c r="DT16" s="296"/>
      <c r="DU16" s="296"/>
      <c r="DV16" s="296"/>
      <c r="DW16" s="296"/>
      <c r="DX16" s="296"/>
      <c r="DY16" s="296"/>
      <c r="DZ16" s="296"/>
      <c r="EA16" s="296"/>
      <c r="EB16" s="296"/>
      <c r="EC16" s="296"/>
      <c r="ED16" s="296"/>
      <c r="EE16" s="296"/>
      <c r="EF16" s="296"/>
      <c r="EG16" s="296"/>
      <c r="EH16" s="296"/>
      <c r="EI16" s="296"/>
      <c r="EJ16" s="296"/>
      <c r="EK16" s="296"/>
      <c r="EL16" s="296"/>
      <c r="EM16" s="296"/>
      <c r="EN16" s="296"/>
      <c r="EO16" s="296"/>
      <c r="EP16" s="296"/>
      <c r="EQ16" s="296"/>
      <c r="ER16" s="296"/>
      <c r="ES16" s="296"/>
      <c r="ET16" s="296"/>
      <c r="EU16" s="296"/>
      <c r="EV16" s="296"/>
      <c r="EW16" s="296"/>
      <c r="EX16" s="296"/>
      <c r="EY16" s="296"/>
      <c r="EZ16" s="296"/>
      <c r="FA16" s="296"/>
      <c r="FB16" s="296"/>
      <c r="FC16" s="296"/>
      <c r="FD16" s="296"/>
      <c r="FE16" s="296"/>
      <c r="FF16" s="296"/>
      <c r="FG16" s="296"/>
      <c r="FH16" s="296"/>
      <c r="FI16" s="296"/>
      <c r="FJ16" s="296"/>
      <c r="FK16" s="296"/>
      <c r="FL16" s="296"/>
      <c r="FM16" s="296"/>
      <c r="FN16" s="296"/>
      <c r="FO16" s="296"/>
      <c r="FP16" s="296"/>
      <c r="FQ16" s="296"/>
      <c r="FR16" s="296"/>
      <c r="FS16" s="296"/>
      <c r="FT16" s="296"/>
      <c r="FU16" s="296"/>
      <c r="FV16" s="296"/>
      <c r="FW16" s="296"/>
      <c r="FX16" s="296"/>
      <c r="FY16" s="296"/>
      <c r="FZ16" s="296"/>
      <c r="GA16" s="296"/>
      <c r="GB16" s="296"/>
      <c r="GC16" s="296"/>
      <c r="GD16" s="296"/>
      <c r="GE16" s="296"/>
      <c r="GF16" s="296"/>
      <c r="GG16" s="296"/>
      <c r="GH16" s="296"/>
      <c r="GI16" s="296"/>
      <c r="GJ16" s="296"/>
      <c r="GK16" s="296"/>
      <c r="GL16" s="296"/>
      <c r="GM16" s="296"/>
      <c r="GN16" s="296"/>
      <c r="GO16" s="296"/>
      <c r="GP16" s="296"/>
      <c r="GQ16" s="296"/>
      <c r="GR16" s="296"/>
      <c r="GS16" s="296"/>
      <c r="GT16" s="296"/>
      <c r="GU16" s="296"/>
      <c r="GV16" s="296"/>
      <c r="GW16" s="296"/>
      <c r="GX16" s="296"/>
      <c r="GY16" s="296"/>
      <c r="GZ16" s="296"/>
      <c r="HA16" s="296"/>
      <c r="HB16" s="296"/>
      <c r="HC16" s="296"/>
      <c r="HD16" s="296"/>
      <c r="HE16" s="296"/>
      <c r="HF16" s="296"/>
      <c r="HG16" s="296"/>
      <c r="HH16" s="296"/>
      <c r="HI16" s="296"/>
      <c r="HJ16" s="296"/>
      <c r="HK16" s="296"/>
      <c r="HL16" s="296"/>
      <c r="HM16" s="296"/>
      <c r="HN16" s="296"/>
      <c r="HO16" s="296"/>
      <c r="HP16" s="296"/>
      <c r="HQ16" s="296"/>
      <c r="HR16" s="296"/>
      <c r="HS16" s="296"/>
      <c r="HT16" s="296"/>
      <c r="HU16" s="296"/>
    </row>
    <row r="17" spans="1:229" ht="12.75">
      <c r="A17" s="296"/>
      <c r="B17" s="302" t="s">
        <v>483</v>
      </c>
      <c r="C17" s="303">
        <v>546492</v>
      </c>
      <c r="D17" s="303">
        <v>612089.6</v>
      </c>
      <c r="E17" s="304">
        <v>472002.5</v>
      </c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96"/>
      <c r="AR17" s="296"/>
      <c r="AS17" s="296"/>
      <c r="AT17" s="296"/>
      <c r="AU17" s="296"/>
      <c r="AV17" s="296"/>
      <c r="AW17" s="296"/>
      <c r="AX17" s="296"/>
      <c r="AY17" s="296"/>
      <c r="AZ17" s="296"/>
      <c r="BA17" s="296"/>
      <c r="BB17" s="296"/>
      <c r="BC17" s="296"/>
      <c r="BD17" s="296"/>
      <c r="BE17" s="296"/>
      <c r="BF17" s="296"/>
      <c r="BG17" s="296"/>
      <c r="BH17" s="296"/>
      <c r="BI17" s="296"/>
      <c r="BJ17" s="296"/>
      <c r="BK17" s="296"/>
      <c r="BL17" s="296"/>
      <c r="BM17" s="296"/>
      <c r="BN17" s="296"/>
      <c r="BO17" s="296"/>
      <c r="BP17" s="296"/>
      <c r="BQ17" s="296"/>
      <c r="BR17" s="296"/>
      <c r="BS17" s="296"/>
      <c r="BT17" s="296"/>
      <c r="BU17" s="296"/>
      <c r="BV17" s="296"/>
      <c r="BW17" s="296"/>
      <c r="BX17" s="296"/>
      <c r="BY17" s="296"/>
      <c r="BZ17" s="296"/>
      <c r="CA17" s="296"/>
      <c r="CB17" s="296"/>
      <c r="CC17" s="296"/>
      <c r="CD17" s="296"/>
      <c r="CE17" s="296"/>
      <c r="CF17" s="296"/>
      <c r="CG17" s="296"/>
      <c r="CH17" s="296"/>
      <c r="CI17" s="296"/>
      <c r="CJ17" s="296"/>
      <c r="CK17" s="296"/>
      <c r="CL17" s="296"/>
      <c r="CM17" s="296"/>
      <c r="CN17" s="296"/>
      <c r="CO17" s="296"/>
      <c r="CP17" s="296"/>
      <c r="CQ17" s="296"/>
      <c r="CR17" s="296"/>
      <c r="CS17" s="296"/>
      <c r="CT17" s="296"/>
      <c r="CU17" s="296"/>
      <c r="CV17" s="296"/>
      <c r="CW17" s="296"/>
      <c r="CX17" s="296"/>
      <c r="CY17" s="296"/>
      <c r="CZ17" s="296"/>
      <c r="DA17" s="296"/>
      <c r="DB17" s="296"/>
      <c r="DC17" s="296"/>
      <c r="DD17" s="296"/>
      <c r="DE17" s="296"/>
      <c r="DF17" s="296"/>
      <c r="DG17" s="296"/>
      <c r="DH17" s="296"/>
      <c r="DI17" s="296"/>
      <c r="DJ17" s="296"/>
      <c r="DK17" s="296"/>
      <c r="DL17" s="296"/>
      <c r="DM17" s="296"/>
      <c r="DN17" s="296"/>
      <c r="DO17" s="296"/>
      <c r="DP17" s="296"/>
      <c r="DQ17" s="296"/>
      <c r="DR17" s="296"/>
      <c r="DS17" s="296"/>
      <c r="DT17" s="296"/>
      <c r="DU17" s="296"/>
      <c r="DV17" s="296"/>
      <c r="DW17" s="296"/>
      <c r="DX17" s="296"/>
      <c r="DY17" s="296"/>
      <c r="DZ17" s="296"/>
      <c r="EA17" s="296"/>
      <c r="EB17" s="296"/>
      <c r="EC17" s="296"/>
      <c r="ED17" s="296"/>
      <c r="EE17" s="296"/>
      <c r="EF17" s="296"/>
      <c r="EG17" s="296"/>
      <c r="EH17" s="296"/>
      <c r="EI17" s="296"/>
      <c r="EJ17" s="296"/>
      <c r="EK17" s="296"/>
      <c r="EL17" s="296"/>
      <c r="EM17" s="296"/>
      <c r="EN17" s="296"/>
      <c r="EO17" s="296"/>
      <c r="EP17" s="296"/>
      <c r="EQ17" s="296"/>
      <c r="ER17" s="296"/>
      <c r="ES17" s="296"/>
      <c r="ET17" s="296"/>
      <c r="EU17" s="296"/>
      <c r="EV17" s="296"/>
      <c r="EW17" s="296"/>
      <c r="EX17" s="296"/>
      <c r="EY17" s="296"/>
      <c r="EZ17" s="296"/>
      <c r="FA17" s="296"/>
      <c r="FB17" s="296"/>
      <c r="FC17" s="296"/>
      <c r="FD17" s="296"/>
      <c r="FE17" s="296"/>
      <c r="FF17" s="296"/>
      <c r="FG17" s="296"/>
      <c r="FH17" s="296"/>
      <c r="FI17" s="296"/>
      <c r="FJ17" s="296"/>
      <c r="FK17" s="296"/>
      <c r="FL17" s="296"/>
      <c r="FM17" s="296"/>
      <c r="FN17" s="296"/>
      <c r="FO17" s="296"/>
      <c r="FP17" s="296"/>
      <c r="FQ17" s="296"/>
      <c r="FR17" s="296"/>
      <c r="FS17" s="296"/>
      <c r="FT17" s="296"/>
      <c r="FU17" s="296"/>
      <c r="FV17" s="296"/>
      <c r="FW17" s="296"/>
      <c r="FX17" s="296"/>
      <c r="FY17" s="296"/>
      <c r="FZ17" s="296"/>
      <c r="GA17" s="296"/>
      <c r="GB17" s="296"/>
      <c r="GC17" s="296"/>
      <c r="GD17" s="296"/>
      <c r="GE17" s="296"/>
      <c r="GF17" s="296"/>
      <c r="GG17" s="296"/>
      <c r="GH17" s="296"/>
      <c r="GI17" s="296"/>
      <c r="GJ17" s="296"/>
      <c r="GK17" s="296"/>
      <c r="GL17" s="296"/>
      <c r="GM17" s="296"/>
      <c r="GN17" s="296"/>
      <c r="GO17" s="296"/>
      <c r="GP17" s="296"/>
      <c r="GQ17" s="296"/>
      <c r="GR17" s="296"/>
      <c r="GS17" s="296"/>
      <c r="GT17" s="296"/>
      <c r="GU17" s="296"/>
      <c r="GV17" s="296"/>
      <c r="GW17" s="296"/>
      <c r="GX17" s="296"/>
      <c r="GY17" s="296"/>
      <c r="GZ17" s="296"/>
      <c r="HA17" s="296"/>
      <c r="HB17" s="296"/>
      <c r="HC17" s="296"/>
      <c r="HD17" s="296"/>
      <c r="HE17" s="296"/>
      <c r="HF17" s="296"/>
      <c r="HG17" s="296"/>
      <c r="HH17" s="296"/>
      <c r="HI17" s="296"/>
      <c r="HJ17" s="296"/>
      <c r="HK17" s="296"/>
      <c r="HL17" s="296"/>
      <c r="HM17" s="296"/>
      <c r="HN17" s="296"/>
      <c r="HO17" s="296"/>
      <c r="HP17" s="296"/>
      <c r="HQ17" s="296"/>
      <c r="HR17" s="296"/>
      <c r="HS17" s="296"/>
      <c r="HT17" s="296"/>
      <c r="HU17" s="296"/>
    </row>
    <row r="18" spans="1:251" s="312" customFormat="1" ht="12.75">
      <c r="A18" s="296"/>
      <c r="B18" s="305" t="s">
        <v>484</v>
      </c>
      <c r="C18" s="303">
        <v>92210</v>
      </c>
      <c r="D18" s="303">
        <v>204848.6</v>
      </c>
      <c r="E18" s="304">
        <v>137510.4</v>
      </c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6"/>
      <c r="BF18" s="296"/>
      <c r="BG18" s="296"/>
      <c r="BH18" s="296"/>
      <c r="BI18" s="296"/>
      <c r="BJ18" s="296"/>
      <c r="BK18" s="296"/>
      <c r="BL18" s="296"/>
      <c r="BM18" s="296"/>
      <c r="BN18" s="296"/>
      <c r="BO18" s="296"/>
      <c r="BP18" s="296"/>
      <c r="BQ18" s="296"/>
      <c r="BR18" s="296"/>
      <c r="BS18" s="296"/>
      <c r="BT18" s="296"/>
      <c r="BU18" s="296"/>
      <c r="BV18" s="296"/>
      <c r="BW18" s="296"/>
      <c r="BX18" s="296"/>
      <c r="BY18" s="296"/>
      <c r="BZ18" s="296"/>
      <c r="CA18" s="296"/>
      <c r="CB18" s="296"/>
      <c r="CC18" s="296"/>
      <c r="CD18" s="296"/>
      <c r="CE18" s="296"/>
      <c r="CF18" s="296"/>
      <c r="CG18" s="296"/>
      <c r="CH18" s="296"/>
      <c r="CI18" s="296"/>
      <c r="CJ18" s="296"/>
      <c r="CK18" s="296"/>
      <c r="CL18" s="296"/>
      <c r="CM18" s="296"/>
      <c r="CN18" s="296"/>
      <c r="CO18" s="296"/>
      <c r="CP18" s="296"/>
      <c r="CQ18" s="296"/>
      <c r="CR18" s="296"/>
      <c r="CS18" s="296"/>
      <c r="CT18" s="296"/>
      <c r="CU18" s="296"/>
      <c r="CV18" s="296"/>
      <c r="CW18" s="296"/>
      <c r="CX18" s="296"/>
      <c r="CY18" s="296"/>
      <c r="CZ18" s="296"/>
      <c r="DA18" s="296"/>
      <c r="DB18" s="296"/>
      <c r="DC18" s="296"/>
      <c r="DD18" s="296"/>
      <c r="DE18" s="296"/>
      <c r="DF18" s="296"/>
      <c r="DG18" s="296"/>
      <c r="DH18" s="296"/>
      <c r="DI18" s="296"/>
      <c r="DJ18" s="296"/>
      <c r="DK18" s="296"/>
      <c r="DL18" s="296"/>
      <c r="DM18" s="296"/>
      <c r="DN18" s="296"/>
      <c r="DO18" s="296"/>
      <c r="DP18" s="296"/>
      <c r="DQ18" s="296"/>
      <c r="DR18" s="296"/>
      <c r="DS18" s="296"/>
      <c r="DT18" s="296"/>
      <c r="DU18" s="296"/>
      <c r="DV18" s="296"/>
      <c r="DW18" s="296"/>
      <c r="DX18" s="296"/>
      <c r="DY18" s="296"/>
      <c r="DZ18" s="296"/>
      <c r="EA18" s="296"/>
      <c r="EB18" s="296"/>
      <c r="EC18" s="296"/>
      <c r="ED18" s="296"/>
      <c r="EE18" s="296"/>
      <c r="EF18" s="296"/>
      <c r="EG18" s="296"/>
      <c r="EH18" s="296"/>
      <c r="EI18" s="296"/>
      <c r="EJ18" s="296"/>
      <c r="EK18" s="296"/>
      <c r="EL18" s="296"/>
      <c r="EM18" s="296"/>
      <c r="EN18" s="296"/>
      <c r="EO18" s="296"/>
      <c r="EP18" s="296"/>
      <c r="EQ18" s="296"/>
      <c r="ER18" s="296"/>
      <c r="ES18" s="296"/>
      <c r="ET18" s="296"/>
      <c r="EU18" s="296"/>
      <c r="EV18" s="296"/>
      <c r="EW18" s="296"/>
      <c r="EX18" s="296"/>
      <c r="EY18" s="296"/>
      <c r="EZ18" s="296"/>
      <c r="FA18" s="296"/>
      <c r="FB18" s="296"/>
      <c r="FC18" s="296"/>
      <c r="FD18" s="296"/>
      <c r="FE18" s="296"/>
      <c r="FF18" s="296"/>
      <c r="FG18" s="296"/>
      <c r="FH18" s="296"/>
      <c r="FI18" s="296"/>
      <c r="FJ18" s="296"/>
      <c r="FK18" s="296"/>
      <c r="FL18" s="296"/>
      <c r="FM18" s="296"/>
      <c r="FN18" s="296"/>
      <c r="FO18" s="296"/>
      <c r="FP18" s="296"/>
      <c r="FQ18" s="296"/>
      <c r="FR18" s="296"/>
      <c r="FS18" s="296"/>
      <c r="FT18" s="296"/>
      <c r="FU18" s="296"/>
      <c r="FV18" s="296"/>
      <c r="FW18" s="296"/>
      <c r="FX18" s="296"/>
      <c r="FY18" s="296"/>
      <c r="FZ18" s="296"/>
      <c r="GA18" s="296"/>
      <c r="GB18" s="296"/>
      <c r="GC18" s="296"/>
      <c r="GD18" s="296"/>
      <c r="GE18" s="296"/>
      <c r="GF18" s="296"/>
      <c r="GG18" s="296"/>
      <c r="GH18" s="296"/>
      <c r="GI18" s="296"/>
      <c r="GJ18" s="296"/>
      <c r="GK18" s="296"/>
      <c r="GL18" s="296"/>
      <c r="GM18" s="296"/>
      <c r="GN18" s="296"/>
      <c r="GO18" s="296"/>
      <c r="GP18" s="296"/>
      <c r="GQ18" s="296"/>
      <c r="GR18" s="296"/>
      <c r="GS18" s="296"/>
      <c r="GT18" s="296"/>
      <c r="GU18" s="296"/>
      <c r="GV18" s="296"/>
      <c r="GW18" s="296"/>
      <c r="GX18" s="296"/>
      <c r="GY18" s="296"/>
      <c r="GZ18" s="296"/>
      <c r="HA18" s="296"/>
      <c r="HB18" s="296"/>
      <c r="HC18" s="296"/>
      <c r="HD18" s="296"/>
      <c r="HE18" s="296"/>
      <c r="HF18" s="296"/>
      <c r="HG18" s="296"/>
      <c r="HH18" s="296"/>
      <c r="HI18" s="296"/>
      <c r="HJ18" s="296"/>
      <c r="HK18" s="296"/>
      <c r="HL18" s="296"/>
      <c r="HM18" s="296"/>
      <c r="HN18" s="296"/>
      <c r="HO18" s="296"/>
      <c r="HP18" s="296"/>
      <c r="HQ18" s="296"/>
      <c r="HR18" s="296"/>
      <c r="HS18" s="296"/>
      <c r="HT18" s="296"/>
      <c r="HU18" s="296"/>
      <c r="HV18" s="296"/>
      <c r="HW18" s="296"/>
      <c r="HX18" s="296"/>
      <c r="HY18" s="296"/>
      <c r="HZ18" s="296"/>
      <c r="IA18" s="296"/>
      <c r="IB18" s="296"/>
      <c r="IC18" s="296"/>
      <c r="ID18" s="296"/>
      <c r="IE18" s="296"/>
      <c r="IF18" s="296"/>
      <c r="IG18" s="296"/>
      <c r="IH18" s="296"/>
      <c r="II18" s="296"/>
      <c r="IJ18" s="296"/>
      <c r="IK18" s="296"/>
      <c r="IL18" s="296"/>
      <c r="IM18" s="296"/>
      <c r="IN18" s="296"/>
      <c r="IO18" s="296"/>
      <c r="IP18" s="296"/>
      <c r="IQ18" s="296"/>
    </row>
    <row r="19" spans="1:229" ht="19.5" customHeight="1" thickBot="1">
      <c r="A19" s="296"/>
      <c r="B19" s="306" t="s">
        <v>485</v>
      </c>
      <c r="C19" s="307">
        <f>SUM(C17:C18)</f>
        <v>638702</v>
      </c>
      <c r="D19" s="307">
        <f>SUM(D17:D18)</f>
        <v>816938.2</v>
      </c>
      <c r="E19" s="308">
        <f>SUM(E17:E18)</f>
        <v>609512.9</v>
      </c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296"/>
      <c r="AW19" s="296"/>
      <c r="AX19" s="296"/>
      <c r="AY19" s="296"/>
      <c r="AZ19" s="296"/>
      <c r="BA19" s="296"/>
      <c r="BB19" s="296"/>
      <c r="BC19" s="296"/>
      <c r="BD19" s="296"/>
      <c r="BE19" s="296"/>
      <c r="BF19" s="296"/>
      <c r="BG19" s="296"/>
      <c r="BH19" s="296"/>
      <c r="BI19" s="296"/>
      <c r="BJ19" s="296"/>
      <c r="BK19" s="296"/>
      <c r="BL19" s="296"/>
      <c r="BM19" s="296"/>
      <c r="BN19" s="296"/>
      <c r="BO19" s="296"/>
      <c r="BP19" s="296"/>
      <c r="BQ19" s="296"/>
      <c r="BR19" s="296"/>
      <c r="BS19" s="296"/>
      <c r="BT19" s="296"/>
      <c r="BU19" s="296"/>
      <c r="BV19" s="296"/>
      <c r="BW19" s="296"/>
      <c r="BX19" s="296"/>
      <c r="BY19" s="296"/>
      <c r="BZ19" s="296"/>
      <c r="CA19" s="296"/>
      <c r="CB19" s="296"/>
      <c r="CC19" s="296"/>
      <c r="CD19" s="296"/>
      <c r="CE19" s="296"/>
      <c r="CF19" s="296"/>
      <c r="CG19" s="296"/>
      <c r="CH19" s="296"/>
      <c r="CI19" s="296"/>
      <c r="CJ19" s="296"/>
      <c r="CK19" s="296"/>
      <c r="CL19" s="296"/>
      <c r="CM19" s="296"/>
      <c r="CN19" s="296"/>
      <c r="CO19" s="296"/>
      <c r="CP19" s="296"/>
      <c r="CQ19" s="296"/>
      <c r="CR19" s="296"/>
      <c r="CS19" s="296"/>
      <c r="CT19" s="296"/>
      <c r="CU19" s="296"/>
      <c r="CV19" s="296"/>
      <c r="CW19" s="296"/>
      <c r="CX19" s="296"/>
      <c r="CY19" s="296"/>
      <c r="CZ19" s="296"/>
      <c r="DA19" s="296"/>
      <c r="DB19" s="296"/>
      <c r="DC19" s="296"/>
      <c r="DD19" s="296"/>
      <c r="DE19" s="296"/>
      <c r="DF19" s="296"/>
      <c r="DG19" s="296"/>
      <c r="DH19" s="296"/>
      <c r="DI19" s="296"/>
      <c r="DJ19" s="296"/>
      <c r="DK19" s="296"/>
      <c r="DL19" s="296"/>
      <c r="DM19" s="296"/>
      <c r="DN19" s="296"/>
      <c r="DO19" s="296"/>
      <c r="DP19" s="296"/>
      <c r="DQ19" s="296"/>
      <c r="DR19" s="296"/>
      <c r="DS19" s="296"/>
      <c r="DT19" s="296"/>
      <c r="DU19" s="296"/>
      <c r="DV19" s="296"/>
      <c r="DW19" s="296"/>
      <c r="DX19" s="296"/>
      <c r="DY19" s="296"/>
      <c r="DZ19" s="296"/>
      <c r="EA19" s="296"/>
      <c r="EB19" s="296"/>
      <c r="EC19" s="296"/>
      <c r="ED19" s="296"/>
      <c r="EE19" s="296"/>
      <c r="EF19" s="296"/>
      <c r="EG19" s="296"/>
      <c r="EH19" s="296"/>
      <c r="EI19" s="296"/>
      <c r="EJ19" s="296"/>
      <c r="EK19" s="296"/>
      <c r="EL19" s="296"/>
      <c r="EM19" s="296"/>
      <c r="EN19" s="296"/>
      <c r="EO19" s="296"/>
      <c r="EP19" s="296"/>
      <c r="EQ19" s="296"/>
      <c r="ER19" s="296"/>
      <c r="ES19" s="296"/>
      <c r="ET19" s="296"/>
      <c r="EU19" s="296"/>
      <c r="EV19" s="296"/>
      <c r="EW19" s="296"/>
      <c r="EX19" s="296"/>
      <c r="EY19" s="296"/>
      <c r="EZ19" s="296"/>
      <c r="FA19" s="296"/>
      <c r="FB19" s="296"/>
      <c r="FC19" s="296"/>
      <c r="FD19" s="296"/>
      <c r="FE19" s="296"/>
      <c r="FF19" s="296"/>
      <c r="FG19" s="296"/>
      <c r="FH19" s="296"/>
      <c r="FI19" s="296"/>
      <c r="FJ19" s="296"/>
      <c r="FK19" s="296"/>
      <c r="FL19" s="296"/>
      <c r="FM19" s="296"/>
      <c r="FN19" s="296"/>
      <c r="FO19" s="296"/>
      <c r="FP19" s="296"/>
      <c r="FQ19" s="296"/>
      <c r="FR19" s="296"/>
      <c r="FS19" s="296"/>
      <c r="FT19" s="296"/>
      <c r="FU19" s="296"/>
      <c r="FV19" s="296"/>
      <c r="FW19" s="296"/>
      <c r="FX19" s="296"/>
      <c r="FY19" s="296"/>
      <c r="FZ19" s="296"/>
      <c r="GA19" s="296"/>
      <c r="GB19" s="296"/>
      <c r="GC19" s="296"/>
      <c r="GD19" s="296"/>
      <c r="GE19" s="296"/>
      <c r="GF19" s="296"/>
      <c r="GG19" s="296"/>
      <c r="GH19" s="296"/>
      <c r="GI19" s="296"/>
      <c r="GJ19" s="296"/>
      <c r="GK19" s="296"/>
      <c r="GL19" s="296"/>
      <c r="GM19" s="296"/>
      <c r="GN19" s="296"/>
      <c r="GO19" s="296"/>
      <c r="GP19" s="296"/>
      <c r="GQ19" s="296"/>
      <c r="GR19" s="296"/>
      <c r="GS19" s="296"/>
      <c r="GT19" s="296"/>
      <c r="GU19" s="296"/>
      <c r="GV19" s="296"/>
      <c r="GW19" s="296"/>
      <c r="GX19" s="296"/>
      <c r="GY19" s="296"/>
      <c r="GZ19" s="296"/>
      <c r="HA19" s="296"/>
      <c r="HB19" s="296"/>
      <c r="HC19" s="296"/>
      <c r="HD19" s="296"/>
      <c r="HE19" s="296"/>
      <c r="HF19" s="296"/>
      <c r="HG19" s="296"/>
      <c r="HH19" s="296"/>
      <c r="HI19" s="296"/>
      <c r="HJ19" s="296"/>
      <c r="HK19" s="296"/>
      <c r="HL19" s="296"/>
      <c r="HM19" s="296"/>
      <c r="HN19" s="296"/>
      <c r="HO19" s="296"/>
      <c r="HP19" s="296"/>
      <c r="HQ19" s="296"/>
      <c r="HR19" s="296"/>
      <c r="HS19" s="296"/>
      <c r="HT19" s="296"/>
      <c r="HU19" s="296"/>
    </row>
    <row r="20" spans="2:229" ht="13.5" thickTop="1">
      <c r="B20" s="313"/>
      <c r="C20" s="314"/>
      <c r="D20" s="314"/>
      <c r="E20" s="315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6"/>
      <c r="BA20" s="296"/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6"/>
      <c r="BS20" s="296"/>
      <c r="BT20" s="296"/>
      <c r="BU20" s="296"/>
      <c r="BV20" s="296"/>
      <c r="BW20" s="296"/>
      <c r="BX20" s="296"/>
      <c r="BY20" s="296"/>
      <c r="BZ20" s="296"/>
      <c r="CA20" s="296"/>
      <c r="CB20" s="296"/>
      <c r="CC20" s="296"/>
      <c r="CD20" s="296"/>
      <c r="CE20" s="296"/>
      <c r="CF20" s="296"/>
      <c r="CG20" s="296"/>
      <c r="CH20" s="296"/>
      <c r="CI20" s="296"/>
      <c r="CJ20" s="296"/>
      <c r="CK20" s="296"/>
      <c r="CL20" s="296"/>
      <c r="CM20" s="296"/>
      <c r="CN20" s="296"/>
      <c r="CO20" s="296"/>
      <c r="CP20" s="296"/>
      <c r="CQ20" s="296"/>
      <c r="CR20" s="296"/>
      <c r="CS20" s="296"/>
      <c r="CT20" s="296"/>
      <c r="CU20" s="296"/>
      <c r="CV20" s="296"/>
      <c r="CW20" s="296"/>
      <c r="CX20" s="296"/>
      <c r="CY20" s="296"/>
      <c r="CZ20" s="296"/>
      <c r="DA20" s="296"/>
      <c r="DB20" s="296"/>
      <c r="DC20" s="296"/>
      <c r="DD20" s="296"/>
      <c r="DE20" s="296"/>
      <c r="DF20" s="296"/>
      <c r="DG20" s="296"/>
      <c r="DH20" s="296"/>
      <c r="DI20" s="296"/>
      <c r="DJ20" s="296"/>
      <c r="DK20" s="296"/>
      <c r="DL20" s="296"/>
      <c r="DM20" s="296"/>
      <c r="DN20" s="296"/>
      <c r="DO20" s="296"/>
      <c r="DP20" s="296"/>
      <c r="DQ20" s="296"/>
      <c r="DR20" s="296"/>
      <c r="DS20" s="296"/>
      <c r="DT20" s="296"/>
      <c r="DU20" s="296"/>
      <c r="DV20" s="296"/>
      <c r="DW20" s="296"/>
      <c r="DX20" s="296"/>
      <c r="DY20" s="296"/>
      <c r="DZ20" s="296"/>
      <c r="EA20" s="296"/>
      <c r="EB20" s="296"/>
      <c r="EC20" s="296"/>
      <c r="ED20" s="296"/>
      <c r="EE20" s="296"/>
      <c r="EF20" s="296"/>
      <c r="EG20" s="296"/>
      <c r="EH20" s="296"/>
      <c r="EI20" s="296"/>
      <c r="EJ20" s="296"/>
      <c r="EK20" s="296"/>
      <c r="EL20" s="296"/>
      <c r="EM20" s="296"/>
      <c r="EN20" s="296"/>
      <c r="EO20" s="296"/>
      <c r="EP20" s="296"/>
      <c r="EQ20" s="296"/>
      <c r="ER20" s="296"/>
      <c r="ES20" s="296"/>
      <c r="ET20" s="296"/>
      <c r="EU20" s="296"/>
      <c r="EV20" s="296"/>
      <c r="EW20" s="296"/>
      <c r="EX20" s="296"/>
      <c r="EY20" s="296"/>
      <c r="EZ20" s="296"/>
      <c r="FA20" s="296"/>
      <c r="FB20" s="296"/>
      <c r="FC20" s="296"/>
      <c r="FD20" s="296"/>
      <c r="FE20" s="296"/>
      <c r="FF20" s="296"/>
      <c r="FG20" s="296"/>
      <c r="FH20" s="296"/>
      <c r="FI20" s="296"/>
      <c r="FJ20" s="296"/>
      <c r="FK20" s="296"/>
      <c r="FL20" s="296"/>
      <c r="FM20" s="296"/>
      <c r="FN20" s="296"/>
      <c r="FO20" s="296"/>
      <c r="FP20" s="296"/>
      <c r="FQ20" s="296"/>
      <c r="FR20" s="296"/>
      <c r="FS20" s="296"/>
      <c r="FT20" s="296"/>
      <c r="FU20" s="296"/>
      <c r="FV20" s="296"/>
      <c r="FW20" s="296"/>
      <c r="FX20" s="296"/>
      <c r="FY20" s="296"/>
      <c r="FZ20" s="296"/>
      <c r="GA20" s="296"/>
      <c r="GB20" s="296"/>
      <c r="GC20" s="296"/>
      <c r="GD20" s="296"/>
      <c r="GE20" s="296"/>
      <c r="GF20" s="296"/>
      <c r="GG20" s="296"/>
      <c r="GH20" s="296"/>
      <c r="GI20" s="296"/>
      <c r="GJ20" s="296"/>
      <c r="GK20" s="296"/>
      <c r="GL20" s="296"/>
      <c r="GM20" s="296"/>
      <c r="GN20" s="296"/>
      <c r="GO20" s="296"/>
      <c r="GP20" s="296"/>
      <c r="GQ20" s="296"/>
      <c r="GR20" s="296"/>
      <c r="GS20" s="296"/>
      <c r="GT20" s="296"/>
      <c r="GU20" s="296"/>
      <c r="GV20" s="296"/>
      <c r="GW20" s="296"/>
      <c r="GX20" s="296"/>
      <c r="GY20" s="296"/>
      <c r="GZ20" s="296"/>
      <c r="HA20" s="296"/>
      <c r="HB20" s="296"/>
      <c r="HC20" s="296"/>
      <c r="HD20" s="296"/>
      <c r="HE20" s="296"/>
      <c r="HF20" s="296"/>
      <c r="HG20" s="296"/>
      <c r="HH20" s="296"/>
      <c r="HI20" s="296"/>
      <c r="HJ20" s="296"/>
      <c r="HK20" s="296"/>
      <c r="HL20" s="296"/>
      <c r="HM20" s="296"/>
      <c r="HN20" s="296"/>
      <c r="HO20" s="296"/>
      <c r="HP20" s="296"/>
      <c r="HQ20" s="296"/>
      <c r="HR20" s="296"/>
      <c r="HS20" s="296"/>
      <c r="HT20" s="296"/>
      <c r="HU20" s="296"/>
    </row>
    <row r="21" spans="2:229" ht="12.75">
      <c r="B21" s="316" t="s">
        <v>486</v>
      </c>
      <c r="C21" s="317"/>
      <c r="D21" s="317"/>
      <c r="E21" s="318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/>
      <c r="BX21" s="296"/>
      <c r="BY21" s="296"/>
      <c r="BZ21" s="296"/>
      <c r="CA21" s="296"/>
      <c r="CB21" s="296"/>
      <c r="CC21" s="296"/>
      <c r="CD21" s="296"/>
      <c r="CE21" s="296"/>
      <c r="CF21" s="296"/>
      <c r="CG21" s="296"/>
      <c r="CH21" s="296"/>
      <c r="CI21" s="296"/>
      <c r="CJ21" s="296"/>
      <c r="CK21" s="296"/>
      <c r="CL21" s="296"/>
      <c r="CM21" s="296"/>
      <c r="CN21" s="296"/>
      <c r="CO21" s="296"/>
      <c r="CP21" s="296"/>
      <c r="CQ21" s="296"/>
      <c r="CR21" s="296"/>
      <c r="CS21" s="296"/>
      <c r="CT21" s="296"/>
      <c r="CU21" s="296"/>
      <c r="CV21" s="296"/>
      <c r="CW21" s="296"/>
      <c r="CX21" s="296"/>
      <c r="CY21" s="296"/>
      <c r="CZ21" s="296"/>
      <c r="DA21" s="296"/>
      <c r="DB21" s="296"/>
      <c r="DC21" s="296"/>
      <c r="DD21" s="296"/>
      <c r="DE21" s="296"/>
      <c r="DF21" s="296"/>
      <c r="DG21" s="296"/>
      <c r="DH21" s="296"/>
      <c r="DI21" s="296"/>
      <c r="DJ21" s="296"/>
      <c r="DK21" s="296"/>
      <c r="DL21" s="296"/>
      <c r="DM21" s="296"/>
      <c r="DN21" s="296"/>
      <c r="DO21" s="296"/>
      <c r="DP21" s="296"/>
      <c r="DQ21" s="296"/>
      <c r="DR21" s="296"/>
      <c r="DS21" s="296"/>
      <c r="DT21" s="296"/>
      <c r="DU21" s="296"/>
      <c r="DV21" s="296"/>
      <c r="DW21" s="296"/>
      <c r="DX21" s="296"/>
      <c r="DY21" s="296"/>
      <c r="DZ21" s="296"/>
      <c r="EA21" s="296"/>
      <c r="EB21" s="296"/>
      <c r="EC21" s="296"/>
      <c r="ED21" s="296"/>
      <c r="EE21" s="296"/>
      <c r="EF21" s="296"/>
      <c r="EG21" s="296"/>
      <c r="EH21" s="296"/>
      <c r="EI21" s="296"/>
      <c r="EJ21" s="296"/>
      <c r="EK21" s="296"/>
      <c r="EL21" s="296"/>
      <c r="EM21" s="296"/>
      <c r="EN21" s="296"/>
      <c r="EO21" s="296"/>
      <c r="EP21" s="296"/>
      <c r="EQ21" s="296"/>
      <c r="ER21" s="296"/>
      <c r="ES21" s="296"/>
      <c r="ET21" s="296"/>
      <c r="EU21" s="296"/>
      <c r="EV21" s="296"/>
      <c r="EW21" s="296"/>
      <c r="EX21" s="296"/>
      <c r="EY21" s="296"/>
      <c r="EZ21" s="296"/>
      <c r="FA21" s="296"/>
      <c r="FB21" s="296"/>
      <c r="FC21" s="296"/>
      <c r="FD21" s="296"/>
      <c r="FE21" s="296"/>
      <c r="FF21" s="296"/>
      <c r="FG21" s="296"/>
      <c r="FH21" s="296"/>
      <c r="FI21" s="296"/>
      <c r="FJ21" s="296"/>
      <c r="FK21" s="296"/>
      <c r="FL21" s="296"/>
      <c r="FM21" s="296"/>
      <c r="FN21" s="296"/>
      <c r="FO21" s="296"/>
      <c r="FP21" s="296"/>
      <c r="FQ21" s="296"/>
      <c r="FR21" s="296"/>
      <c r="FS21" s="296"/>
      <c r="FT21" s="296"/>
      <c r="FU21" s="296"/>
      <c r="FV21" s="296"/>
      <c r="FW21" s="296"/>
      <c r="FX21" s="296"/>
      <c r="FY21" s="296"/>
      <c r="FZ21" s="296"/>
      <c r="GA21" s="296"/>
      <c r="GB21" s="296"/>
      <c r="GC21" s="296"/>
      <c r="GD21" s="296"/>
      <c r="GE21" s="296"/>
      <c r="GF21" s="296"/>
      <c r="GG21" s="296"/>
      <c r="GH21" s="296"/>
      <c r="GI21" s="296"/>
      <c r="GJ21" s="296"/>
      <c r="GK21" s="296"/>
      <c r="GL21" s="296"/>
      <c r="GM21" s="296"/>
      <c r="GN21" s="296"/>
      <c r="GO21" s="296"/>
      <c r="GP21" s="296"/>
      <c r="GQ21" s="296"/>
      <c r="GR21" s="296"/>
      <c r="GS21" s="296"/>
      <c r="GT21" s="296"/>
      <c r="GU21" s="296"/>
      <c r="GV21" s="296"/>
      <c r="GW21" s="296"/>
      <c r="GX21" s="296"/>
      <c r="GY21" s="296"/>
      <c r="GZ21" s="296"/>
      <c r="HA21" s="296"/>
      <c r="HB21" s="296"/>
      <c r="HC21" s="296"/>
      <c r="HD21" s="296"/>
      <c r="HE21" s="296"/>
      <c r="HF21" s="296"/>
      <c r="HG21" s="296"/>
      <c r="HH21" s="296"/>
      <c r="HI21" s="296"/>
      <c r="HJ21" s="296"/>
      <c r="HK21" s="296"/>
      <c r="HL21" s="296"/>
      <c r="HM21" s="296"/>
      <c r="HN21" s="296"/>
      <c r="HO21" s="296"/>
      <c r="HP21" s="296"/>
      <c r="HQ21" s="296"/>
      <c r="HR21" s="296"/>
      <c r="HS21" s="296"/>
      <c r="HT21" s="296"/>
      <c r="HU21" s="296"/>
    </row>
    <row r="22" spans="2:5" ht="12.75">
      <c r="B22" s="316" t="s">
        <v>487</v>
      </c>
      <c r="C22" s="319">
        <f>C15-C19</f>
        <v>11900</v>
      </c>
      <c r="D22" s="319"/>
      <c r="E22" s="320"/>
    </row>
    <row r="23" spans="2:5" ht="15" customHeight="1" thickBot="1">
      <c r="B23" s="321" t="s">
        <v>488</v>
      </c>
      <c r="C23" s="322"/>
      <c r="D23" s="322">
        <v>147713.7</v>
      </c>
      <c r="E23" s="323">
        <v>99174.4</v>
      </c>
    </row>
    <row r="26" ht="12.75">
      <c r="B26" s="324" t="s">
        <v>489</v>
      </c>
    </row>
    <row r="27" spans="2:5" ht="12.75">
      <c r="B27" s="325" t="s">
        <v>490</v>
      </c>
      <c r="C27" s="325"/>
      <c r="D27" s="325"/>
      <c r="E27" s="325"/>
    </row>
    <row r="28" spans="2:5" ht="15">
      <c r="B28" s="325"/>
      <c r="C28" s="326"/>
      <c r="D28" s="326"/>
      <c r="E28" s="326"/>
    </row>
    <row r="29" spans="2:5" ht="15">
      <c r="B29" s="325"/>
      <c r="C29" s="327"/>
      <c r="D29" s="327"/>
      <c r="E29" s="327"/>
    </row>
    <row r="30" ht="12.75">
      <c r="B30" s="325"/>
    </row>
    <row r="31" spans="2:5" ht="12.75">
      <c r="B31" s="325"/>
      <c r="C31" s="325"/>
      <c r="D31" s="325"/>
      <c r="E31" s="325"/>
    </row>
    <row r="32" spans="2:5" ht="15">
      <c r="B32" s="325"/>
      <c r="C32" s="326"/>
      <c r="D32" s="326"/>
      <c r="E32" s="326"/>
    </row>
    <row r="33" spans="2:5" ht="15">
      <c r="B33" s="325"/>
      <c r="C33" s="327"/>
      <c r="D33" s="327"/>
      <c r="E33" s="327"/>
    </row>
    <row r="34" spans="2:5" ht="15">
      <c r="B34" s="325"/>
      <c r="C34" s="327"/>
      <c r="D34" s="327"/>
      <c r="E34" s="327"/>
    </row>
    <row r="35" spans="2:5" ht="15">
      <c r="B35" s="325"/>
      <c r="C35" s="327"/>
      <c r="D35" s="327"/>
      <c r="E35" s="327"/>
    </row>
    <row r="36" spans="2:5" ht="15">
      <c r="B36" s="325"/>
      <c r="C36" s="327"/>
      <c r="D36" s="327"/>
      <c r="E36" s="327"/>
    </row>
    <row r="47" ht="12.75">
      <c r="B47" s="325"/>
    </row>
    <row r="48" spans="2:5" ht="12.75">
      <c r="B48" s="325"/>
      <c r="C48" s="325"/>
      <c r="D48" s="325"/>
      <c r="E48" s="325"/>
    </row>
    <row r="49" spans="2:5" ht="15">
      <c r="B49" s="325"/>
      <c r="C49" s="326"/>
      <c r="D49" s="326"/>
      <c r="E49" s="326"/>
    </row>
    <row r="50" spans="2:5" ht="15">
      <c r="B50" s="325"/>
      <c r="C50" s="327"/>
      <c r="D50" s="327"/>
      <c r="E50" s="327"/>
    </row>
    <row r="51" spans="2:5" ht="15">
      <c r="B51" s="325"/>
      <c r="C51" s="327"/>
      <c r="D51" s="327"/>
      <c r="E51" s="327"/>
    </row>
  </sheetData>
  <sheetProtection/>
  <mergeCells count="2">
    <mergeCell ref="A6:E6"/>
    <mergeCell ref="B9:B10"/>
  </mergeCells>
  <printOptions/>
  <pageMargins left="0.67" right="0.36" top="1" bottom="0.72" header="0.4921259845" footer="0.492125984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zoomScalePageLayoutView="0" workbookViewId="0" topLeftCell="A22">
      <selection activeCell="E51" sqref="E51"/>
    </sheetView>
  </sheetViews>
  <sheetFormatPr defaultColWidth="9.140625" defaultRowHeight="12.75"/>
  <cols>
    <col min="1" max="1" width="10.57421875" style="329" customWidth="1"/>
    <col min="2" max="2" width="16.00390625" style="329" hidden="1" customWidth="1"/>
    <col min="3" max="3" width="15.140625" style="329" hidden="1" customWidth="1"/>
    <col min="4" max="4" width="12.7109375" style="329" customWidth="1"/>
    <col min="5" max="5" width="76.28125" style="329" customWidth="1"/>
    <col min="6" max="6" width="7.421875" style="329" customWidth="1"/>
    <col min="7" max="7" width="11.28125" style="329" hidden="1" customWidth="1"/>
    <col min="8" max="8" width="12.28125" style="329" hidden="1" customWidth="1"/>
    <col min="9" max="9" width="9.7109375" style="329" bestFit="1" customWidth="1"/>
    <col min="10" max="16384" width="9.140625" style="329" customWidth="1"/>
  </cols>
  <sheetData>
    <row r="2" spans="1:8" ht="15">
      <c r="A2" s="353" t="s">
        <v>491</v>
      </c>
      <c r="B2" s="353"/>
      <c r="C2" s="353"/>
      <c r="D2" s="353"/>
      <c r="E2" s="353"/>
      <c r="F2" s="353"/>
      <c r="G2" s="353"/>
      <c r="H2" s="353"/>
    </row>
    <row r="3" spans="1:8" ht="12" customHeight="1">
      <c r="A3" s="328"/>
      <c r="B3" s="328"/>
      <c r="C3" s="328"/>
      <c r="D3" s="328"/>
      <c r="E3" s="328"/>
      <c r="F3" s="328"/>
      <c r="G3" s="328"/>
      <c r="H3" s="328"/>
    </row>
    <row r="4" spans="4:8" ht="12.75">
      <c r="D4" s="354" t="s">
        <v>459</v>
      </c>
      <c r="E4" s="354"/>
      <c r="F4" s="354"/>
      <c r="G4" s="354"/>
      <c r="H4" s="354"/>
    </row>
    <row r="5" spans="1:8" ht="20.25" customHeight="1">
      <c r="A5" s="330" t="s">
        <v>492</v>
      </c>
      <c r="B5" s="330" t="s">
        <v>493</v>
      </c>
      <c r="C5" s="330" t="s">
        <v>494</v>
      </c>
      <c r="D5" s="330" t="s">
        <v>495</v>
      </c>
      <c r="E5" s="330" t="s">
        <v>496</v>
      </c>
      <c r="F5" s="330" t="s">
        <v>2</v>
      </c>
      <c r="G5" s="330" t="s">
        <v>497</v>
      </c>
      <c r="H5" s="330" t="s">
        <v>498</v>
      </c>
    </row>
    <row r="6" spans="1:8" ht="17.25" customHeight="1">
      <c r="A6" s="331"/>
      <c r="B6" s="332"/>
      <c r="C6" s="333"/>
      <c r="D6" s="334">
        <v>0</v>
      </c>
      <c r="E6" s="335" t="s">
        <v>499</v>
      </c>
      <c r="F6" s="336">
        <v>110</v>
      </c>
      <c r="G6" s="337"/>
      <c r="H6" s="337"/>
    </row>
    <row r="7" spans="1:8" ht="14.25">
      <c r="A7" s="331">
        <v>40324</v>
      </c>
      <c r="B7" s="332"/>
      <c r="C7" s="338"/>
      <c r="D7" s="339">
        <v>8500</v>
      </c>
      <c r="E7" s="332" t="s">
        <v>500</v>
      </c>
      <c r="F7" s="340">
        <v>20</v>
      </c>
      <c r="G7" s="338"/>
      <c r="H7" s="338"/>
    </row>
    <row r="8" spans="1:8" ht="14.25">
      <c r="A8" s="331">
        <v>40324</v>
      </c>
      <c r="B8" s="332"/>
      <c r="C8" s="338"/>
      <c r="D8" s="339">
        <v>399</v>
      </c>
      <c r="E8" s="332" t="s">
        <v>501</v>
      </c>
      <c r="F8" s="340">
        <v>20</v>
      </c>
      <c r="G8" s="338"/>
      <c r="H8" s="338"/>
    </row>
    <row r="9" spans="1:8" ht="14.25">
      <c r="A9" s="331">
        <v>40324</v>
      </c>
      <c r="B9" s="332"/>
      <c r="C9" s="338"/>
      <c r="D9" s="339">
        <v>-7000</v>
      </c>
      <c r="E9" s="332" t="s">
        <v>502</v>
      </c>
      <c r="F9" s="340">
        <v>30</v>
      </c>
      <c r="G9" s="338"/>
      <c r="H9" s="338"/>
    </row>
    <row r="10" spans="1:8" ht="15">
      <c r="A10" s="331"/>
      <c r="B10" s="332"/>
      <c r="C10" s="338"/>
      <c r="D10" s="334">
        <f>SUM(D6:D9)</f>
        <v>1899</v>
      </c>
      <c r="E10" s="341" t="s">
        <v>503</v>
      </c>
      <c r="F10" s="340"/>
      <c r="G10" s="338"/>
      <c r="H10" s="338"/>
    </row>
    <row r="11" spans="1:8" ht="14.25">
      <c r="A11" s="331">
        <v>40338</v>
      </c>
      <c r="B11" s="332"/>
      <c r="C11" s="338"/>
      <c r="D11" s="339">
        <v>-154</v>
      </c>
      <c r="E11" s="332" t="s">
        <v>504</v>
      </c>
      <c r="F11" s="340">
        <v>10</v>
      </c>
      <c r="G11" s="338"/>
      <c r="H11" s="338"/>
    </row>
    <row r="12" spans="1:8" ht="14.25">
      <c r="A12" s="331">
        <v>40338</v>
      </c>
      <c r="B12" s="332"/>
      <c r="C12" s="338"/>
      <c r="D12" s="339">
        <v>-250</v>
      </c>
      <c r="E12" s="332" t="s">
        <v>505</v>
      </c>
      <c r="F12" s="340">
        <v>30</v>
      </c>
      <c r="G12" s="338"/>
      <c r="H12" s="338"/>
    </row>
    <row r="13" spans="1:8" ht="14.25">
      <c r="A13" s="331">
        <v>40352</v>
      </c>
      <c r="B13" s="332"/>
      <c r="C13" s="333"/>
      <c r="D13" s="339">
        <v>-383</v>
      </c>
      <c r="E13" s="332" t="s">
        <v>506</v>
      </c>
      <c r="F13" s="340">
        <v>10</v>
      </c>
      <c r="G13" s="338"/>
      <c r="H13" s="338"/>
    </row>
    <row r="14" spans="1:8" ht="14.25">
      <c r="A14" s="331">
        <v>40352</v>
      </c>
      <c r="B14" s="332"/>
      <c r="C14" s="338"/>
      <c r="D14" s="339">
        <v>-30</v>
      </c>
      <c r="E14" s="332" t="s">
        <v>507</v>
      </c>
      <c r="F14" s="340">
        <v>31</v>
      </c>
      <c r="G14" s="337"/>
      <c r="H14" s="338"/>
    </row>
    <row r="15" spans="1:8" ht="15">
      <c r="A15" s="331"/>
      <c r="B15" s="332"/>
      <c r="C15" s="338"/>
      <c r="D15" s="334">
        <f>SUM(D10:D14)</f>
        <v>1082</v>
      </c>
      <c r="E15" s="341" t="s">
        <v>508</v>
      </c>
      <c r="F15" s="340"/>
      <c r="G15" s="337"/>
      <c r="H15" s="338"/>
    </row>
    <row r="16" spans="1:8" ht="14.25">
      <c r="A16" s="331">
        <v>40366</v>
      </c>
      <c r="B16" s="332"/>
      <c r="C16" s="338"/>
      <c r="D16" s="342">
        <v>-40</v>
      </c>
      <c r="E16" s="332" t="s">
        <v>509</v>
      </c>
      <c r="F16" s="340">
        <v>10</v>
      </c>
      <c r="G16" s="337"/>
      <c r="H16" s="338"/>
    </row>
    <row r="17" spans="1:8" ht="14.25">
      <c r="A17" s="331">
        <v>40366</v>
      </c>
      <c r="B17" s="332"/>
      <c r="C17" s="338"/>
      <c r="D17" s="339">
        <v>-360</v>
      </c>
      <c r="E17" s="332" t="s">
        <v>510</v>
      </c>
      <c r="F17" s="340">
        <v>10</v>
      </c>
      <c r="G17" s="338"/>
      <c r="H17" s="338"/>
    </row>
    <row r="18" spans="1:8" ht="14.25">
      <c r="A18" s="331">
        <v>40366</v>
      </c>
      <c r="B18" s="332"/>
      <c r="C18" s="338"/>
      <c r="D18" s="339">
        <v>-600</v>
      </c>
      <c r="E18" s="332" t="s">
        <v>511</v>
      </c>
      <c r="F18" s="340">
        <v>10</v>
      </c>
      <c r="G18" s="338"/>
      <c r="H18" s="338"/>
    </row>
    <row r="19" spans="1:8" ht="14.25">
      <c r="A19" s="331">
        <v>40366</v>
      </c>
      <c r="B19" s="332"/>
      <c r="C19" s="338"/>
      <c r="D19" s="339">
        <v>-30</v>
      </c>
      <c r="E19" s="332" t="s">
        <v>512</v>
      </c>
      <c r="F19" s="340">
        <v>10</v>
      </c>
      <c r="G19" s="338"/>
      <c r="H19" s="338"/>
    </row>
    <row r="20" spans="1:8" ht="14.25">
      <c r="A20" s="331">
        <v>40380</v>
      </c>
      <c r="B20" s="332"/>
      <c r="C20" s="338"/>
      <c r="D20" s="339">
        <v>-15</v>
      </c>
      <c r="E20" s="332" t="s">
        <v>513</v>
      </c>
      <c r="F20" s="340">
        <v>10</v>
      </c>
      <c r="G20" s="338"/>
      <c r="H20" s="338"/>
    </row>
    <row r="21" spans="1:8" ht="14.25">
      <c r="A21" s="331">
        <v>40380</v>
      </c>
      <c r="B21" s="332"/>
      <c r="C21" s="338"/>
      <c r="D21" s="339">
        <v>4916.7</v>
      </c>
      <c r="E21" s="332" t="s">
        <v>514</v>
      </c>
      <c r="F21" s="340">
        <v>110</v>
      </c>
      <c r="G21" s="338"/>
      <c r="H21" s="338"/>
    </row>
    <row r="22" spans="1:8" ht="14.25">
      <c r="A22" s="331">
        <v>40380</v>
      </c>
      <c r="B22" s="332"/>
      <c r="C22" s="338"/>
      <c r="D22" s="339">
        <v>-100</v>
      </c>
      <c r="E22" s="332" t="s">
        <v>515</v>
      </c>
      <c r="F22" s="340">
        <v>10</v>
      </c>
      <c r="G22" s="338"/>
      <c r="H22" s="338"/>
    </row>
    <row r="23" spans="1:8" ht="14.25">
      <c r="A23" s="331">
        <v>40380</v>
      </c>
      <c r="B23" s="332"/>
      <c r="C23" s="338"/>
      <c r="D23" s="339">
        <v>-550</v>
      </c>
      <c r="E23" s="332" t="s">
        <v>516</v>
      </c>
      <c r="F23" s="340">
        <v>10</v>
      </c>
      <c r="G23" s="338"/>
      <c r="H23" s="338"/>
    </row>
    <row r="24" spans="1:8" ht="14.25">
      <c r="A24" s="331">
        <v>40380</v>
      </c>
      <c r="B24" s="332"/>
      <c r="C24" s="338"/>
      <c r="D24" s="339">
        <v>-520</v>
      </c>
      <c r="E24" s="332" t="s">
        <v>517</v>
      </c>
      <c r="F24" s="340">
        <v>10</v>
      </c>
      <c r="G24" s="338"/>
      <c r="H24" s="338"/>
    </row>
    <row r="25" spans="1:8" s="344" customFormat="1" ht="15">
      <c r="A25" s="343"/>
      <c r="B25" s="335"/>
      <c r="C25" s="333"/>
      <c r="D25" s="334">
        <f>SUM(D15:D24)</f>
        <v>3783.7</v>
      </c>
      <c r="E25" s="341" t="s">
        <v>518</v>
      </c>
      <c r="F25" s="336"/>
      <c r="G25" s="333"/>
      <c r="H25" s="333"/>
    </row>
    <row r="26" spans="1:8" s="345" customFormat="1" ht="14.25">
      <c r="A26" s="331">
        <v>40394</v>
      </c>
      <c r="B26" s="332"/>
      <c r="C26" s="338"/>
      <c r="D26" s="339">
        <v>-100</v>
      </c>
      <c r="E26" s="332" t="s">
        <v>519</v>
      </c>
      <c r="F26" s="340">
        <v>10</v>
      </c>
      <c r="G26" s="338"/>
      <c r="H26" s="338"/>
    </row>
    <row r="27" spans="1:8" s="345" customFormat="1" ht="14.25">
      <c r="A27" s="331">
        <v>40394</v>
      </c>
      <c r="B27" s="332"/>
      <c r="C27" s="338"/>
      <c r="D27" s="339">
        <v>-1350</v>
      </c>
      <c r="E27" s="332" t="s">
        <v>520</v>
      </c>
      <c r="F27" s="340">
        <v>30</v>
      </c>
      <c r="G27" s="338"/>
      <c r="H27" s="338"/>
    </row>
    <row r="28" spans="1:8" s="345" customFormat="1" ht="14.25">
      <c r="A28" s="331">
        <v>40394</v>
      </c>
      <c r="B28" s="332"/>
      <c r="C28" s="338"/>
      <c r="D28" s="339">
        <v>-200</v>
      </c>
      <c r="E28" s="332" t="s">
        <v>521</v>
      </c>
      <c r="F28" s="340">
        <v>90</v>
      </c>
      <c r="G28" s="338"/>
      <c r="H28" s="338"/>
    </row>
    <row r="29" spans="1:8" ht="14.25">
      <c r="A29" s="331">
        <v>40394</v>
      </c>
      <c r="B29" s="332"/>
      <c r="C29" s="338"/>
      <c r="D29" s="339">
        <v>-233</v>
      </c>
      <c r="E29" s="332" t="s">
        <v>522</v>
      </c>
      <c r="F29" s="340">
        <v>90</v>
      </c>
      <c r="G29" s="338"/>
      <c r="H29" s="338"/>
    </row>
    <row r="30" spans="1:8" ht="14.25">
      <c r="A30" s="331">
        <v>40394</v>
      </c>
      <c r="B30" s="332"/>
      <c r="C30" s="338"/>
      <c r="D30" s="339">
        <v>-200</v>
      </c>
      <c r="E30" s="332" t="s">
        <v>523</v>
      </c>
      <c r="F30" s="340">
        <v>120</v>
      </c>
      <c r="G30" s="338"/>
      <c r="H30" s="338"/>
    </row>
    <row r="31" spans="1:8" ht="14.25">
      <c r="A31" s="331">
        <v>40408</v>
      </c>
      <c r="B31" s="332"/>
      <c r="C31" s="338"/>
      <c r="D31" s="339">
        <v>-950</v>
      </c>
      <c r="E31" s="332" t="s">
        <v>524</v>
      </c>
      <c r="F31" s="340">
        <v>10</v>
      </c>
      <c r="G31" s="338"/>
      <c r="H31" s="338"/>
    </row>
    <row r="32" spans="1:8" ht="15">
      <c r="A32" s="331"/>
      <c r="B32" s="332"/>
      <c r="C32" s="338"/>
      <c r="D32" s="334">
        <f>SUM(D25:D31)</f>
        <v>750.6999999999998</v>
      </c>
      <c r="E32" s="341" t="s">
        <v>525</v>
      </c>
      <c r="F32" s="340"/>
      <c r="G32" s="338"/>
      <c r="H32" s="338"/>
    </row>
    <row r="33" spans="1:8" ht="14.25">
      <c r="A33" s="331">
        <v>40422</v>
      </c>
      <c r="B33" s="332"/>
      <c r="C33" s="338"/>
      <c r="D33" s="339">
        <v>-20</v>
      </c>
      <c r="E33" s="332" t="s">
        <v>526</v>
      </c>
      <c r="F33" s="340">
        <v>10</v>
      </c>
      <c r="G33" s="338"/>
      <c r="H33" s="338"/>
    </row>
    <row r="34" spans="1:8" ht="14.25">
      <c r="A34" s="331">
        <v>40422</v>
      </c>
      <c r="B34" s="332"/>
      <c r="C34" s="338"/>
      <c r="D34" s="339">
        <v>-713</v>
      </c>
      <c r="E34" s="332" t="s">
        <v>527</v>
      </c>
      <c r="F34" s="340">
        <v>80</v>
      </c>
      <c r="G34" s="338"/>
      <c r="H34" s="338"/>
    </row>
    <row r="35" spans="1:8" ht="14.25">
      <c r="A35" s="331">
        <v>40450</v>
      </c>
      <c r="B35" s="332"/>
      <c r="C35" s="338"/>
      <c r="D35" s="339">
        <v>-15</v>
      </c>
      <c r="E35" s="332" t="s">
        <v>528</v>
      </c>
      <c r="F35" s="340">
        <v>10</v>
      </c>
      <c r="G35" s="338"/>
      <c r="H35" s="338"/>
    </row>
    <row r="36" spans="1:8" ht="15">
      <c r="A36" s="331"/>
      <c r="B36" s="332"/>
      <c r="C36" s="338"/>
      <c r="D36" s="334">
        <f>SUM(D32:D35)</f>
        <v>2.699999999999818</v>
      </c>
      <c r="E36" s="341" t="s">
        <v>529</v>
      </c>
      <c r="F36" s="340"/>
      <c r="G36" s="338"/>
      <c r="H36" s="338"/>
    </row>
    <row r="37" spans="1:8" ht="14.25">
      <c r="A37" s="331"/>
      <c r="B37" s="332"/>
      <c r="C37" s="338"/>
      <c r="D37" s="339"/>
      <c r="E37" s="332"/>
      <c r="F37" s="340"/>
      <c r="G37" s="338"/>
      <c r="H37" s="338"/>
    </row>
    <row r="39" ht="12.75">
      <c r="A39" s="329" t="s">
        <v>531</v>
      </c>
    </row>
    <row r="40" ht="12.75">
      <c r="A40" s="329" t="s">
        <v>530</v>
      </c>
    </row>
  </sheetData>
  <sheetProtection/>
  <mergeCells count="2">
    <mergeCell ref="A2:H2"/>
    <mergeCell ref="D4:H4"/>
  </mergeCells>
  <printOptions/>
  <pageMargins left="1.0236220472440944" right="0.3937007874015748" top="0.6692913385826772" bottom="0.3937007874015748" header="0.5118110236220472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hosek</cp:lastModifiedBy>
  <cp:lastPrinted>2010-10-20T09:30:43Z</cp:lastPrinted>
  <dcterms:created xsi:type="dcterms:W3CDTF">2008-10-16T12:16:56Z</dcterms:created>
  <dcterms:modified xsi:type="dcterms:W3CDTF">2010-12-07T12:57:35Z</dcterms:modified>
  <cp:category/>
  <cp:version/>
  <cp:contentType/>
  <cp:contentStatus/>
</cp:coreProperties>
</file>